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F4FC7CDA-DBBD-4118-A3D8-1A22AD0BB46E}" xr6:coauthVersionLast="47" xr6:coauthVersionMax="47" xr10:uidLastSave="{00000000-0000-0000-0000-000000000000}"/>
  <bookViews>
    <workbookView xWindow="28680" yWindow="-120" windowWidth="29040" windowHeight="15720" activeTab="1" xr2:uid="{5E1221EE-96D5-4379-93A5-C86FA7DFF06F}"/>
  </bookViews>
  <sheets>
    <sheet name="SubSector Analysis" sheetId="3" r:id="rId1"/>
    <sheet name="Nifty 750 Analysis" sheetId="2" r:id="rId2"/>
    <sheet name="Price_Filter_06_08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3" l="1"/>
  <c r="I32" i="3"/>
  <c r="I38" i="3"/>
  <c r="I36" i="3"/>
  <c r="I54" i="3"/>
  <c r="I42" i="3"/>
  <c r="I35" i="3"/>
  <c r="I23" i="3"/>
  <c r="I101" i="3"/>
  <c r="I79" i="3"/>
  <c r="I98" i="3"/>
  <c r="I93" i="3"/>
  <c r="I103" i="3"/>
  <c r="I117" i="3"/>
  <c r="I108" i="3"/>
  <c r="B57" i="3"/>
  <c r="I57" i="3" s="1"/>
  <c r="B84" i="3"/>
  <c r="I84" i="3" s="1"/>
  <c r="B6" i="3"/>
  <c r="I6" i="3" s="1"/>
  <c r="B64" i="3"/>
  <c r="I64" i="3" s="1"/>
  <c r="B72" i="3"/>
  <c r="I72" i="3" s="1"/>
  <c r="B16" i="3"/>
  <c r="I16" i="3" s="1"/>
  <c r="B3" i="3"/>
  <c r="G3" i="3" s="1"/>
  <c r="B22" i="3"/>
  <c r="I22" i="3" s="1"/>
  <c r="B8" i="3"/>
  <c r="F8" i="3" s="1"/>
  <c r="B70" i="3"/>
  <c r="G70" i="3" s="1"/>
  <c r="B51" i="3"/>
  <c r="F51" i="3" s="1"/>
  <c r="B98" i="3"/>
  <c r="B20" i="3"/>
  <c r="G20" i="3" s="1"/>
  <c r="B74" i="3"/>
  <c r="H74" i="3" s="1"/>
  <c r="B19" i="3"/>
  <c r="I19" i="3" s="1"/>
  <c r="B18" i="3"/>
  <c r="D18" i="3" s="1"/>
  <c r="B76" i="3"/>
  <c r="H76" i="3" s="1"/>
  <c r="B5" i="3"/>
  <c r="E5" i="3" s="1"/>
  <c r="B87" i="3"/>
  <c r="D87" i="3" s="1"/>
  <c r="B58" i="3"/>
  <c r="I58" i="3" s="1"/>
  <c r="B96" i="3"/>
  <c r="I96" i="3" s="1"/>
  <c r="B33" i="3"/>
  <c r="I33" i="3" s="1"/>
  <c r="B31" i="3"/>
  <c r="I31" i="3" s="1"/>
  <c r="B59" i="3"/>
  <c r="D59" i="3" s="1"/>
  <c r="B7" i="3"/>
  <c r="G7" i="3" s="1"/>
  <c r="B11" i="3"/>
  <c r="I11" i="3" s="1"/>
  <c r="B35" i="3"/>
  <c r="B23" i="3"/>
  <c r="B28" i="3"/>
  <c r="I28" i="3" s="1"/>
  <c r="B116" i="3"/>
  <c r="I116" i="3" s="1"/>
  <c r="B29" i="3"/>
  <c r="I29" i="3" s="1"/>
  <c r="B37" i="3"/>
  <c r="I37" i="3" s="1"/>
  <c r="B77" i="3"/>
  <c r="I77" i="3" s="1"/>
  <c r="B54" i="3"/>
  <c r="B97" i="3"/>
  <c r="F97" i="3" s="1"/>
  <c r="B104" i="3"/>
  <c r="D104" i="3" s="1"/>
  <c r="B21" i="3"/>
  <c r="G21" i="3" s="1"/>
  <c r="B44" i="3"/>
  <c r="H44" i="3" s="1"/>
  <c r="B39" i="3"/>
  <c r="F39" i="3" s="1"/>
  <c r="B15" i="3"/>
  <c r="I15" i="3" s="1"/>
  <c r="B17" i="3"/>
  <c r="F17" i="3" s="1"/>
  <c r="B25" i="3"/>
  <c r="G25" i="3" s="1"/>
  <c r="B32" i="3"/>
  <c r="G32" i="3" s="1"/>
  <c r="B60" i="3"/>
  <c r="H60" i="3" s="1"/>
  <c r="B38" i="3"/>
  <c r="B62" i="3"/>
  <c r="E62" i="3" s="1"/>
  <c r="B92" i="3"/>
  <c r="G92" i="3" s="1"/>
  <c r="B83" i="3"/>
  <c r="D83" i="3" s="1"/>
  <c r="B103" i="3"/>
  <c r="B90" i="3"/>
  <c r="I90" i="3" s="1"/>
  <c r="B75" i="3"/>
  <c r="I75" i="3" s="1"/>
  <c r="B95" i="3"/>
  <c r="I95" i="3" s="1"/>
  <c r="B46" i="3"/>
  <c r="I46" i="3" s="1"/>
  <c r="B53" i="3"/>
  <c r="I53" i="3" s="1"/>
  <c r="B41" i="3"/>
  <c r="D41" i="3" s="1"/>
  <c r="B61" i="3"/>
  <c r="I61" i="3" s="1"/>
  <c r="B88" i="3"/>
  <c r="I88" i="3" s="1"/>
  <c r="B14" i="3"/>
  <c r="F14" i="3" s="1"/>
  <c r="B82" i="3"/>
  <c r="I82" i="3" s="1"/>
  <c r="B69" i="3"/>
  <c r="D69" i="3" s="1"/>
  <c r="B117" i="3"/>
  <c r="G117" i="3" s="1"/>
  <c r="B79" i="3"/>
  <c r="H79" i="3" s="1"/>
  <c r="B56" i="3"/>
  <c r="I56" i="3" s="1"/>
  <c r="B68" i="3"/>
  <c r="I68" i="3" s="1"/>
  <c r="B48" i="3"/>
  <c r="F48" i="3" s="1"/>
  <c r="B49" i="3"/>
  <c r="G49" i="3" s="1"/>
  <c r="B30" i="3"/>
  <c r="H30" i="3" s="1"/>
  <c r="B78" i="3"/>
  <c r="H78" i="3" s="1"/>
  <c r="B86" i="3"/>
  <c r="I86" i="3" s="1"/>
  <c r="B2" i="3"/>
  <c r="E2" i="3" s="1"/>
  <c r="B4" i="3"/>
  <c r="G4" i="3" s="1"/>
  <c r="B65" i="3"/>
  <c r="D65" i="3" s="1"/>
  <c r="B40" i="3"/>
  <c r="H40" i="3" s="1"/>
  <c r="B27" i="3"/>
  <c r="H27" i="3" s="1"/>
  <c r="B43" i="3"/>
  <c r="I43" i="3" s="1"/>
  <c r="B9" i="3"/>
  <c r="I9" i="3" s="1"/>
  <c r="B113" i="3"/>
  <c r="I113" i="3" s="1"/>
  <c r="B26" i="3"/>
  <c r="I26" i="3" s="1"/>
  <c r="B81" i="3"/>
  <c r="I81" i="3" s="1"/>
  <c r="B94" i="3"/>
  <c r="E94" i="3" s="1"/>
  <c r="B45" i="3"/>
  <c r="I45" i="3" s="1"/>
  <c r="B67" i="3"/>
  <c r="I67" i="3" s="1"/>
  <c r="B115" i="3"/>
  <c r="D115" i="3" s="1"/>
  <c r="B89" i="3"/>
  <c r="I89" i="3" s="1"/>
  <c r="B105" i="3"/>
  <c r="G105" i="3" s="1"/>
  <c r="B36" i="3"/>
  <c r="B93" i="3"/>
  <c r="B24" i="3"/>
  <c r="I24" i="3" s="1"/>
  <c r="B80" i="3"/>
  <c r="I80" i="3" s="1"/>
  <c r="B119" i="3"/>
  <c r="E119" i="3" s="1"/>
  <c r="B109" i="3"/>
  <c r="G109" i="3" s="1"/>
  <c r="B100" i="3"/>
  <c r="E100" i="3" s="1"/>
  <c r="B85" i="3"/>
  <c r="I85" i="3" s="1"/>
  <c r="B50" i="3"/>
  <c r="F50" i="3" s="1"/>
  <c r="B110" i="3"/>
  <c r="G110" i="3" s="1"/>
  <c r="B12" i="3"/>
  <c r="D12" i="3" s="1"/>
  <c r="B42" i="3"/>
  <c r="B52" i="3"/>
  <c r="P52" i="3" s="1"/>
  <c r="B73" i="3"/>
  <c r="I73" i="3" s="1"/>
  <c r="B47" i="3"/>
  <c r="G47" i="3" s="1"/>
  <c r="B63" i="3"/>
  <c r="H63" i="3" s="1"/>
  <c r="B102" i="3"/>
  <c r="I102" i="3" s="1"/>
  <c r="B10" i="3"/>
  <c r="D10" i="3" s="1"/>
  <c r="B34" i="3"/>
  <c r="H34" i="3" s="1"/>
  <c r="B13" i="3"/>
  <c r="B114" i="3"/>
  <c r="F114" i="3" s="1"/>
  <c r="B99" i="3"/>
  <c r="H99" i="3" s="1"/>
  <c r="B91" i="3"/>
  <c r="D91" i="3" s="1"/>
  <c r="B111" i="3"/>
  <c r="F111" i="3" s="1"/>
  <c r="B66" i="3"/>
  <c r="I66" i="3" s="1"/>
  <c r="B120" i="3"/>
  <c r="F120" i="3" s="1"/>
  <c r="B55" i="3"/>
  <c r="I55" i="3" s="1"/>
  <c r="B121" i="3"/>
  <c r="I121" i="3" s="1"/>
  <c r="B106" i="3"/>
  <c r="F106" i="3" s="1"/>
  <c r="B101" i="3"/>
  <c r="D101" i="3" s="1"/>
  <c r="B71" i="3"/>
  <c r="E71" i="3" s="1"/>
  <c r="B107" i="3"/>
  <c r="I107" i="3" s="1"/>
  <c r="B112" i="3"/>
  <c r="I112" i="3" s="1"/>
  <c r="B118" i="3"/>
  <c r="D118" i="3" s="1"/>
  <c r="B108" i="3"/>
  <c r="D108" i="3" s="1"/>
  <c r="B122" i="3"/>
  <c r="I122" i="3" s="1"/>
  <c r="AQ533" i="2"/>
  <c r="AQ582" i="2"/>
  <c r="AQ614" i="2"/>
  <c r="AQ137" i="2"/>
  <c r="AQ389" i="2"/>
  <c r="AQ579" i="2"/>
  <c r="AQ258" i="2"/>
  <c r="AQ428" i="2"/>
  <c r="AQ567" i="2"/>
  <c r="AQ352" i="2"/>
  <c r="AQ323" i="2"/>
  <c r="AQ499" i="2"/>
  <c r="AQ239" i="2"/>
  <c r="AQ659" i="2"/>
  <c r="AQ68" i="2"/>
  <c r="AQ185" i="2"/>
  <c r="AQ382" i="2"/>
  <c r="AQ198" i="2"/>
  <c r="AQ672" i="2"/>
  <c r="AQ467" i="2"/>
  <c r="AQ490" i="2"/>
  <c r="AQ374" i="2"/>
  <c r="AQ184" i="2"/>
  <c r="AQ330" i="2"/>
  <c r="AQ138" i="2"/>
  <c r="AQ57" i="2"/>
  <c r="AQ134" i="2"/>
  <c r="AQ15" i="2"/>
  <c r="AQ624" i="2"/>
  <c r="AQ502" i="2"/>
  <c r="AQ311" i="2"/>
  <c r="AQ44" i="2"/>
  <c r="AQ110" i="2"/>
  <c r="AQ111" i="2"/>
  <c r="AQ625" i="2"/>
  <c r="AQ630" i="2"/>
  <c r="AQ580" i="2"/>
  <c r="AQ310" i="2"/>
  <c r="AQ67" i="2"/>
  <c r="AQ94" i="2"/>
  <c r="AQ71" i="2"/>
  <c r="AQ573" i="2"/>
  <c r="AQ23" i="2"/>
  <c r="AQ271" i="2"/>
  <c r="AQ462" i="2"/>
  <c r="AQ147" i="2"/>
  <c r="AQ560" i="2"/>
  <c r="AQ5" i="2"/>
  <c r="AQ246" i="2"/>
  <c r="AQ412" i="2"/>
  <c r="AQ130" i="2"/>
  <c r="AQ609" i="2"/>
  <c r="AQ232" i="2"/>
  <c r="AQ59" i="2"/>
  <c r="AQ139" i="2"/>
  <c r="AQ463" i="2"/>
  <c r="AQ397" i="2"/>
  <c r="AQ205" i="2"/>
  <c r="AQ333" i="2"/>
  <c r="AQ75" i="2"/>
  <c r="AQ142" i="2"/>
  <c r="AQ571" i="2"/>
  <c r="AQ295" i="2"/>
  <c r="AQ523" i="2"/>
  <c r="AQ372" i="2"/>
  <c r="AQ155" i="2"/>
  <c r="AQ481" i="2"/>
  <c r="AQ405" i="2"/>
  <c r="AQ448" i="2"/>
  <c r="AQ301" i="2"/>
  <c r="AQ270" i="2"/>
  <c r="AQ371" i="2"/>
  <c r="AQ429" i="2"/>
  <c r="AQ90" i="2"/>
  <c r="AQ73" i="2"/>
  <c r="AQ201" i="2"/>
  <c r="AQ277" i="2"/>
  <c r="AQ78" i="2"/>
  <c r="AQ432" i="2"/>
  <c r="AQ3" i="2"/>
  <c r="AQ289" i="2"/>
  <c r="AQ476" i="2"/>
  <c r="AQ290" i="2"/>
  <c r="AQ321" i="2"/>
  <c r="AQ74" i="2"/>
  <c r="AQ550" i="2"/>
  <c r="AQ195" i="2"/>
  <c r="AQ626" i="2"/>
  <c r="AQ231" i="2"/>
  <c r="AQ256" i="2"/>
  <c r="AQ280" i="2"/>
  <c r="AQ212" i="2"/>
  <c r="AQ364" i="2"/>
  <c r="AQ55" i="2"/>
  <c r="AQ444" i="2"/>
  <c r="AQ45" i="2"/>
  <c r="AQ380" i="2"/>
  <c r="AQ214" i="2"/>
  <c r="AQ37" i="2"/>
  <c r="AQ202" i="2"/>
  <c r="AQ113" i="2"/>
  <c r="AQ136" i="2"/>
  <c r="AQ409" i="2"/>
  <c r="AQ557" i="2"/>
  <c r="AQ263" i="2"/>
  <c r="AQ406" i="2"/>
  <c r="AQ658" i="2"/>
  <c r="AQ378" i="2"/>
  <c r="AQ268" i="2"/>
  <c r="AQ6" i="2"/>
  <c r="AQ13" i="2"/>
  <c r="AQ153" i="2"/>
  <c r="AQ24" i="2"/>
  <c r="AQ21" i="2"/>
  <c r="AQ336" i="2"/>
  <c r="AQ206" i="2"/>
  <c r="AQ375" i="2"/>
  <c r="AQ29" i="2"/>
  <c r="AQ98" i="2"/>
  <c r="AQ149" i="2"/>
  <c r="AQ297" i="2"/>
  <c r="AQ210" i="2"/>
  <c r="AQ197" i="2"/>
  <c r="AQ588" i="2"/>
  <c r="AQ167" i="2"/>
  <c r="AQ508" i="2"/>
  <c r="AQ279" i="2"/>
  <c r="AQ217" i="2"/>
  <c r="AQ521" i="2"/>
  <c r="AQ442" i="2"/>
  <c r="AQ420" i="2"/>
  <c r="AQ398" i="2"/>
  <c r="AQ255" i="2"/>
  <c r="AQ241" i="2"/>
  <c r="AQ215" i="2"/>
  <c r="AQ50" i="2"/>
  <c r="AQ115" i="2"/>
  <c r="AQ702" i="2"/>
  <c r="AQ328" i="2"/>
  <c r="AQ35" i="2"/>
  <c r="AQ345" i="2"/>
  <c r="AQ199" i="2"/>
  <c r="AQ417" i="2"/>
  <c r="AQ226" i="2"/>
  <c r="AQ260" i="2"/>
  <c r="AQ427" i="2"/>
  <c r="AQ482" i="2"/>
  <c r="AQ691" i="2"/>
  <c r="AQ169" i="2"/>
  <c r="AQ339" i="2"/>
  <c r="AQ118" i="2"/>
  <c r="AQ319" i="2"/>
  <c r="AQ2" i="2"/>
  <c r="AQ425" i="2"/>
  <c r="AQ269" i="2"/>
  <c r="AQ563" i="2"/>
  <c r="AQ83" i="2"/>
  <c r="AQ494" i="2"/>
  <c r="AQ25" i="2"/>
  <c r="AQ522" i="2"/>
  <c r="AQ561" i="2"/>
  <c r="AQ10" i="2"/>
  <c r="AQ125" i="2"/>
  <c r="AQ605" i="2"/>
  <c r="AQ200" i="2"/>
  <c r="AQ474" i="2"/>
  <c r="AQ629" i="2"/>
  <c r="AQ267" i="2"/>
  <c r="AQ510" i="2"/>
  <c r="AQ188" i="2"/>
  <c r="AQ423" i="2"/>
  <c r="AQ539" i="2"/>
  <c r="AQ458" i="2"/>
  <c r="AQ607" i="2"/>
  <c r="AQ309" i="2"/>
  <c r="AQ102" i="2"/>
  <c r="AQ602" i="2"/>
  <c r="AQ27" i="2"/>
  <c r="AQ209" i="2"/>
  <c r="AQ592" i="2"/>
  <c r="AQ166" i="2"/>
  <c r="AQ644" i="2"/>
  <c r="AQ233" i="2"/>
  <c r="AQ194" i="2"/>
  <c r="AQ14" i="2"/>
  <c r="AQ261" i="2"/>
  <c r="AQ547" i="2"/>
  <c r="AQ415" i="2"/>
  <c r="AQ540" i="2"/>
  <c r="AQ634" i="2"/>
  <c r="AQ251" i="2"/>
  <c r="AQ349" i="2"/>
  <c r="AQ411" i="2"/>
  <c r="AQ387" i="2"/>
  <c r="AQ356" i="2"/>
  <c r="AQ620" i="2"/>
  <c r="AQ410" i="2"/>
  <c r="AQ282" i="2"/>
  <c r="AQ77" i="2"/>
  <c r="AQ92" i="2"/>
  <c r="AQ173" i="2"/>
  <c r="AQ631" i="2"/>
  <c r="AQ517" i="2"/>
  <c r="AQ595" i="2"/>
  <c r="AQ512" i="2"/>
  <c r="AQ543" i="2"/>
  <c r="AQ544" i="2"/>
  <c r="AQ235" i="2"/>
  <c r="AQ294" i="2"/>
  <c r="AQ514" i="2"/>
  <c r="AQ454" i="2"/>
  <c r="AQ477" i="2"/>
  <c r="AQ274" i="2"/>
  <c r="AQ503" i="2"/>
  <c r="AQ60" i="2"/>
  <c r="AQ103" i="2"/>
  <c r="AQ538" i="2"/>
  <c r="AQ399" i="2"/>
  <c r="AQ249" i="2"/>
  <c r="AQ61" i="2"/>
  <c r="AQ236" i="2"/>
  <c r="AQ337" i="2"/>
  <c r="AQ175" i="2"/>
  <c r="AQ252" i="2"/>
  <c r="AQ556" i="2"/>
  <c r="AQ221" i="2"/>
  <c r="AQ230" i="2"/>
  <c r="AQ469" i="2"/>
  <c r="AQ682" i="2"/>
  <c r="AQ583" i="2"/>
  <c r="AQ513" i="2"/>
  <c r="AQ453" i="2"/>
  <c r="AQ51" i="2"/>
  <c r="AQ42" i="2"/>
  <c r="AQ724" i="2"/>
  <c r="AQ708" i="2"/>
  <c r="AQ222" i="2"/>
  <c r="AQ272" i="2"/>
  <c r="AQ460" i="2"/>
  <c r="AQ275" i="2"/>
  <c r="AQ248" i="2"/>
  <c r="AQ506" i="2"/>
  <c r="AQ172" i="2"/>
  <c r="AQ186" i="2"/>
  <c r="AQ666" i="2"/>
  <c r="AQ542" i="2"/>
  <c r="AQ408" i="2"/>
  <c r="AQ144" i="2"/>
  <c r="AQ367" i="2"/>
  <c r="AQ706" i="2"/>
  <c r="AQ154" i="2"/>
  <c r="AQ360" i="2"/>
  <c r="AQ303" i="2"/>
  <c r="AQ19" i="2"/>
  <c r="AQ449" i="2"/>
  <c r="AQ308" i="2"/>
  <c r="AQ535" i="2"/>
  <c r="AQ203" i="2"/>
  <c r="AQ342" i="2"/>
  <c r="AQ190" i="2"/>
  <c r="AQ72" i="2"/>
  <c r="AQ384" i="2"/>
  <c r="AQ150" i="2"/>
  <c r="AQ478" i="2"/>
  <c r="AQ632" i="2"/>
  <c r="AQ414" i="2"/>
  <c r="AQ426" i="2"/>
  <c r="AQ593" i="2"/>
  <c r="AQ486" i="2"/>
  <c r="AQ350" i="2"/>
  <c r="AQ70" i="2"/>
  <c r="AQ124" i="2"/>
  <c r="AQ341" i="2"/>
  <c r="AQ455" i="2"/>
  <c r="AQ146" i="2"/>
  <c r="AQ116" i="2"/>
  <c r="AQ470" i="2"/>
  <c r="AQ468" i="2"/>
  <c r="AQ93" i="2"/>
  <c r="AQ245" i="2"/>
  <c r="AQ4" i="2"/>
  <c r="AQ635" i="2"/>
  <c r="AQ722" i="2"/>
  <c r="AQ182" i="2"/>
  <c r="AQ278" i="2"/>
  <c r="AQ69" i="2"/>
  <c r="AQ31" i="2"/>
  <c r="AQ28" i="2"/>
  <c r="AQ314" i="2"/>
  <c r="AQ119" i="2"/>
  <c r="AQ549" i="2"/>
  <c r="AQ627" i="2"/>
  <c r="AQ177" i="2"/>
  <c r="AQ485" i="2"/>
  <c r="AQ565" i="2"/>
  <c r="AQ335" i="2"/>
  <c r="AQ617" i="2"/>
  <c r="AQ495" i="2"/>
  <c r="AQ48" i="2"/>
  <c r="AQ343" i="2"/>
  <c r="AQ284" i="2"/>
  <c r="AQ636" i="2"/>
  <c r="AQ152" i="2"/>
  <c r="AQ49" i="2"/>
  <c r="AQ600" i="2"/>
  <c r="AQ388" i="2"/>
  <c r="AQ165" i="2"/>
  <c r="AQ178" i="2"/>
  <c r="AQ527" i="2"/>
  <c r="AQ315" i="2"/>
  <c r="AQ383" i="2"/>
  <c r="AQ187" i="2"/>
  <c r="AQ158" i="2"/>
  <c r="AQ79" i="2"/>
  <c r="AQ208" i="2"/>
  <c r="AQ223" i="2"/>
  <c r="AQ96" i="2"/>
  <c r="AQ174" i="2"/>
  <c r="AQ266" i="2"/>
  <c r="AQ82" i="2"/>
  <c r="AQ54" i="2"/>
  <c r="AQ667" i="2"/>
  <c r="AQ358" i="2"/>
  <c r="AQ86" i="2"/>
  <c r="AQ354" i="2"/>
  <c r="AQ117" i="2"/>
  <c r="AQ725" i="2"/>
  <c r="AQ307" i="2"/>
  <c r="AQ639" i="2"/>
  <c r="AQ569" i="2"/>
  <c r="AQ480" i="2"/>
  <c r="AQ22" i="2"/>
  <c r="AQ606" i="2"/>
  <c r="AQ443" i="2"/>
  <c r="AQ40" i="2"/>
  <c r="AQ548" i="2"/>
  <c r="AQ104" i="2"/>
  <c r="AQ318" i="2"/>
  <c r="AQ9" i="2"/>
  <c r="AQ670" i="2"/>
  <c r="AQ524" i="2"/>
  <c r="AQ253" i="2"/>
  <c r="AQ247" i="2"/>
  <c r="AQ479" i="2"/>
  <c r="AQ355" i="2"/>
  <c r="AQ306" i="2"/>
  <c r="AQ283" i="2"/>
  <c r="AQ316" i="2"/>
  <c r="AQ652" i="2"/>
  <c r="AQ16" i="2"/>
  <c r="AQ587" i="2"/>
  <c r="AQ525" i="2"/>
  <c r="AQ254" i="2"/>
  <c r="AQ304" i="2"/>
  <c r="AQ553" i="2"/>
  <c r="AQ160" i="2"/>
  <c r="AQ446" i="2"/>
  <c r="AQ259" i="2"/>
  <c r="AQ168" i="2"/>
  <c r="AQ381" i="2"/>
  <c r="AQ564" i="2"/>
  <c r="AQ541" i="2"/>
  <c r="AQ641" i="2"/>
  <c r="AQ170" i="2"/>
  <c r="AQ107" i="2"/>
  <c r="AQ179" i="2"/>
  <c r="AQ430" i="2"/>
  <c r="AQ675" i="2"/>
  <c r="AQ120" i="2"/>
  <c r="AQ101" i="2"/>
  <c r="AQ591" i="2"/>
  <c r="AQ33" i="2"/>
  <c r="AQ421" i="2"/>
  <c r="AQ264" i="2"/>
  <c r="AQ121" i="2"/>
  <c r="AQ30" i="2"/>
  <c r="AQ180" i="2"/>
  <c r="AQ677" i="2"/>
  <c r="AQ497" i="2"/>
  <c r="AQ545" i="2"/>
  <c r="AQ400" i="2"/>
  <c r="AQ299" i="2"/>
  <c r="AQ85" i="2"/>
  <c r="AQ347" i="2"/>
  <c r="AQ379" i="2"/>
  <c r="AQ312" i="2"/>
  <c r="AQ65" i="2"/>
  <c r="AQ611" i="2"/>
  <c r="AQ157" i="2"/>
  <c r="AQ100" i="2"/>
  <c r="AQ243" i="2"/>
  <c r="AQ108" i="2"/>
  <c r="AQ141" i="2"/>
  <c r="AQ192" i="2"/>
  <c r="AQ324" i="2"/>
  <c r="AQ234" i="2"/>
  <c r="AQ438" i="2"/>
  <c r="AQ353" i="2"/>
  <c r="AQ18" i="2"/>
  <c r="AQ657" i="2"/>
  <c r="AQ452" i="2"/>
  <c r="AQ151" i="2"/>
  <c r="AQ176" i="2"/>
  <c r="AQ140" i="2"/>
  <c r="AQ273" i="2"/>
  <c r="AQ12" i="2"/>
  <c r="AQ8" i="2"/>
  <c r="AQ17" i="2"/>
  <c r="AQ62" i="2"/>
  <c r="AQ730" i="2"/>
  <c r="AQ599" i="2"/>
  <c r="AQ320" i="2"/>
  <c r="AQ47" i="2"/>
  <c r="AQ655" i="2"/>
  <c r="AQ322" i="2"/>
  <c r="AQ386" i="2"/>
  <c r="AQ229" i="2"/>
  <c r="AQ507" i="2"/>
  <c r="AQ207" i="2"/>
  <c r="AQ204" i="2"/>
  <c r="AQ551" i="2"/>
  <c r="AQ519" i="2"/>
  <c r="AQ368" i="2"/>
  <c r="AQ291" i="2"/>
  <c r="AQ262" i="2"/>
  <c r="AQ171" i="2"/>
  <c r="AQ604" i="2"/>
  <c r="AQ436" i="2"/>
  <c r="AQ131" i="2"/>
  <c r="AQ128" i="2"/>
  <c r="AQ431" i="2"/>
  <c r="AQ471" i="2"/>
  <c r="AQ240" i="2"/>
  <c r="AQ688" i="2"/>
  <c r="AQ126" i="2"/>
  <c r="AQ653" i="2"/>
  <c r="AQ80" i="2"/>
  <c r="AQ296" i="2"/>
  <c r="AQ237" i="2"/>
  <c r="AQ713" i="2"/>
  <c r="AQ456" i="2"/>
  <c r="AQ285" i="2"/>
  <c r="AQ11" i="2"/>
  <c r="AQ727" i="2"/>
  <c r="AQ369" i="2"/>
  <c r="AQ648" i="2"/>
  <c r="AQ500" i="2"/>
  <c r="AQ145" i="2"/>
  <c r="AQ7" i="2"/>
  <c r="AQ38" i="2"/>
  <c r="AQ20" i="2"/>
  <c r="AQ615" i="2"/>
  <c r="AQ313" i="2"/>
  <c r="AQ220" i="2"/>
  <c r="AQ717" i="2"/>
  <c r="AQ392" i="2"/>
  <c r="AQ286" i="2"/>
  <c r="AQ419" i="2"/>
  <c r="AQ530" i="2"/>
  <c r="AQ435" i="2"/>
  <c r="AQ445" i="2"/>
  <c r="AQ228" i="2"/>
  <c r="AQ731" i="2"/>
  <c r="AQ66" i="2"/>
  <c r="AQ578" i="2"/>
  <c r="AQ218" i="2"/>
  <c r="AQ52" i="2"/>
  <c r="AQ618" i="2"/>
  <c r="AQ211" i="2"/>
  <c r="AQ365" i="2"/>
  <c r="AQ531" i="2"/>
  <c r="AQ623" i="2"/>
  <c r="AQ450" i="2"/>
  <c r="AQ300" i="2"/>
  <c r="AQ127" i="2"/>
  <c r="AQ699" i="2"/>
  <c r="AQ376" i="2"/>
  <c r="AQ305" i="2"/>
  <c r="AQ581" i="2"/>
  <c r="AQ114" i="2"/>
  <c r="AQ451" i="2"/>
  <c r="AQ676" i="2"/>
  <c r="AQ373" i="2"/>
  <c r="AQ133" i="2"/>
  <c r="AQ447" i="2"/>
  <c r="AQ608" i="2"/>
  <c r="AQ562" i="2"/>
  <c r="AQ586" i="2"/>
  <c r="AQ437" i="2"/>
  <c r="AQ326" i="2"/>
  <c r="AQ694" i="2"/>
  <c r="AQ390" i="2"/>
  <c r="AQ678" i="2"/>
  <c r="AQ585" i="2"/>
  <c r="AQ496" i="2"/>
  <c r="AQ129" i="2"/>
  <c r="AQ63" i="2"/>
  <c r="AQ491" i="2"/>
  <c r="AQ361" i="2"/>
  <c r="AQ163" i="2"/>
  <c r="AQ276" i="2"/>
  <c r="AQ489" i="2"/>
  <c r="AQ418" i="2"/>
  <c r="AQ325" i="2"/>
  <c r="AQ395" i="2"/>
  <c r="AQ89" i="2"/>
  <c r="AQ660" i="2"/>
  <c r="AQ396" i="2"/>
  <c r="AQ191" i="2"/>
  <c r="AQ709" i="2"/>
  <c r="AQ734" i="2"/>
  <c r="AQ566" i="2"/>
  <c r="AQ528" i="2"/>
  <c r="AQ472" i="2"/>
  <c r="AQ76" i="2"/>
  <c r="AQ465" i="2"/>
  <c r="AQ483" i="2"/>
  <c r="AQ647" i="2"/>
  <c r="AQ257" i="2"/>
  <c r="AQ351" i="2"/>
  <c r="AQ511" i="2"/>
  <c r="AQ164" i="2"/>
  <c r="AQ404" i="2"/>
  <c r="AQ329" i="2"/>
  <c r="AQ457" i="2"/>
  <c r="AQ26" i="2"/>
  <c r="AQ424" i="2"/>
  <c r="AQ475" i="2"/>
  <c r="AQ698" i="2"/>
  <c r="AQ441" i="2"/>
  <c r="AQ95" i="2"/>
  <c r="AQ242" i="2"/>
  <c r="AQ106" i="2"/>
  <c r="AQ619" i="2"/>
  <c r="AQ642" i="2"/>
  <c r="AQ46" i="2"/>
  <c r="AQ348" i="2"/>
  <c r="AQ227" i="2"/>
  <c r="AQ534" i="2"/>
  <c r="AQ64" i="2"/>
  <c r="AQ159" i="2"/>
  <c r="AQ91" i="2"/>
  <c r="AQ596" i="2"/>
  <c r="AQ515" i="2"/>
  <c r="AQ36" i="2"/>
  <c r="AQ183" i="2"/>
  <c r="AQ696" i="2"/>
  <c r="AQ554" i="2"/>
  <c r="AQ32" i="2"/>
  <c r="AQ123" i="2"/>
  <c r="AQ649" i="2"/>
  <c r="AQ224" i="2"/>
  <c r="AQ645" i="2"/>
  <c r="AQ331" i="2"/>
  <c r="AQ340" i="2"/>
  <c r="AQ439" i="2"/>
  <c r="AQ41" i="2"/>
  <c r="AQ637" i="2"/>
  <c r="AQ504" i="2"/>
  <c r="AQ132" i="2"/>
  <c r="AQ58" i="2"/>
  <c r="AQ327" i="2"/>
  <c r="AQ265" i="2"/>
  <c r="AQ407" i="2"/>
  <c r="AQ109" i="2"/>
  <c r="AQ664" i="2"/>
  <c r="AQ53" i="2"/>
  <c r="AQ161" i="2"/>
  <c r="AQ43" i="2"/>
  <c r="AQ493" i="2"/>
  <c r="AQ721" i="2"/>
  <c r="AQ646" i="2"/>
  <c r="AQ687" i="2"/>
  <c r="AQ97" i="2"/>
  <c r="AQ363" i="2"/>
  <c r="AQ597" i="2"/>
  <c r="AQ366" i="2"/>
  <c r="AQ459" i="2"/>
  <c r="AQ334" i="2"/>
  <c r="AQ715" i="2"/>
  <c r="AQ466" i="2"/>
  <c r="AQ99" i="2"/>
  <c r="AQ216" i="2"/>
  <c r="AQ34" i="2"/>
  <c r="AQ143" i="2"/>
  <c r="AQ711" i="2"/>
  <c r="AQ622" i="2"/>
  <c r="AQ338" i="2"/>
  <c r="AQ193" i="2"/>
  <c r="AQ403" i="2"/>
  <c r="AQ213" i="2"/>
  <c r="AQ723" i="2"/>
  <c r="AQ726" i="2"/>
  <c r="AQ679" i="2"/>
  <c r="AQ558" i="2"/>
  <c r="AQ39" i="2"/>
  <c r="AQ526" i="2"/>
  <c r="AQ518" i="2"/>
  <c r="AQ532" i="2"/>
  <c r="AQ148" i="2"/>
  <c r="AQ81" i="2"/>
  <c r="AQ105" i="2"/>
  <c r="AQ402" i="2"/>
  <c r="AQ668" i="2"/>
  <c r="AQ357" i="2"/>
  <c r="AQ433" i="2"/>
  <c r="AQ663" i="2"/>
  <c r="AQ112" i="2"/>
  <c r="AQ332" i="2"/>
  <c r="AQ633" i="2"/>
  <c r="AQ292" i="2"/>
  <c r="AQ302" i="2"/>
  <c r="AQ464" i="2"/>
  <c r="AQ529" i="2"/>
  <c r="AQ473" i="2"/>
  <c r="AQ683" i="2"/>
  <c r="AQ689" i="2"/>
  <c r="AQ654" i="2"/>
  <c r="AQ574" i="2"/>
  <c r="AQ56" i="2"/>
  <c r="AQ377" i="2"/>
  <c r="AQ162" i="2"/>
  <c r="AQ577" i="2"/>
  <c r="AQ714" i="2"/>
  <c r="AQ536" i="2"/>
  <c r="AQ225" i="2"/>
  <c r="AQ692" i="2"/>
  <c r="AQ552" i="2"/>
  <c r="AQ665" i="2"/>
  <c r="AQ735" i="2"/>
  <c r="AQ537" i="2"/>
  <c r="AQ589" i="2"/>
  <c r="AQ244" i="2"/>
  <c r="AQ189" i="2"/>
  <c r="AQ643" i="2"/>
  <c r="AQ87" i="2"/>
  <c r="AQ393" i="2"/>
  <c r="AQ487" i="2"/>
  <c r="AQ509" i="2"/>
  <c r="AQ603" i="2"/>
  <c r="AQ88" i="2"/>
  <c r="AQ181" i="2"/>
  <c r="AQ656" i="2"/>
  <c r="AQ546" i="2"/>
  <c r="AQ434" i="2"/>
  <c r="AQ84" i="2"/>
  <c r="AQ697" i="2"/>
  <c r="AQ401" i="2"/>
  <c r="AQ288" i="2"/>
  <c r="AQ370" i="2"/>
  <c r="AQ156" i="2"/>
  <c r="AQ572" i="2"/>
  <c r="AQ196" i="2"/>
  <c r="AQ416" i="2"/>
  <c r="AQ712" i="2"/>
  <c r="AQ559" i="2"/>
  <c r="AQ729" i="2"/>
  <c r="AQ298" i="2"/>
  <c r="AQ346" i="2"/>
  <c r="AQ498" i="2"/>
  <c r="AQ238" i="2"/>
  <c r="AQ362" i="2"/>
  <c r="AQ685" i="2"/>
  <c r="AQ570" i="2"/>
  <c r="AQ344" i="2"/>
  <c r="AQ413" i="2"/>
  <c r="AQ484" i="2"/>
  <c r="AQ601" i="2"/>
  <c r="AQ621" i="2"/>
  <c r="AQ520" i="2"/>
  <c r="AQ488" i="2"/>
  <c r="AQ122" i="2"/>
  <c r="AQ661" i="2"/>
  <c r="AQ461" i="2"/>
  <c r="AQ628" i="2"/>
  <c r="AQ135" i="2"/>
  <c r="AQ516" i="2"/>
  <c r="AQ385" i="2"/>
  <c r="AQ616" i="2"/>
  <c r="AQ317" i="2"/>
  <c r="AQ422" i="2"/>
  <c r="AQ219" i="2"/>
  <c r="AQ704" i="2"/>
  <c r="AQ492" i="2"/>
  <c r="AQ610" i="2"/>
  <c r="AQ669" i="2"/>
  <c r="AQ281" i="2"/>
  <c r="AQ359" i="2"/>
  <c r="AQ293" i="2"/>
  <c r="AQ287" i="2"/>
  <c r="AQ707" i="2"/>
  <c r="AQ590" i="2"/>
  <c r="AQ598" i="2"/>
  <c r="AQ613" i="2"/>
  <c r="AQ440" i="2"/>
  <c r="AQ584" i="2"/>
  <c r="AQ250" i="2"/>
  <c r="AQ391" i="2"/>
  <c r="AQ394" i="2"/>
  <c r="AQ651" i="2"/>
  <c r="AQ695" i="2"/>
  <c r="AQ703" i="2"/>
  <c r="AQ684" i="2"/>
  <c r="AQ501" i="2"/>
  <c r="AQ505" i="2"/>
  <c r="AQ716" i="2"/>
  <c r="AQ693" i="2"/>
  <c r="AQ638" i="2"/>
  <c r="AQ555" i="2"/>
  <c r="AQ671" i="2"/>
  <c r="AQ575" i="2"/>
  <c r="AQ733" i="2"/>
  <c r="AQ612" i="2"/>
  <c r="AQ680" i="2"/>
  <c r="AQ719" i="2"/>
  <c r="AQ673" i="2"/>
  <c r="AQ662" i="2"/>
  <c r="AQ576" i="2"/>
  <c r="AQ701" i="2"/>
  <c r="AQ568" i="2"/>
  <c r="AQ710" i="2"/>
  <c r="AQ705" i="2"/>
  <c r="AQ594" i="2"/>
  <c r="AQ720" i="2"/>
  <c r="AQ700" i="2"/>
  <c r="AQ650" i="2"/>
  <c r="AQ686" i="2"/>
  <c r="AQ674" i="2"/>
  <c r="AQ681" i="2"/>
  <c r="AQ718" i="2"/>
  <c r="AQ690" i="2"/>
  <c r="AQ728" i="2"/>
  <c r="AQ640" i="2"/>
  <c r="AQ732" i="2"/>
  <c r="AK533" i="2"/>
  <c r="AK582" i="2"/>
  <c r="AK614" i="2"/>
  <c r="AK137" i="2"/>
  <c r="AK389" i="2"/>
  <c r="AK579" i="2"/>
  <c r="AK258" i="2"/>
  <c r="AK428" i="2"/>
  <c r="AK567" i="2"/>
  <c r="AK352" i="2"/>
  <c r="AK323" i="2"/>
  <c r="AK499" i="2"/>
  <c r="AK239" i="2"/>
  <c r="AK659" i="2"/>
  <c r="AR659" i="2" s="1"/>
  <c r="AK68" i="2"/>
  <c r="AK185" i="2"/>
  <c r="AK382" i="2"/>
  <c r="AK198" i="2"/>
  <c r="AK672" i="2"/>
  <c r="AK467" i="2"/>
  <c r="AR467" i="2" s="1"/>
  <c r="AK490" i="2"/>
  <c r="AR490" i="2" s="1"/>
  <c r="AK374" i="2"/>
  <c r="AK184" i="2"/>
  <c r="AK330" i="2"/>
  <c r="AK138" i="2"/>
  <c r="AK57" i="2"/>
  <c r="AK134" i="2"/>
  <c r="AK15" i="2"/>
  <c r="AK624" i="2"/>
  <c r="AR624" i="2" s="1"/>
  <c r="AK502" i="2"/>
  <c r="AR502" i="2" s="1"/>
  <c r="AK311" i="2"/>
  <c r="AR311" i="2" s="1"/>
  <c r="AK44" i="2"/>
  <c r="AK110" i="2"/>
  <c r="AK111" i="2"/>
  <c r="AK625" i="2"/>
  <c r="AK630" i="2"/>
  <c r="AK580" i="2"/>
  <c r="AR580" i="2" s="1"/>
  <c r="AK310" i="2"/>
  <c r="AK67" i="2"/>
  <c r="AK94" i="2"/>
  <c r="AK71" i="2"/>
  <c r="AK573" i="2"/>
  <c r="AR573" i="2" s="1"/>
  <c r="AK23" i="2"/>
  <c r="AK271" i="2"/>
  <c r="AR271" i="2" s="1"/>
  <c r="AK462" i="2"/>
  <c r="AR462" i="2" s="1"/>
  <c r="AK147" i="2"/>
  <c r="AK560" i="2"/>
  <c r="AR560" i="2" s="1"/>
  <c r="AK5" i="2"/>
  <c r="AK246" i="2"/>
  <c r="AK412" i="2"/>
  <c r="AK130" i="2"/>
  <c r="AK609" i="2"/>
  <c r="AK232" i="2"/>
  <c r="AK59" i="2"/>
  <c r="AR59" i="2" s="1"/>
  <c r="AK139" i="2"/>
  <c r="AK463" i="2"/>
  <c r="AK397" i="2"/>
  <c r="AK205" i="2"/>
  <c r="AK333" i="2"/>
  <c r="AK75" i="2"/>
  <c r="AK142" i="2"/>
  <c r="AK571" i="2"/>
  <c r="AK295" i="2"/>
  <c r="AK523" i="2"/>
  <c r="AK372" i="2"/>
  <c r="AK155" i="2"/>
  <c r="AK481" i="2"/>
  <c r="AR481" i="2" s="1"/>
  <c r="AK405" i="2"/>
  <c r="AK448" i="2"/>
  <c r="AK301" i="2"/>
  <c r="AK270" i="2"/>
  <c r="AR270" i="2" s="1"/>
  <c r="AK371" i="2"/>
  <c r="AR371" i="2" s="1"/>
  <c r="AK429" i="2"/>
  <c r="AK90" i="2"/>
  <c r="AK73" i="2"/>
  <c r="AK201" i="2"/>
  <c r="AK277" i="2"/>
  <c r="AR277" i="2" s="1"/>
  <c r="AK78" i="2"/>
  <c r="AK432" i="2"/>
  <c r="AK3" i="2"/>
  <c r="AK289" i="2"/>
  <c r="AR289" i="2" s="1"/>
  <c r="AK476" i="2"/>
  <c r="AK290" i="2"/>
  <c r="AK321" i="2"/>
  <c r="AK74" i="2"/>
  <c r="AK550" i="2"/>
  <c r="AK195" i="2"/>
  <c r="AK626" i="2"/>
  <c r="AR626" i="2" s="1"/>
  <c r="AK231" i="2"/>
  <c r="AK256" i="2"/>
  <c r="AK280" i="2"/>
  <c r="AK212" i="2"/>
  <c r="AK364" i="2"/>
  <c r="AK55" i="2"/>
  <c r="AK444" i="2"/>
  <c r="AK45" i="2"/>
  <c r="AK380" i="2"/>
  <c r="AK214" i="2"/>
  <c r="AK37" i="2"/>
  <c r="AK202" i="2"/>
  <c r="AK113" i="2"/>
  <c r="AK136" i="2"/>
  <c r="AK409" i="2"/>
  <c r="AK557" i="2"/>
  <c r="AR557" i="2" s="1"/>
  <c r="AK263" i="2"/>
  <c r="AR263" i="2" s="1"/>
  <c r="AK406" i="2"/>
  <c r="AK658" i="2"/>
  <c r="AK378" i="2"/>
  <c r="AR378" i="2" s="1"/>
  <c r="AK268" i="2"/>
  <c r="AR268" i="2" s="1"/>
  <c r="AK6" i="2"/>
  <c r="AK13" i="2"/>
  <c r="AK153" i="2"/>
  <c r="AK24" i="2"/>
  <c r="AK21" i="2"/>
  <c r="AK336" i="2"/>
  <c r="AK206" i="2"/>
  <c r="AK375" i="2"/>
  <c r="AK29" i="2"/>
  <c r="AK98" i="2"/>
  <c r="AK149" i="2"/>
  <c r="AK297" i="2"/>
  <c r="AK210" i="2"/>
  <c r="AK197" i="2"/>
  <c r="AK588" i="2"/>
  <c r="AR588" i="2" s="1"/>
  <c r="AK167" i="2"/>
  <c r="AK508" i="2"/>
  <c r="AK279" i="2"/>
  <c r="AK217" i="2"/>
  <c r="AK521" i="2"/>
  <c r="AK442" i="2"/>
  <c r="AR442" i="2" s="1"/>
  <c r="AK420" i="2"/>
  <c r="AK398" i="2"/>
  <c r="AK255" i="2"/>
  <c r="AK241" i="2"/>
  <c r="AK215" i="2"/>
  <c r="AK50" i="2"/>
  <c r="AK115" i="2"/>
  <c r="AR115" i="2" s="1"/>
  <c r="AK702" i="2"/>
  <c r="AR702" i="2" s="1"/>
  <c r="AK328" i="2"/>
  <c r="AK35" i="2"/>
  <c r="AK345" i="2"/>
  <c r="AR345" i="2" s="1"/>
  <c r="AK199" i="2"/>
  <c r="AK417" i="2"/>
  <c r="AK226" i="2"/>
  <c r="AK260" i="2"/>
  <c r="AR260" i="2" s="1"/>
  <c r="AK427" i="2"/>
  <c r="AK482" i="2"/>
  <c r="AK691" i="2"/>
  <c r="AR691" i="2" s="1"/>
  <c r="AK169" i="2"/>
  <c r="AK339" i="2"/>
  <c r="AK118" i="2"/>
  <c r="AK319" i="2"/>
  <c r="AR319" i="2" s="1"/>
  <c r="AK2" i="2"/>
  <c r="AK425" i="2"/>
  <c r="AR425" i="2" s="1"/>
  <c r="AK269" i="2"/>
  <c r="AR269" i="2" s="1"/>
  <c r="AK563" i="2"/>
  <c r="AK83" i="2"/>
  <c r="AK494" i="2"/>
  <c r="AK25" i="2"/>
  <c r="AK522" i="2"/>
  <c r="AR522" i="2" s="1"/>
  <c r="AK561" i="2"/>
  <c r="AR561" i="2" s="1"/>
  <c r="AK10" i="2"/>
  <c r="AK125" i="2"/>
  <c r="AK605" i="2"/>
  <c r="AK200" i="2"/>
  <c r="AR200" i="2" s="1"/>
  <c r="AK474" i="2"/>
  <c r="AR474" i="2" s="1"/>
  <c r="AK629" i="2"/>
  <c r="AR629" i="2" s="1"/>
  <c r="AK267" i="2"/>
  <c r="AK510" i="2"/>
  <c r="AK188" i="2"/>
  <c r="AK423" i="2"/>
  <c r="AR423" i="2" s="1"/>
  <c r="AK539" i="2"/>
  <c r="AK458" i="2"/>
  <c r="AK607" i="2"/>
  <c r="AK309" i="2"/>
  <c r="AR309" i="2" s="1"/>
  <c r="AK102" i="2"/>
  <c r="AR102" i="2" s="1"/>
  <c r="AK602" i="2"/>
  <c r="AK27" i="2"/>
  <c r="AK209" i="2"/>
  <c r="AK592" i="2"/>
  <c r="AR592" i="2" s="1"/>
  <c r="AK166" i="2"/>
  <c r="AK644" i="2"/>
  <c r="AR644" i="2" s="1"/>
  <c r="AK233" i="2"/>
  <c r="AK194" i="2"/>
  <c r="AK14" i="2"/>
  <c r="AK261" i="2"/>
  <c r="AK547" i="2"/>
  <c r="AK415" i="2"/>
  <c r="AK540" i="2"/>
  <c r="AK634" i="2"/>
  <c r="AR634" i="2" s="1"/>
  <c r="AK251" i="2"/>
  <c r="AK349" i="2"/>
  <c r="AK411" i="2"/>
  <c r="AR411" i="2" s="1"/>
  <c r="AK387" i="2"/>
  <c r="AK356" i="2"/>
  <c r="AK620" i="2"/>
  <c r="AR620" i="2" s="1"/>
  <c r="AK410" i="2"/>
  <c r="AK282" i="2"/>
  <c r="AK77" i="2"/>
  <c r="AK92" i="2"/>
  <c r="AK173" i="2"/>
  <c r="AK631" i="2"/>
  <c r="AR631" i="2" s="1"/>
  <c r="AK517" i="2"/>
  <c r="AK595" i="2"/>
  <c r="AK512" i="2"/>
  <c r="AK543" i="2"/>
  <c r="AR543" i="2" s="1"/>
  <c r="AK544" i="2"/>
  <c r="AK235" i="2"/>
  <c r="AK294" i="2"/>
  <c r="AK514" i="2"/>
  <c r="AK454" i="2"/>
  <c r="AK477" i="2"/>
  <c r="AK274" i="2"/>
  <c r="AR274" i="2" s="1"/>
  <c r="AK503" i="2"/>
  <c r="AK60" i="2"/>
  <c r="AK103" i="2"/>
  <c r="AK538" i="2"/>
  <c r="AK399" i="2"/>
  <c r="AK249" i="2"/>
  <c r="AK61" i="2"/>
  <c r="AK236" i="2"/>
  <c r="AK337" i="2"/>
  <c r="AK175" i="2"/>
  <c r="AR175" i="2" s="1"/>
  <c r="AK252" i="2"/>
  <c r="AK556" i="2"/>
  <c r="AK221" i="2"/>
  <c r="AK230" i="2"/>
  <c r="AK469" i="2"/>
  <c r="AK682" i="2"/>
  <c r="AK583" i="2"/>
  <c r="AK513" i="2"/>
  <c r="AK453" i="2"/>
  <c r="AK51" i="2"/>
  <c r="AK42" i="2"/>
  <c r="AK724" i="2"/>
  <c r="AR724" i="2" s="1"/>
  <c r="AK708" i="2"/>
  <c r="AR708" i="2" s="1"/>
  <c r="AK222" i="2"/>
  <c r="AK272" i="2"/>
  <c r="AK460" i="2"/>
  <c r="AR460" i="2" s="1"/>
  <c r="AK275" i="2"/>
  <c r="AK248" i="2"/>
  <c r="AK506" i="2"/>
  <c r="AK172" i="2"/>
  <c r="AR172" i="2" s="1"/>
  <c r="AK186" i="2"/>
  <c r="AK666" i="2"/>
  <c r="AR666" i="2" s="1"/>
  <c r="AK542" i="2"/>
  <c r="AR542" i="2" s="1"/>
  <c r="AK408" i="2"/>
  <c r="AK144" i="2"/>
  <c r="AR144" i="2" s="1"/>
  <c r="AK367" i="2"/>
  <c r="AK706" i="2"/>
  <c r="AR706" i="2" s="1"/>
  <c r="AK154" i="2"/>
  <c r="AK360" i="2"/>
  <c r="AK303" i="2"/>
  <c r="AK19" i="2"/>
  <c r="AK449" i="2"/>
  <c r="AK308" i="2"/>
  <c r="AR308" i="2" s="1"/>
  <c r="AK535" i="2"/>
  <c r="AR535" i="2" s="1"/>
  <c r="AK203" i="2"/>
  <c r="AK342" i="2"/>
  <c r="AR342" i="2" s="1"/>
  <c r="AK190" i="2"/>
  <c r="AK72" i="2"/>
  <c r="AK384" i="2"/>
  <c r="AK150" i="2"/>
  <c r="AR150" i="2" s="1"/>
  <c r="AK478" i="2"/>
  <c r="AK632" i="2"/>
  <c r="AR632" i="2" s="1"/>
  <c r="AK414" i="2"/>
  <c r="AR414" i="2" s="1"/>
  <c r="AK426" i="2"/>
  <c r="AK593" i="2"/>
  <c r="AR593" i="2" s="1"/>
  <c r="AK486" i="2"/>
  <c r="AK350" i="2"/>
  <c r="AK70" i="2"/>
  <c r="AK124" i="2"/>
  <c r="AK341" i="2"/>
  <c r="AK455" i="2"/>
  <c r="AK146" i="2"/>
  <c r="AR146" i="2" s="1"/>
  <c r="AK116" i="2"/>
  <c r="AK470" i="2"/>
  <c r="AK468" i="2"/>
  <c r="AK93" i="2"/>
  <c r="AK245" i="2"/>
  <c r="AK4" i="2"/>
  <c r="AK635" i="2"/>
  <c r="AK722" i="2"/>
  <c r="AR722" i="2" s="1"/>
  <c r="AK182" i="2"/>
  <c r="AK278" i="2"/>
  <c r="AK69" i="2"/>
  <c r="AK31" i="2"/>
  <c r="AK28" i="2"/>
  <c r="AK314" i="2"/>
  <c r="AK119" i="2"/>
  <c r="AK549" i="2"/>
  <c r="AK627" i="2"/>
  <c r="AK177" i="2"/>
  <c r="AK485" i="2"/>
  <c r="AR485" i="2" s="1"/>
  <c r="AK565" i="2"/>
  <c r="AK335" i="2"/>
  <c r="AK617" i="2"/>
  <c r="AK495" i="2"/>
  <c r="AR495" i="2" s="1"/>
  <c r="AK48" i="2"/>
  <c r="AK343" i="2"/>
  <c r="AR343" i="2" s="1"/>
  <c r="AK284" i="2"/>
  <c r="AK636" i="2"/>
  <c r="AR636" i="2" s="1"/>
  <c r="AK152" i="2"/>
  <c r="AK49" i="2"/>
  <c r="AK600" i="2"/>
  <c r="AR600" i="2" s="1"/>
  <c r="AK388" i="2"/>
  <c r="AK165" i="2"/>
  <c r="AK178" i="2"/>
  <c r="AK527" i="2"/>
  <c r="AK315" i="2"/>
  <c r="AK383" i="2"/>
  <c r="AK187" i="2"/>
  <c r="AK158" i="2"/>
  <c r="AK79" i="2"/>
  <c r="AR79" i="2" s="1"/>
  <c r="AK208" i="2"/>
  <c r="AK223" i="2"/>
  <c r="AK96" i="2"/>
  <c r="AK174" i="2"/>
  <c r="AK266" i="2"/>
  <c r="AK82" i="2"/>
  <c r="AK54" i="2"/>
  <c r="AK667" i="2"/>
  <c r="AK358" i="2"/>
  <c r="AK86" i="2"/>
  <c r="AK354" i="2"/>
  <c r="AK117" i="2"/>
  <c r="AK725" i="2"/>
  <c r="AR725" i="2" s="1"/>
  <c r="AK307" i="2"/>
  <c r="AK639" i="2"/>
  <c r="AK569" i="2"/>
  <c r="AR569" i="2" s="1"/>
  <c r="AK480" i="2"/>
  <c r="AR480" i="2" s="1"/>
  <c r="AK22" i="2"/>
  <c r="AR22" i="2" s="1"/>
  <c r="AK606" i="2"/>
  <c r="AR606" i="2" s="1"/>
  <c r="AK443" i="2"/>
  <c r="AK40" i="2"/>
  <c r="AK548" i="2"/>
  <c r="AR548" i="2" s="1"/>
  <c r="AK104" i="2"/>
  <c r="AK318" i="2"/>
  <c r="AK9" i="2"/>
  <c r="AK670" i="2"/>
  <c r="AR670" i="2" s="1"/>
  <c r="AK524" i="2"/>
  <c r="AK253" i="2"/>
  <c r="AK247" i="2"/>
  <c r="AK479" i="2"/>
  <c r="AK355" i="2"/>
  <c r="AK306" i="2"/>
  <c r="AK283" i="2"/>
  <c r="AK316" i="2"/>
  <c r="AK652" i="2"/>
  <c r="AR652" i="2" s="1"/>
  <c r="AK16" i="2"/>
  <c r="AK587" i="2"/>
  <c r="AR587" i="2" s="1"/>
  <c r="AK525" i="2"/>
  <c r="AK254" i="2"/>
  <c r="AR254" i="2" s="1"/>
  <c r="AK304" i="2"/>
  <c r="AK553" i="2"/>
  <c r="AR553" i="2" s="1"/>
  <c r="AK160" i="2"/>
  <c r="AK446" i="2"/>
  <c r="AK259" i="2"/>
  <c r="AK168" i="2"/>
  <c r="AK381" i="2"/>
  <c r="AK564" i="2"/>
  <c r="AK541" i="2"/>
  <c r="AK641" i="2"/>
  <c r="AR641" i="2" s="1"/>
  <c r="AK170" i="2"/>
  <c r="AK107" i="2"/>
  <c r="AK179" i="2"/>
  <c r="AR179" i="2" s="1"/>
  <c r="AK430" i="2"/>
  <c r="AK675" i="2"/>
  <c r="AK120" i="2"/>
  <c r="AK101" i="2"/>
  <c r="AK591" i="2"/>
  <c r="AR591" i="2" s="1"/>
  <c r="AK33" i="2"/>
  <c r="AR33" i="2" s="1"/>
  <c r="AK421" i="2"/>
  <c r="AK264" i="2"/>
  <c r="AK121" i="2"/>
  <c r="AK30" i="2"/>
  <c r="AK180" i="2"/>
  <c r="AK677" i="2"/>
  <c r="AR677" i="2" s="1"/>
  <c r="AK497" i="2"/>
  <c r="AK545" i="2"/>
  <c r="AK400" i="2"/>
  <c r="AK299" i="2"/>
  <c r="AK85" i="2"/>
  <c r="AR85" i="2" s="1"/>
  <c r="AK347" i="2"/>
  <c r="AK379" i="2"/>
  <c r="AK312" i="2"/>
  <c r="AK65" i="2"/>
  <c r="AK611" i="2"/>
  <c r="AR611" i="2" s="1"/>
  <c r="AK157" i="2"/>
  <c r="AK100" i="2"/>
  <c r="AR100" i="2" s="1"/>
  <c r="AK243" i="2"/>
  <c r="AK108" i="2"/>
  <c r="AK141" i="2"/>
  <c r="AK192" i="2"/>
  <c r="AK324" i="2"/>
  <c r="AR324" i="2" s="1"/>
  <c r="AK234" i="2"/>
  <c r="AK438" i="2"/>
  <c r="AK353" i="2"/>
  <c r="AK18" i="2"/>
  <c r="AK657" i="2"/>
  <c r="AR657" i="2" s="1"/>
  <c r="AK452" i="2"/>
  <c r="AK151" i="2"/>
  <c r="AK176" i="2"/>
  <c r="AK140" i="2"/>
  <c r="AK273" i="2"/>
  <c r="AK12" i="2"/>
  <c r="AK8" i="2"/>
  <c r="AK17" i="2"/>
  <c r="AK62" i="2"/>
  <c r="AK730" i="2"/>
  <c r="AR730" i="2" s="1"/>
  <c r="AK599" i="2"/>
  <c r="AR599" i="2" s="1"/>
  <c r="AK320" i="2"/>
  <c r="AK47" i="2"/>
  <c r="AK655" i="2"/>
  <c r="AR655" i="2" s="1"/>
  <c r="AK322" i="2"/>
  <c r="AK386" i="2"/>
  <c r="AR386" i="2" s="1"/>
  <c r="AK229" i="2"/>
  <c r="AK507" i="2"/>
  <c r="AR507" i="2" s="1"/>
  <c r="AK207" i="2"/>
  <c r="AR207" i="2" s="1"/>
  <c r="AK204" i="2"/>
  <c r="AK551" i="2"/>
  <c r="AK519" i="2"/>
  <c r="AR519" i="2" s="1"/>
  <c r="AK368" i="2"/>
  <c r="AR368" i="2" s="1"/>
  <c r="AK291" i="2"/>
  <c r="AK262" i="2"/>
  <c r="AK171" i="2"/>
  <c r="AK604" i="2"/>
  <c r="AR604" i="2" s="1"/>
  <c r="AK436" i="2"/>
  <c r="AR436" i="2" s="1"/>
  <c r="AK131" i="2"/>
  <c r="AK128" i="2"/>
  <c r="AK431" i="2"/>
  <c r="AK471" i="2"/>
  <c r="AK240" i="2"/>
  <c r="AK688" i="2"/>
  <c r="AR688" i="2" s="1"/>
  <c r="AK126" i="2"/>
  <c r="AK653" i="2"/>
  <c r="AR653" i="2" s="1"/>
  <c r="AK80" i="2"/>
  <c r="AK296" i="2"/>
  <c r="AK237" i="2"/>
  <c r="AK713" i="2"/>
  <c r="AK456" i="2"/>
  <c r="AK285" i="2"/>
  <c r="AR285" i="2" s="1"/>
  <c r="AK11" i="2"/>
  <c r="AK727" i="2"/>
  <c r="AR727" i="2" s="1"/>
  <c r="AK369" i="2"/>
  <c r="AK648" i="2"/>
  <c r="AK500" i="2"/>
  <c r="AK145" i="2"/>
  <c r="AK7" i="2"/>
  <c r="AK38" i="2"/>
  <c r="AK20" i="2"/>
  <c r="AK615" i="2"/>
  <c r="AR615" i="2" s="1"/>
  <c r="AK313" i="2"/>
  <c r="AK220" i="2"/>
  <c r="AK717" i="2"/>
  <c r="AR717" i="2" s="1"/>
  <c r="AK392" i="2"/>
  <c r="AK286" i="2"/>
  <c r="AR286" i="2" s="1"/>
  <c r="AK419" i="2"/>
  <c r="AK530" i="2"/>
  <c r="AK435" i="2"/>
  <c r="AK445" i="2"/>
  <c r="AK228" i="2"/>
  <c r="AK731" i="2"/>
  <c r="AR731" i="2" s="1"/>
  <c r="AK66" i="2"/>
  <c r="AK578" i="2"/>
  <c r="AK218" i="2"/>
  <c r="AK52" i="2"/>
  <c r="AK618" i="2"/>
  <c r="AK211" i="2"/>
  <c r="AK365" i="2"/>
  <c r="AK531" i="2"/>
  <c r="AR531" i="2" s="1"/>
  <c r="AK623" i="2"/>
  <c r="AK450" i="2"/>
  <c r="AK300" i="2"/>
  <c r="AK127" i="2"/>
  <c r="AK699" i="2"/>
  <c r="AR699" i="2" s="1"/>
  <c r="AK376" i="2"/>
  <c r="AK305" i="2"/>
  <c r="AK581" i="2"/>
  <c r="AK114" i="2"/>
  <c r="AK451" i="2"/>
  <c r="AR451" i="2" s="1"/>
  <c r="AK676" i="2"/>
  <c r="AK373" i="2"/>
  <c r="AK133" i="2"/>
  <c r="AK447" i="2"/>
  <c r="AK608" i="2"/>
  <c r="AK562" i="2"/>
  <c r="AR562" i="2" s="1"/>
  <c r="AK586" i="2"/>
  <c r="AK437" i="2"/>
  <c r="AK326" i="2"/>
  <c r="AK694" i="2"/>
  <c r="AR694" i="2" s="1"/>
  <c r="AK390" i="2"/>
  <c r="AK678" i="2"/>
  <c r="AR678" i="2" s="1"/>
  <c r="AK585" i="2"/>
  <c r="AK496" i="2"/>
  <c r="AK129" i="2"/>
  <c r="AK63" i="2"/>
  <c r="AK491" i="2"/>
  <c r="AK361" i="2"/>
  <c r="AK163" i="2"/>
  <c r="AK276" i="2"/>
  <c r="AK489" i="2"/>
  <c r="AR489" i="2" s="1"/>
  <c r="AK418" i="2"/>
  <c r="AK325" i="2"/>
  <c r="AK395" i="2"/>
  <c r="AK89" i="2"/>
  <c r="AK660" i="2"/>
  <c r="AR660" i="2" s="1"/>
  <c r="AK396" i="2"/>
  <c r="AR396" i="2" s="1"/>
  <c r="AK191" i="2"/>
  <c r="AK709" i="2"/>
  <c r="AR709" i="2" s="1"/>
  <c r="AK734" i="2"/>
  <c r="AR734" i="2" s="1"/>
  <c r="AK566" i="2"/>
  <c r="AK528" i="2"/>
  <c r="AK472" i="2"/>
  <c r="AK76" i="2"/>
  <c r="AK465" i="2"/>
  <c r="AK483" i="2"/>
  <c r="AK647" i="2"/>
  <c r="AR647" i="2" s="1"/>
  <c r="AK257" i="2"/>
  <c r="AK351" i="2"/>
  <c r="AR351" i="2" s="1"/>
  <c r="AK511" i="2"/>
  <c r="AK164" i="2"/>
  <c r="AK404" i="2"/>
  <c r="AK329" i="2"/>
  <c r="AK457" i="2"/>
  <c r="AR457" i="2" s="1"/>
  <c r="AK26" i="2"/>
  <c r="AK424" i="2"/>
  <c r="AK475" i="2"/>
  <c r="AR475" i="2" s="1"/>
  <c r="AK698" i="2"/>
  <c r="AR698" i="2" s="1"/>
  <c r="AK441" i="2"/>
  <c r="AR441" i="2" s="1"/>
  <c r="AK95" i="2"/>
  <c r="AK242" i="2"/>
  <c r="AK106" i="2"/>
  <c r="AK619" i="2"/>
  <c r="AR619" i="2" s="1"/>
  <c r="AK642" i="2"/>
  <c r="AR642" i="2" s="1"/>
  <c r="AK46" i="2"/>
  <c r="AK348" i="2"/>
  <c r="AK227" i="2"/>
  <c r="AK534" i="2"/>
  <c r="AK64" i="2"/>
  <c r="AK159" i="2"/>
  <c r="AK91" i="2"/>
  <c r="AK596" i="2"/>
  <c r="AR596" i="2" s="1"/>
  <c r="AK515" i="2"/>
  <c r="AR515" i="2" s="1"/>
  <c r="AK36" i="2"/>
  <c r="AK183" i="2"/>
  <c r="AK696" i="2"/>
  <c r="AR696" i="2" s="1"/>
  <c r="AK554" i="2"/>
  <c r="AR554" i="2" s="1"/>
  <c r="AK32" i="2"/>
  <c r="AK123" i="2"/>
  <c r="AK649" i="2"/>
  <c r="AR649" i="2" s="1"/>
  <c r="AK224" i="2"/>
  <c r="AK645" i="2"/>
  <c r="AK331" i="2"/>
  <c r="AK340" i="2"/>
  <c r="AK439" i="2"/>
  <c r="AK41" i="2"/>
  <c r="AK637" i="2"/>
  <c r="AR637" i="2" s="1"/>
  <c r="AK504" i="2"/>
  <c r="AR504" i="2" s="1"/>
  <c r="AK132" i="2"/>
  <c r="AK58" i="2"/>
  <c r="AK327" i="2"/>
  <c r="AK265" i="2"/>
  <c r="AK407" i="2"/>
  <c r="AK109" i="2"/>
  <c r="AK664" i="2"/>
  <c r="AK53" i="2"/>
  <c r="AK161" i="2"/>
  <c r="AK43" i="2"/>
  <c r="AK493" i="2"/>
  <c r="AK721" i="2"/>
  <c r="AR721" i="2" s="1"/>
  <c r="AK646" i="2"/>
  <c r="AR646" i="2" s="1"/>
  <c r="AK687" i="2"/>
  <c r="AR687" i="2" s="1"/>
  <c r="AK97" i="2"/>
  <c r="AK363" i="2"/>
  <c r="AK597" i="2"/>
  <c r="AK366" i="2"/>
  <c r="AK459" i="2"/>
  <c r="AR459" i="2" s="1"/>
  <c r="AK334" i="2"/>
  <c r="AK715" i="2"/>
  <c r="AR715" i="2" s="1"/>
  <c r="AK466" i="2"/>
  <c r="AR466" i="2" s="1"/>
  <c r="AK99" i="2"/>
  <c r="AK216" i="2"/>
  <c r="AK34" i="2"/>
  <c r="AK143" i="2"/>
  <c r="AK711" i="2"/>
  <c r="AR711" i="2" s="1"/>
  <c r="AK622" i="2"/>
  <c r="AK338" i="2"/>
  <c r="AK193" i="2"/>
  <c r="AK403" i="2"/>
  <c r="AK213" i="2"/>
  <c r="AK723" i="2"/>
  <c r="AR723" i="2" s="1"/>
  <c r="AK726" i="2"/>
  <c r="AR726" i="2" s="1"/>
  <c r="AK679" i="2"/>
  <c r="AR679" i="2" s="1"/>
  <c r="AK558" i="2"/>
  <c r="AK39" i="2"/>
  <c r="AK526" i="2"/>
  <c r="AR526" i="2" s="1"/>
  <c r="AK518" i="2"/>
  <c r="AR518" i="2" s="1"/>
  <c r="AK532" i="2"/>
  <c r="AK148" i="2"/>
  <c r="AK81" i="2"/>
  <c r="AK105" i="2"/>
  <c r="AK402" i="2"/>
  <c r="AK668" i="2"/>
  <c r="AR668" i="2" s="1"/>
  <c r="AK357" i="2"/>
  <c r="AK433" i="2"/>
  <c r="AK663" i="2"/>
  <c r="AR663" i="2" s="1"/>
  <c r="AK112" i="2"/>
  <c r="AK332" i="2"/>
  <c r="AK633" i="2"/>
  <c r="AR633" i="2" s="1"/>
  <c r="AK292" i="2"/>
  <c r="AR292" i="2" s="1"/>
  <c r="AK302" i="2"/>
  <c r="AK464" i="2"/>
  <c r="AK529" i="2"/>
  <c r="AR529" i="2" s="1"/>
  <c r="AK473" i="2"/>
  <c r="AK683" i="2"/>
  <c r="AR683" i="2" s="1"/>
  <c r="AK689" i="2"/>
  <c r="AR689" i="2" s="1"/>
  <c r="AK654" i="2"/>
  <c r="AR654" i="2" s="1"/>
  <c r="AK574" i="2"/>
  <c r="AK56" i="2"/>
  <c r="AK377" i="2"/>
  <c r="AK162" i="2"/>
  <c r="AK577" i="2"/>
  <c r="AR577" i="2" s="1"/>
  <c r="AK714" i="2"/>
  <c r="AR714" i="2" s="1"/>
  <c r="AK536" i="2"/>
  <c r="AK225" i="2"/>
  <c r="AK692" i="2"/>
  <c r="AR692" i="2" s="1"/>
  <c r="AK552" i="2"/>
  <c r="AK665" i="2"/>
  <c r="AR665" i="2" s="1"/>
  <c r="AK735" i="2"/>
  <c r="AR735" i="2" s="1"/>
  <c r="AK537" i="2"/>
  <c r="AK589" i="2"/>
  <c r="AK244" i="2"/>
  <c r="AK189" i="2"/>
  <c r="AK643" i="2"/>
  <c r="AK87" i="2"/>
  <c r="AK393" i="2"/>
  <c r="AK487" i="2"/>
  <c r="AK509" i="2"/>
  <c r="AK603" i="2"/>
  <c r="AK88" i="2"/>
  <c r="AK181" i="2"/>
  <c r="AK656" i="2"/>
  <c r="AR656" i="2" s="1"/>
  <c r="AK546" i="2"/>
  <c r="AK434" i="2"/>
  <c r="AK84" i="2"/>
  <c r="AK697" i="2"/>
  <c r="AK401" i="2"/>
  <c r="AR401" i="2" s="1"/>
  <c r="AK288" i="2"/>
  <c r="AK370" i="2"/>
  <c r="AK156" i="2"/>
  <c r="AR156" i="2" s="1"/>
  <c r="AK572" i="2"/>
  <c r="AR572" i="2" s="1"/>
  <c r="AK196" i="2"/>
  <c r="AK416" i="2"/>
  <c r="AK712" i="2"/>
  <c r="AR712" i="2" s="1"/>
  <c r="AK559" i="2"/>
  <c r="AR559" i="2" s="1"/>
  <c r="AK729" i="2"/>
  <c r="AR729" i="2" s="1"/>
  <c r="AK298" i="2"/>
  <c r="AK346" i="2"/>
  <c r="AK498" i="2"/>
  <c r="AK238" i="2"/>
  <c r="AK362" i="2"/>
  <c r="AK685" i="2"/>
  <c r="AR685" i="2" s="1"/>
  <c r="AK570" i="2"/>
  <c r="AR570" i="2" s="1"/>
  <c r="AK344" i="2"/>
  <c r="AK413" i="2"/>
  <c r="AK484" i="2"/>
  <c r="AR484" i="2" s="1"/>
  <c r="AK601" i="2"/>
  <c r="AR601" i="2" s="1"/>
  <c r="AK621" i="2"/>
  <c r="AK520" i="2"/>
  <c r="AK488" i="2"/>
  <c r="AK122" i="2"/>
  <c r="AK661" i="2"/>
  <c r="AK461" i="2"/>
  <c r="AK628" i="2"/>
  <c r="AR628" i="2" s="1"/>
  <c r="AK135" i="2"/>
  <c r="AK516" i="2"/>
  <c r="AK385" i="2"/>
  <c r="AK616" i="2"/>
  <c r="AK317" i="2"/>
  <c r="AR317" i="2" s="1"/>
  <c r="AK422" i="2"/>
  <c r="AK219" i="2"/>
  <c r="AK704" i="2"/>
  <c r="AR704" i="2" s="1"/>
  <c r="AK492" i="2"/>
  <c r="AK610" i="2"/>
  <c r="AR610" i="2" s="1"/>
  <c r="AK669" i="2"/>
  <c r="AR669" i="2" s="1"/>
  <c r="AK281" i="2"/>
  <c r="AK359" i="2"/>
  <c r="AK293" i="2"/>
  <c r="AK287" i="2"/>
  <c r="AK707" i="2"/>
  <c r="AR707" i="2" s="1"/>
  <c r="AK590" i="2"/>
  <c r="AK598" i="2"/>
  <c r="AK613" i="2"/>
  <c r="AR613" i="2" s="1"/>
  <c r="AK440" i="2"/>
  <c r="AK584" i="2"/>
  <c r="AK250" i="2"/>
  <c r="AK391" i="2"/>
  <c r="AK394" i="2"/>
  <c r="AK651" i="2"/>
  <c r="AR651" i="2" s="1"/>
  <c r="AK695" i="2"/>
  <c r="AR695" i="2" s="1"/>
  <c r="AK703" i="2"/>
  <c r="AK684" i="2"/>
  <c r="AR684" i="2" s="1"/>
  <c r="AK501" i="2"/>
  <c r="AR501" i="2" s="1"/>
  <c r="AK505" i="2"/>
  <c r="AK716" i="2"/>
  <c r="AR716" i="2" s="1"/>
  <c r="AK693" i="2"/>
  <c r="AR693" i="2" s="1"/>
  <c r="AK638" i="2"/>
  <c r="AR638" i="2" s="1"/>
  <c r="AK555" i="2"/>
  <c r="AK671" i="2"/>
  <c r="AR671" i="2" s="1"/>
  <c r="AK575" i="2"/>
  <c r="AR575" i="2" s="1"/>
  <c r="AK733" i="2"/>
  <c r="AR733" i="2" s="1"/>
  <c r="AK612" i="2"/>
  <c r="AR612" i="2" s="1"/>
  <c r="AK680" i="2"/>
  <c r="AR680" i="2" s="1"/>
  <c r="AK719" i="2"/>
  <c r="AR719" i="2" s="1"/>
  <c r="AK673" i="2"/>
  <c r="AR673" i="2" s="1"/>
  <c r="AK662" i="2"/>
  <c r="AR662" i="2" s="1"/>
  <c r="AK576" i="2"/>
  <c r="AK701" i="2"/>
  <c r="AK568" i="2"/>
  <c r="AK710" i="2"/>
  <c r="AR710" i="2" s="1"/>
  <c r="AK705" i="2"/>
  <c r="AR705" i="2" s="1"/>
  <c r="AK594" i="2"/>
  <c r="AR594" i="2" s="1"/>
  <c r="AK720" i="2"/>
  <c r="AR720" i="2" s="1"/>
  <c r="AK700" i="2"/>
  <c r="AR700" i="2" s="1"/>
  <c r="AK650" i="2"/>
  <c r="AK686" i="2"/>
  <c r="AK674" i="2"/>
  <c r="AR674" i="2" s="1"/>
  <c r="AK681" i="2"/>
  <c r="AR681" i="2" s="1"/>
  <c r="AK718" i="2"/>
  <c r="AR718" i="2" s="1"/>
  <c r="AK690" i="2"/>
  <c r="AR690" i="2" s="1"/>
  <c r="AK728" i="2"/>
  <c r="AR728" i="2" s="1"/>
  <c r="AK640" i="2"/>
  <c r="AK732" i="2"/>
  <c r="AR732" i="2" s="1"/>
  <c r="AH533" i="2"/>
  <c r="AH582" i="2"/>
  <c r="AH614" i="2"/>
  <c r="AH137" i="2"/>
  <c r="AH389" i="2"/>
  <c r="AH579" i="2"/>
  <c r="AH258" i="2"/>
  <c r="AH428" i="2"/>
  <c r="AH567" i="2"/>
  <c r="AH352" i="2"/>
  <c r="AH323" i="2"/>
  <c r="AH499" i="2"/>
  <c r="AH239" i="2"/>
  <c r="AH659" i="2"/>
  <c r="AH68" i="2"/>
  <c r="AH185" i="2"/>
  <c r="AH382" i="2"/>
  <c r="AH198" i="2"/>
  <c r="AH672" i="2"/>
  <c r="AH467" i="2"/>
  <c r="AH490" i="2"/>
  <c r="AH374" i="2"/>
  <c r="AH184" i="2"/>
  <c r="AH330" i="2"/>
  <c r="AH138" i="2"/>
  <c r="AH57" i="2"/>
  <c r="AH134" i="2"/>
  <c r="AH15" i="2"/>
  <c r="AH624" i="2"/>
  <c r="AH502" i="2"/>
  <c r="AH311" i="2"/>
  <c r="AH44" i="2"/>
  <c r="AH110" i="2"/>
  <c r="AH111" i="2"/>
  <c r="AH625" i="2"/>
  <c r="AH630" i="2"/>
  <c r="AH580" i="2"/>
  <c r="AH310" i="2"/>
  <c r="AH67" i="2"/>
  <c r="AH94" i="2"/>
  <c r="AH71" i="2"/>
  <c r="AH573" i="2"/>
  <c r="AH23" i="2"/>
  <c r="AH271" i="2"/>
  <c r="AH462" i="2"/>
  <c r="AH147" i="2"/>
  <c r="AH560" i="2"/>
  <c r="AH5" i="2"/>
  <c r="AH246" i="2"/>
  <c r="AH412" i="2"/>
  <c r="AH130" i="2"/>
  <c r="AH609" i="2"/>
  <c r="AH232" i="2"/>
  <c r="AH59" i="2"/>
  <c r="AH139" i="2"/>
  <c r="AH463" i="2"/>
  <c r="AH397" i="2"/>
  <c r="AH205" i="2"/>
  <c r="AH333" i="2"/>
  <c r="AH75" i="2"/>
  <c r="AH142" i="2"/>
  <c r="AH571" i="2"/>
  <c r="AH295" i="2"/>
  <c r="AH523" i="2"/>
  <c r="AH372" i="2"/>
  <c r="AH155" i="2"/>
  <c r="AH481" i="2"/>
  <c r="AH405" i="2"/>
  <c r="AH448" i="2"/>
  <c r="AH301" i="2"/>
  <c r="AH270" i="2"/>
  <c r="AH371" i="2"/>
  <c r="AH429" i="2"/>
  <c r="AH90" i="2"/>
  <c r="AH73" i="2"/>
  <c r="AH201" i="2"/>
  <c r="AH277" i="2"/>
  <c r="AH78" i="2"/>
  <c r="AH432" i="2"/>
  <c r="AH3" i="2"/>
  <c r="AH289" i="2"/>
  <c r="AH476" i="2"/>
  <c r="AH290" i="2"/>
  <c r="AH321" i="2"/>
  <c r="AH74" i="2"/>
  <c r="AH550" i="2"/>
  <c r="AH195" i="2"/>
  <c r="AH626" i="2"/>
  <c r="AH231" i="2"/>
  <c r="AH256" i="2"/>
  <c r="AH280" i="2"/>
  <c r="AH212" i="2"/>
  <c r="AH364" i="2"/>
  <c r="AH55" i="2"/>
  <c r="AH444" i="2"/>
  <c r="AH45" i="2"/>
  <c r="AH380" i="2"/>
  <c r="AH214" i="2"/>
  <c r="AH37" i="2"/>
  <c r="AH202" i="2"/>
  <c r="AH113" i="2"/>
  <c r="AH136" i="2"/>
  <c r="AH409" i="2"/>
  <c r="AH557" i="2"/>
  <c r="AH263" i="2"/>
  <c r="AH406" i="2"/>
  <c r="AH658" i="2"/>
  <c r="AH378" i="2"/>
  <c r="AH268" i="2"/>
  <c r="AH6" i="2"/>
  <c r="AH13" i="2"/>
  <c r="AH153" i="2"/>
  <c r="AH24" i="2"/>
  <c r="AH21" i="2"/>
  <c r="AH336" i="2"/>
  <c r="AH206" i="2"/>
  <c r="AH375" i="2"/>
  <c r="AH29" i="2"/>
  <c r="AH98" i="2"/>
  <c r="AH149" i="2"/>
  <c r="AH297" i="2"/>
  <c r="AH210" i="2"/>
  <c r="AH197" i="2"/>
  <c r="AH588" i="2"/>
  <c r="AH167" i="2"/>
  <c r="AH508" i="2"/>
  <c r="AH279" i="2"/>
  <c r="AH217" i="2"/>
  <c r="AH521" i="2"/>
  <c r="AH442" i="2"/>
  <c r="AH420" i="2"/>
  <c r="AH398" i="2"/>
  <c r="AH255" i="2"/>
  <c r="AH241" i="2"/>
  <c r="AH215" i="2"/>
  <c r="AH50" i="2"/>
  <c r="AH115" i="2"/>
  <c r="AH702" i="2"/>
  <c r="AH328" i="2"/>
  <c r="AH35" i="2"/>
  <c r="AH345" i="2"/>
  <c r="AH199" i="2"/>
  <c r="AH417" i="2"/>
  <c r="AH226" i="2"/>
  <c r="AH260" i="2"/>
  <c r="AH427" i="2"/>
  <c r="AH482" i="2"/>
  <c r="AH691" i="2"/>
  <c r="AH169" i="2"/>
  <c r="AH339" i="2"/>
  <c r="AH118" i="2"/>
  <c r="AH319" i="2"/>
  <c r="AH2" i="2"/>
  <c r="AH425" i="2"/>
  <c r="AH269" i="2"/>
  <c r="AH563" i="2"/>
  <c r="AH83" i="2"/>
  <c r="AH494" i="2"/>
  <c r="AH25" i="2"/>
  <c r="AH522" i="2"/>
  <c r="AH561" i="2"/>
  <c r="AH10" i="2"/>
  <c r="AH125" i="2"/>
  <c r="AH605" i="2"/>
  <c r="AH200" i="2"/>
  <c r="AH474" i="2"/>
  <c r="AH629" i="2"/>
  <c r="AH267" i="2"/>
  <c r="AH510" i="2"/>
  <c r="AH188" i="2"/>
  <c r="AH423" i="2"/>
  <c r="AH539" i="2"/>
  <c r="AH458" i="2"/>
  <c r="AH607" i="2"/>
  <c r="AH309" i="2"/>
  <c r="AH102" i="2"/>
  <c r="AH602" i="2"/>
  <c r="AH27" i="2"/>
  <c r="AH209" i="2"/>
  <c r="AH592" i="2"/>
  <c r="AH166" i="2"/>
  <c r="AH644" i="2"/>
  <c r="AH233" i="2"/>
  <c r="AH194" i="2"/>
  <c r="AH14" i="2"/>
  <c r="AH261" i="2"/>
  <c r="AH547" i="2"/>
  <c r="AH415" i="2"/>
  <c r="AH540" i="2"/>
  <c r="AH634" i="2"/>
  <c r="AH251" i="2"/>
  <c r="AH349" i="2"/>
  <c r="AH411" i="2"/>
  <c r="AH387" i="2"/>
  <c r="AH356" i="2"/>
  <c r="AH620" i="2"/>
  <c r="AH410" i="2"/>
  <c r="AH282" i="2"/>
  <c r="AH77" i="2"/>
  <c r="AH92" i="2"/>
  <c r="AH173" i="2"/>
  <c r="AH631" i="2"/>
  <c r="AH517" i="2"/>
  <c r="AH595" i="2"/>
  <c r="AH512" i="2"/>
  <c r="AH543" i="2"/>
  <c r="AH544" i="2"/>
  <c r="AH235" i="2"/>
  <c r="AH294" i="2"/>
  <c r="AH514" i="2"/>
  <c r="AH454" i="2"/>
  <c r="AH477" i="2"/>
  <c r="AH274" i="2"/>
  <c r="AH503" i="2"/>
  <c r="AH60" i="2"/>
  <c r="AH103" i="2"/>
  <c r="AH538" i="2"/>
  <c r="AH399" i="2"/>
  <c r="AH249" i="2"/>
  <c r="AH61" i="2"/>
  <c r="AH236" i="2"/>
  <c r="AH337" i="2"/>
  <c r="AH175" i="2"/>
  <c r="AH252" i="2"/>
  <c r="AH556" i="2"/>
  <c r="AH221" i="2"/>
  <c r="AH230" i="2"/>
  <c r="AH469" i="2"/>
  <c r="AH682" i="2"/>
  <c r="AH583" i="2"/>
  <c r="AH513" i="2"/>
  <c r="AH453" i="2"/>
  <c r="AH51" i="2"/>
  <c r="AH42" i="2"/>
  <c r="AH724" i="2"/>
  <c r="AH708" i="2"/>
  <c r="AH222" i="2"/>
  <c r="AH272" i="2"/>
  <c r="AH460" i="2"/>
  <c r="AH275" i="2"/>
  <c r="AH248" i="2"/>
  <c r="AH506" i="2"/>
  <c r="AH172" i="2"/>
  <c r="AH186" i="2"/>
  <c r="AH666" i="2"/>
  <c r="AH542" i="2"/>
  <c r="AH408" i="2"/>
  <c r="AH144" i="2"/>
  <c r="AH367" i="2"/>
  <c r="AH706" i="2"/>
  <c r="AH154" i="2"/>
  <c r="AH360" i="2"/>
  <c r="AH303" i="2"/>
  <c r="AH19" i="2"/>
  <c r="AH449" i="2"/>
  <c r="AH308" i="2"/>
  <c r="AH535" i="2"/>
  <c r="AH203" i="2"/>
  <c r="AH342" i="2"/>
  <c r="AH190" i="2"/>
  <c r="AH72" i="2"/>
  <c r="AH384" i="2"/>
  <c r="AH150" i="2"/>
  <c r="AH478" i="2"/>
  <c r="AH632" i="2"/>
  <c r="AH414" i="2"/>
  <c r="AH426" i="2"/>
  <c r="AH593" i="2"/>
  <c r="AH486" i="2"/>
  <c r="AH350" i="2"/>
  <c r="AH70" i="2"/>
  <c r="AH124" i="2"/>
  <c r="AH341" i="2"/>
  <c r="AH455" i="2"/>
  <c r="AH146" i="2"/>
  <c r="AH116" i="2"/>
  <c r="AH470" i="2"/>
  <c r="AH468" i="2"/>
  <c r="AH93" i="2"/>
  <c r="AH245" i="2"/>
  <c r="AH4" i="2"/>
  <c r="AH635" i="2"/>
  <c r="AH722" i="2"/>
  <c r="AH182" i="2"/>
  <c r="AH278" i="2"/>
  <c r="AH69" i="2"/>
  <c r="AH31" i="2"/>
  <c r="AH28" i="2"/>
  <c r="AH314" i="2"/>
  <c r="AH119" i="2"/>
  <c r="AH549" i="2"/>
  <c r="AH627" i="2"/>
  <c r="AH177" i="2"/>
  <c r="AH485" i="2"/>
  <c r="AH565" i="2"/>
  <c r="AH335" i="2"/>
  <c r="AH617" i="2"/>
  <c r="AH495" i="2"/>
  <c r="AH48" i="2"/>
  <c r="AH343" i="2"/>
  <c r="AH284" i="2"/>
  <c r="AH636" i="2"/>
  <c r="AH152" i="2"/>
  <c r="AH49" i="2"/>
  <c r="AH600" i="2"/>
  <c r="AH388" i="2"/>
  <c r="AH165" i="2"/>
  <c r="AH178" i="2"/>
  <c r="AH527" i="2"/>
  <c r="AH315" i="2"/>
  <c r="AH383" i="2"/>
  <c r="AH187" i="2"/>
  <c r="AH158" i="2"/>
  <c r="AH79" i="2"/>
  <c r="AH208" i="2"/>
  <c r="AH223" i="2"/>
  <c r="AH96" i="2"/>
  <c r="AH174" i="2"/>
  <c r="AH266" i="2"/>
  <c r="AH82" i="2"/>
  <c r="AH54" i="2"/>
  <c r="AH667" i="2"/>
  <c r="AH358" i="2"/>
  <c r="AH86" i="2"/>
  <c r="AH354" i="2"/>
  <c r="AH117" i="2"/>
  <c r="AH725" i="2"/>
  <c r="AH307" i="2"/>
  <c r="AH639" i="2"/>
  <c r="AH569" i="2"/>
  <c r="AH480" i="2"/>
  <c r="AH22" i="2"/>
  <c r="AH606" i="2"/>
  <c r="AH443" i="2"/>
  <c r="AH40" i="2"/>
  <c r="AH548" i="2"/>
  <c r="AH104" i="2"/>
  <c r="AH318" i="2"/>
  <c r="AH9" i="2"/>
  <c r="AH670" i="2"/>
  <c r="AH524" i="2"/>
  <c r="AH253" i="2"/>
  <c r="AH247" i="2"/>
  <c r="AH479" i="2"/>
  <c r="AH355" i="2"/>
  <c r="AH306" i="2"/>
  <c r="AH283" i="2"/>
  <c r="AH316" i="2"/>
  <c r="AH652" i="2"/>
  <c r="AH16" i="2"/>
  <c r="AH587" i="2"/>
  <c r="AH525" i="2"/>
  <c r="AH254" i="2"/>
  <c r="AH304" i="2"/>
  <c r="AH553" i="2"/>
  <c r="AH160" i="2"/>
  <c r="AH446" i="2"/>
  <c r="AH259" i="2"/>
  <c r="AH168" i="2"/>
  <c r="AH381" i="2"/>
  <c r="AH564" i="2"/>
  <c r="AH541" i="2"/>
  <c r="AH641" i="2"/>
  <c r="AH170" i="2"/>
  <c r="AH107" i="2"/>
  <c r="AH179" i="2"/>
  <c r="AH430" i="2"/>
  <c r="AH675" i="2"/>
  <c r="AH120" i="2"/>
  <c r="AH101" i="2"/>
  <c r="AH591" i="2"/>
  <c r="AH33" i="2"/>
  <c r="AH421" i="2"/>
  <c r="AH264" i="2"/>
  <c r="AH121" i="2"/>
  <c r="AH30" i="2"/>
  <c r="AH180" i="2"/>
  <c r="AH677" i="2"/>
  <c r="AH497" i="2"/>
  <c r="AH545" i="2"/>
  <c r="AH400" i="2"/>
  <c r="AH299" i="2"/>
  <c r="AH85" i="2"/>
  <c r="AH347" i="2"/>
  <c r="AH379" i="2"/>
  <c r="AH312" i="2"/>
  <c r="AH65" i="2"/>
  <c r="AH611" i="2"/>
  <c r="AH157" i="2"/>
  <c r="AH100" i="2"/>
  <c r="AH243" i="2"/>
  <c r="AH108" i="2"/>
  <c r="AH141" i="2"/>
  <c r="AH192" i="2"/>
  <c r="AH324" i="2"/>
  <c r="AH234" i="2"/>
  <c r="AH438" i="2"/>
  <c r="AH353" i="2"/>
  <c r="AH18" i="2"/>
  <c r="AH657" i="2"/>
  <c r="AH452" i="2"/>
  <c r="AH151" i="2"/>
  <c r="AH176" i="2"/>
  <c r="AH140" i="2"/>
  <c r="AH273" i="2"/>
  <c r="AH12" i="2"/>
  <c r="AH8" i="2"/>
  <c r="AH17" i="2"/>
  <c r="AH62" i="2"/>
  <c r="AH730" i="2"/>
  <c r="AH599" i="2"/>
  <c r="AH320" i="2"/>
  <c r="AH47" i="2"/>
  <c r="AH655" i="2"/>
  <c r="AH322" i="2"/>
  <c r="AH386" i="2"/>
  <c r="AH229" i="2"/>
  <c r="AH507" i="2"/>
  <c r="AH207" i="2"/>
  <c r="AH204" i="2"/>
  <c r="AH551" i="2"/>
  <c r="AH519" i="2"/>
  <c r="AH368" i="2"/>
  <c r="AH291" i="2"/>
  <c r="AH262" i="2"/>
  <c r="AH171" i="2"/>
  <c r="AH604" i="2"/>
  <c r="AH436" i="2"/>
  <c r="AH131" i="2"/>
  <c r="AH128" i="2"/>
  <c r="AH431" i="2"/>
  <c r="AH471" i="2"/>
  <c r="AH240" i="2"/>
  <c r="AH688" i="2"/>
  <c r="AH126" i="2"/>
  <c r="AH653" i="2"/>
  <c r="AH80" i="2"/>
  <c r="AH296" i="2"/>
  <c r="AH237" i="2"/>
  <c r="AH713" i="2"/>
  <c r="AH456" i="2"/>
  <c r="AH285" i="2"/>
  <c r="AH11" i="2"/>
  <c r="AH727" i="2"/>
  <c r="AH369" i="2"/>
  <c r="AH648" i="2"/>
  <c r="AH500" i="2"/>
  <c r="AH145" i="2"/>
  <c r="AH7" i="2"/>
  <c r="AH38" i="2"/>
  <c r="AH20" i="2"/>
  <c r="AH615" i="2"/>
  <c r="AH313" i="2"/>
  <c r="AH220" i="2"/>
  <c r="AH717" i="2"/>
  <c r="AH392" i="2"/>
  <c r="AH286" i="2"/>
  <c r="AH419" i="2"/>
  <c r="AH530" i="2"/>
  <c r="AH435" i="2"/>
  <c r="AH445" i="2"/>
  <c r="AH228" i="2"/>
  <c r="AH731" i="2"/>
  <c r="AH66" i="2"/>
  <c r="AH578" i="2"/>
  <c r="AH218" i="2"/>
  <c r="AH52" i="2"/>
  <c r="AH618" i="2"/>
  <c r="AH211" i="2"/>
  <c r="AH365" i="2"/>
  <c r="AH531" i="2"/>
  <c r="AH623" i="2"/>
  <c r="AH450" i="2"/>
  <c r="AH300" i="2"/>
  <c r="AH127" i="2"/>
  <c r="AH699" i="2"/>
  <c r="AH376" i="2"/>
  <c r="AH305" i="2"/>
  <c r="AH581" i="2"/>
  <c r="AH114" i="2"/>
  <c r="AH451" i="2"/>
  <c r="AH676" i="2"/>
  <c r="AH373" i="2"/>
  <c r="AH133" i="2"/>
  <c r="AH447" i="2"/>
  <c r="AH608" i="2"/>
  <c r="AH562" i="2"/>
  <c r="AH586" i="2"/>
  <c r="AH437" i="2"/>
  <c r="AH326" i="2"/>
  <c r="AH694" i="2"/>
  <c r="AH390" i="2"/>
  <c r="AH678" i="2"/>
  <c r="AH585" i="2"/>
  <c r="AH496" i="2"/>
  <c r="AH129" i="2"/>
  <c r="AH63" i="2"/>
  <c r="AH491" i="2"/>
  <c r="AH361" i="2"/>
  <c r="AH163" i="2"/>
  <c r="AH276" i="2"/>
  <c r="AH489" i="2"/>
  <c r="AH418" i="2"/>
  <c r="AH325" i="2"/>
  <c r="AH395" i="2"/>
  <c r="AH89" i="2"/>
  <c r="AH660" i="2"/>
  <c r="AH396" i="2"/>
  <c r="AH191" i="2"/>
  <c r="AH709" i="2"/>
  <c r="AH734" i="2"/>
  <c r="AH566" i="2"/>
  <c r="AH528" i="2"/>
  <c r="AH472" i="2"/>
  <c r="AH76" i="2"/>
  <c r="AH465" i="2"/>
  <c r="AH483" i="2"/>
  <c r="AH647" i="2"/>
  <c r="AH257" i="2"/>
  <c r="AH351" i="2"/>
  <c r="AH511" i="2"/>
  <c r="AH164" i="2"/>
  <c r="AH404" i="2"/>
  <c r="AH329" i="2"/>
  <c r="AH457" i="2"/>
  <c r="AH26" i="2"/>
  <c r="AH424" i="2"/>
  <c r="AH475" i="2"/>
  <c r="AH698" i="2"/>
  <c r="AH441" i="2"/>
  <c r="AH95" i="2"/>
  <c r="AH242" i="2"/>
  <c r="AH106" i="2"/>
  <c r="AH619" i="2"/>
  <c r="AH642" i="2"/>
  <c r="AH46" i="2"/>
  <c r="AH348" i="2"/>
  <c r="AH227" i="2"/>
  <c r="AH534" i="2"/>
  <c r="AH64" i="2"/>
  <c r="AH159" i="2"/>
  <c r="AH91" i="2"/>
  <c r="AH596" i="2"/>
  <c r="AH515" i="2"/>
  <c r="AH36" i="2"/>
  <c r="AH183" i="2"/>
  <c r="AH696" i="2"/>
  <c r="AH554" i="2"/>
  <c r="AH32" i="2"/>
  <c r="AH123" i="2"/>
  <c r="AH649" i="2"/>
  <c r="AH224" i="2"/>
  <c r="AH645" i="2"/>
  <c r="AH331" i="2"/>
  <c r="AH340" i="2"/>
  <c r="AH439" i="2"/>
  <c r="AH41" i="2"/>
  <c r="AH637" i="2"/>
  <c r="AH504" i="2"/>
  <c r="AH132" i="2"/>
  <c r="AH58" i="2"/>
  <c r="AH327" i="2"/>
  <c r="AH265" i="2"/>
  <c r="AH407" i="2"/>
  <c r="AH109" i="2"/>
  <c r="AH664" i="2"/>
  <c r="AH53" i="2"/>
  <c r="AH161" i="2"/>
  <c r="AH43" i="2"/>
  <c r="AH493" i="2"/>
  <c r="AH721" i="2"/>
  <c r="AH646" i="2"/>
  <c r="AH687" i="2"/>
  <c r="AH97" i="2"/>
  <c r="AH363" i="2"/>
  <c r="AH597" i="2"/>
  <c r="AH366" i="2"/>
  <c r="AH459" i="2"/>
  <c r="AH334" i="2"/>
  <c r="AH715" i="2"/>
  <c r="AH466" i="2"/>
  <c r="AH99" i="2"/>
  <c r="AH216" i="2"/>
  <c r="AH34" i="2"/>
  <c r="AH143" i="2"/>
  <c r="AH711" i="2"/>
  <c r="AH622" i="2"/>
  <c r="AH338" i="2"/>
  <c r="AH193" i="2"/>
  <c r="AH403" i="2"/>
  <c r="AH213" i="2"/>
  <c r="AH723" i="2"/>
  <c r="AH726" i="2"/>
  <c r="AH679" i="2"/>
  <c r="AH558" i="2"/>
  <c r="AH39" i="2"/>
  <c r="AH526" i="2"/>
  <c r="AH518" i="2"/>
  <c r="AH532" i="2"/>
  <c r="AH148" i="2"/>
  <c r="AH81" i="2"/>
  <c r="AH105" i="2"/>
  <c r="AH402" i="2"/>
  <c r="AH668" i="2"/>
  <c r="AH357" i="2"/>
  <c r="AH433" i="2"/>
  <c r="AH663" i="2"/>
  <c r="AH112" i="2"/>
  <c r="AH332" i="2"/>
  <c r="AH633" i="2"/>
  <c r="AH292" i="2"/>
  <c r="AH302" i="2"/>
  <c r="AH464" i="2"/>
  <c r="AH529" i="2"/>
  <c r="AH473" i="2"/>
  <c r="AH683" i="2"/>
  <c r="AH689" i="2"/>
  <c r="AH654" i="2"/>
  <c r="AH574" i="2"/>
  <c r="AH56" i="2"/>
  <c r="AH377" i="2"/>
  <c r="AH162" i="2"/>
  <c r="AH577" i="2"/>
  <c r="AH714" i="2"/>
  <c r="AH536" i="2"/>
  <c r="AH225" i="2"/>
  <c r="AH692" i="2"/>
  <c r="AH552" i="2"/>
  <c r="AH665" i="2"/>
  <c r="AH735" i="2"/>
  <c r="AH537" i="2"/>
  <c r="AH589" i="2"/>
  <c r="AH244" i="2"/>
  <c r="AH189" i="2"/>
  <c r="AH643" i="2"/>
  <c r="AH87" i="2"/>
  <c r="AH393" i="2"/>
  <c r="AH487" i="2"/>
  <c r="AH509" i="2"/>
  <c r="AH603" i="2"/>
  <c r="AH88" i="2"/>
  <c r="AH181" i="2"/>
  <c r="AH656" i="2"/>
  <c r="AH546" i="2"/>
  <c r="AH434" i="2"/>
  <c r="AH84" i="2"/>
  <c r="AH697" i="2"/>
  <c r="AH401" i="2"/>
  <c r="AH288" i="2"/>
  <c r="AH370" i="2"/>
  <c r="AH156" i="2"/>
  <c r="AH572" i="2"/>
  <c r="AH196" i="2"/>
  <c r="AH416" i="2"/>
  <c r="AH712" i="2"/>
  <c r="AH559" i="2"/>
  <c r="AH729" i="2"/>
  <c r="AH298" i="2"/>
  <c r="AH346" i="2"/>
  <c r="AH498" i="2"/>
  <c r="AH238" i="2"/>
  <c r="AH362" i="2"/>
  <c r="AH685" i="2"/>
  <c r="AH570" i="2"/>
  <c r="AH344" i="2"/>
  <c r="AH413" i="2"/>
  <c r="AH484" i="2"/>
  <c r="AH601" i="2"/>
  <c r="AH621" i="2"/>
  <c r="AH520" i="2"/>
  <c r="AH488" i="2"/>
  <c r="AH122" i="2"/>
  <c r="AH661" i="2"/>
  <c r="AH461" i="2"/>
  <c r="AH628" i="2"/>
  <c r="AH135" i="2"/>
  <c r="AH516" i="2"/>
  <c r="AH385" i="2"/>
  <c r="AH616" i="2"/>
  <c r="AH317" i="2"/>
  <c r="AH422" i="2"/>
  <c r="AH219" i="2"/>
  <c r="AH704" i="2"/>
  <c r="AH492" i="2"/>
  <c r="AH610" i="2"/>
  <c r="AH669" i="2"/>
  <c r="AH281" i="2"/>
  <c r="AH359" i="2"/>
  <c r="AH293" i="2"/>
  <c r="AH287" i="2"/>
  <c r="AH707" i="2"/>
  <c r="AH590" i="2"/>
  <c r="AH598" i="2"/>
  <c r="AH613" i="2"/>
  <c r="AH440" i="2"/>
  <c r="AH584" i="2"/>
  <c r="AH250" i="2"/>
  <c r="AH391" i="2"/>
  <c r="AH394" i="2"/>
  <c r="AH651" i="2"/>
  <c r="AH695" i="2"/>
  <c r="AH703" i="2"/>
  <c r="AH684" i="2"/>
  <c r="AH501" i="2"/>
  <c r="AH505" i="2"/>
  <c r="AH716" i="2"/>
  <c r="AH693" i="2"/>
  <c r="AH638" i="2"/>
  <c r="AH555" i="2"/>
  <c r="AH671" i="2"/>
  <c r="AH575" i="2"/>
  <c r="AH733" i="2"/>
  <c r="AH612" i="2"/>
  <c r="AH680" i="2"/>
  <c r="AH719" i="2"/>
  <c r="AH673" i="2"/>
  <c r="AH662" i="2"/>
  <c r="AH576" i="2"/>
  <c r="AH701" i="2"/>
  <c r="AH568" i="2"/>
  <c r="AH710" i="2"/>
  <c r="AH705" i="2"/>
  <c r="AH594" i="2"/>
  <c r="AH720" i="2"/>
  <c r="AH700" i="2"/>
  <c r="AH650" i="2"/>
  <c r="AH686" i="2"/>
  <c r="AH674" i="2"/>
  <c r="AH681" i="2"/>
  <c r="AH718" i="2"/>
  <c r="AH690" i="2"/>
  <c r="AH728" i="2"/>
  <c r="AH640" i="2"/>
  <c r="AH732" i="2"/>
  <c r="AG533" i="2"/>
  <c r="AG582" i="2"/>
  <c r="AG614" i="2"/>
  <c r="AG137" i="2"/>
  <c r="AG389" i="2"/>
  <c r="AG579" i="2"/>
  <c r="AG258" i="2"/>
  <c r="AG428" i="2"/>
  <c r="AG567" i="2"/>
  <c r="AG352" i="2"/>
  <c r="AG323" i="2"/>
  <c r="AG499" i="2"/>
  <c r="AG239" i="2"/>
  <c r="AG659" i="2"/>
  <c r="AG68" i="2"/>
  <c r="AG185" i="2"/>
  <c r="AG382" i="2"/>
  <c r="AG198" i="2"/>
  <c r="AG672" i="2"/>
  <c r="AG467" i="2"/>
  <c r="AG490" i="2"/>
  <c r="AG374" i="2"/>
  <c r="AG184" i="2"/>
  <c r="AG330" i="2"/>
  <c r="AG138" i="2"/>
  <c r="AG57" i="2"/>
  <c r="AG134" i="2"/>
  <c r="AG15" i="2"/>
  <c r="AG624" i="2"/>
  <c r="AG502" i="2"/>
  <c r="AG311" i="2"/>
  <c r="AG44" i="2"/>
  <c r="AG110" i="2"/>
  <c r="AG111" i="2"/>
  <c r="AG625" i="2"/>
  <c r="AG630" i="2"/>
  <c r="AG580" i="2"/>
  <c r="AG310" i="2"/>
  <c r="AG67" i="2"/>
  <c r="AG94" i="2"/>
  <c r="AG71" i="2"/>
  <c r="AG573" i="2"/>
  <c r="AG23" i="2"/>
  <c r="AG271" i="2"/>
  <c r="AG462" i="2"/>
  <c r="AG147" i="2"/>
  <c r="AG560" i="2"/>
  <c r="AG5" i="2"/>
  <c r="AG246" i="2"/>
  <c r="AG412" i="2"/>
  <c r="AG130" i="2"/>
  <c r="AG609" i="2"/>
  <c r="AG232" i="2"/>
  <c r="AG59" i="2"/>
  <c r="AG139" i="2"/>
  <c r="AG463" i="2"/>
  <c r="AG397" i="2"/>
  <c r="AG205" i="2"/>
  <c r="AG333" i="2"/>
  <c r="AG75" i="2"/>
  <c r="AG142" i="2"/>
  <c r="AG571" i="2"/>
  <c r="AG295" i="2"/>
  <c r="AG523" i="2"/>
  <c r="AG372" i="2"/>
  <c r="AG155" i="2"/>
  <c r="AG481" i="2"/>
  <c r="AG405" i="2"/>
  <c r="AG448" i="2"/>
  <c r="AG301" i="2"/>
  <c r="AG270" i="2"/>
  <c r="AG371" i="2"/>
  <c r="AG429" i="2"/>
  <c r="AG90" i="2"/>
  <c r="AG73" i="2"/>
  <c r="AG201" i="2"/>
  <c r="AG277" i="2"/>
  <c r="AG78" i="2"/>
  <c r="AG432" i="2"/>
  <c r="AG3" i="2"/>
  <c r="AG289" i="2"/>
  <c r="AG476" i="2"/>
  <c r="AG290" i="2"/>
  <c r="AG321" i="2"/>
  <c r="AG74" i="2"/>
  <c r="AG550" i="2"/>
  <c r="AG195" i="2"/>
  <c r="AG626" i="2"/>
  <c r="AG231" i="2"/>
  <c r="AG256" i="2"/>
  <c r="AG280" i="2"/>
  <c r="AG212" i="2"/>
  <c r="AG364" i="2"/>
  <c r="AG55" i="2"/>
  <c r="AG444" i="2"/>
  <c r="AG45" i="2"/>
  <c r="AG380" i="2"/>
  <c r="AG214" i="2"/>
  <c r="AG37" i="2"/>
  <c r="AG202" i="2"/>
  <c r="AG113" i="2"/>
  <c r="AG136" i="2"/>
  <c r="AG409" i="2"/>
  <c r="AG557" i="2"/>
  <c r="AG263" i="2"/>
  <c r="AG406" i="2"/>
  <c r="AG658" i="2"/>
  <c r="AG378" i="2"/>
  <c r="AG268" i="2"/>
  <c r="AG6" i="2"/>
  <c r="AG13" i="2"/>
  <c r="AG153" i="2"/>
  <c r="AG24" i="2"/>
  <c r="AG21" i="2"/>
  <c r="AG336" i="2"/>
  <c r="AG206" i="2"/>
  <c r="AG375" i="2"/>
  <c r="AG29" i="2"/>
  <c r="AG98" i="2"/>
  <c r="AG149" i="2"/>
  <c r="AG297" i="2"/>
  <c r="AG210" i="2"/>
  <c r="AG197" i="2"/>
  <c r="AG588" i="2"/>
  <c r="AG167" i="2"/>
  <c r="AG508" i="2"/>
  <c r="AG279" i="2"/>
  <c r="AG217" i="2"/>
  <c r="AG521" i="2"/>
  <c r="AG442" i="2"/>
  <c r="AG420" i="2"/>
  <c r="AG398" i="2"/>
  <c r="AG255" i="2"/>
  <c r="AG241" i="2"/>
  <c r="AG215" i="2"/>
  <c r="AG50" i="2"/>
  <c r="AG115" i="2"/>
  <c r="AG702" i="2"/>
  <c r="AG328" i="2"/>
  <c r="AG35" i="2"/>
  <c r="AG345" i="2"/>
  <c r="AG199" i="2"/>
  <c r="AG417" i="2"/>
  <c r="AG226" i="2"/>
  <c r="AG260" i="2"/>
  <c r="AG427" i="2"/>
  <c r="AG482" i="2"/>
  <c r="AG691" i="2"/>
  <c r="AG169" i="2"/>
  <c r="AG339" i="2"/>
  <c r="AG118" i="2"/>
  <c r="AG319" i="2"/>
  <c r="AG2" i="2"/>
  <c r="AG425" i="2"/>
  <c r="AG269" i="2"/>
  <c r="AG563" i="2"/>
  <c r="AG83" i="2"/>
  <c r="AG494" i="2"/>
  <c r="AG25" i="2"/>
  <c r="AG522" i="2"/>
  <c r="AG561" i="2"/>
  <c r="AG10" i="2"/>
  <c r="AG125" i="2"/>
  <c r="AG605" i="2"/>
  <c r="AG200" i="2"/>
  <c r="AG474" i="2"/>
  <c r="AG629" i="2"/>
  <c r="AG267" i="2"/>
  <c r="AG510" i="2"/>
  <c r="AG188" i="2"/>
  <c r="AG423" i="2"/>
  <c r="AG539" i="2"/>
  <c r="AG458" i="2"/>
  <c r="AG607" i="2"/>
  <c r="AG309" i="2"/>
  <c r="AG102" i="2"/>
  <c r="AG602" i="2"/>
  <c r="AG27" i="2"/>
  <c r="AG209" i="2"/>
  <c r="AG592" i="2"/>
  <c r="AG166" i="2"/>
  <c r="AG644" i="2"/>
  <c r="AG233" i="2"/>
  <c r="AG194" i="2"/>
  <c r="AG14" i="2"/>
  <c r="AG261" i="2"/>
  <c r="AG547" i="2"/>
  <c r="AG415" i="2"/>
  <c r="AG540" i="2"/>
  <c r="AG634" i="2"/>
  <c r="AG251" i="2"/>
  <c r="AG349" i="2"/>
  <c r="AG411" i="2"/>
  <c r="AG387" i="2"/>
  <c r="AG356" i="2"/>
  <c r="AG620" i="2"/>
  <c r="AG410" i="2"/>
  <c r="AG282" i="2"/>
  <c r="AG77" i="2"/>
  <c r="AG92" i="2"/>
  <c r="AG173" i="2"/>
  <c r="AG631" i="2"/>
  <c r="AG517" i="2"/>
  <c r="AG595" i="2"/>
  <c r="AG512" i="2"/>
  <c r="AG543" i="2"/>
  <c r="AG544" i="2"/>
  <c r="AG235" i="2"/>
  <c r="AG294" i="2"/>
  <c r="AG514" i="2"/>
  <c r="AG454" i="2"/>
  <c r="AG477" i="2"/>
  <c r="AG274" i="2"/>
  <c r="AG503" i="2"/>
  <c r="AG60" i="2"/>
  <c r="AG103" i="2"/>
  <c r="AG538" i="2"/>
  <c r="AG399" i="2"/>
  <c r="AG249" i="2"/>
  <c r="AG61" i="2"/>
  <c r="AG236" i="2"/>
  <c r="AG337" i="2"/>
  <c r="AG175" i="2"/>
  <c r="AG252" i="2"/>
  <c r="AG556" i="2"/>
  <c r="AG221" i="2"/>
  <c r="AG230" i="2"/>
  <c r="AG469" i="2"/>
  <c r="AG682" i="2"/>
  <c r="AG583" i="2"/>
  <c r="AG513" i="2"/>
  <c r="AG453" i="2"/>
  <c r="AG51" i="2"/>
  <c r="AG42" i="2"/>
  <c r="AG724" i="2"/>
  <c r="AG708" i="2"/>
  <c r="AG222" i="2"/>
  <c r="AG272" i="2"/>
  <c r="AG460" i="2"/>
  <c r="AG275" i="2"/>
  <c r="AG248" i="2"/>
  <c r="AG506" i="2"/>
  <c r="AG172" i="2"/>
  <c r="AG186" i="2"/>
  <c r="AG666" i="2"/>
  <c r="AG542" i="2"/>
  <c r="AG408" i="2"/>
  <c r="AG144" i="2"/>
  <c r="AG367" i="2"/>
  <c r="AG706" i="2"/>
  <c r="AG154" i="2"/>
  <c r="AG360" i="2"/>
  <c r="AG303" i="2"/>
  <c r="AG19" i="2"/>
  <c r="AG449" i="2"/>
  <c r="AG308" i="2"/>
  <c r="AG535" i="2"/>
  <c r="AG203" i="2"/>
  <c r="AG342" i="2"/>
  <c r="AG190" i="2"/>
  <c r="AG72" i="2"/>
  <c r="AG384" i="2"/>
  <c r="AG150" i="2"/>
  <c r="AG478" i="2"/>
  <c r="AG632" i="2"/>
  <c r="AG414" i="2"/>
  <c r="AG426" i="2"/>
  <c r="AG593" i="2"/>
  <c r="AG486" i="2"/>
  <c r="AG350" i="2"/>
  <c r="AG70" i="2"/>
  <c r="AG124" i="2"/>
  <c r="AG341" i="2"/>
  <c r="AG455" i="2"/>
  <c r="AG146" i="2"/>
  <c r="AG116" i="2"/>
  <c r="AG470" i="2"/>
  <c r="AG468" i="2"/>
  <c r="AG93" i="2"/>
  <c r="AG245" i="2"/>
  <c r="AG4" i="2"/>
  <c r="AG635" i="2"/>
  <c r="AG722" i="2"/>
  <c r="AG182" i="2"/>
  <c r="AG278" i="2"/>
  <c r="AG69" i="2"/>
  <c r="AG31" i="2"/>
  <c r="AG28" i="2"/>
  <c r="AG314" i="2"/>
  <c r="AG119" i="2"/>
  <c r="AG549" i="2"/>
  <c r="AG627" i="2"/>
  <c r="AG177" i="2"/>
  <c r="AG485" i="2"/>
  <c r="AG565" i="2"/>
  <c r="AG335" i="2"/>
  <c r="AG617" i="2"/>
  <c r="AG495" i="2"/>
  <c r="AG48" i="2"/>
  <c r="AG343" i="2"/>
  <c r="AG284" i="2"/>
  <c r="AG636" i="2"/>
  <c r="AG152" i="2"/>
  <c r="AG49" i="2"/>
  <c r="AG600" i="2"/>
  <c r="AG388" i="2"/>
  <c r="AG165" i="2"/>
  <c r="AG178" i="2"/>
  <c r="AG527" i="2"/>
  <c r="AG315" i="2"/>
  <c r="AG383" i="2"/>
  <c r="AG187" i="2"/>
  <c r="AG158" i="2"/>
  <c r="AG79" i="2"/>
  <c r="AG208" i="2"/>
  <c r="AG223" i="2"/>
  <c r="AG96" i="2"/>
  <c r="AG174" i="2"/>
  <c r="AG266" i="2"/>
  <c r="AG82" i="2"/>
  <c r="AG54" i="2"/>
  <c r="AG667" i="2"/>
  <c r="AG358" i="2"/>
  <c r="AG86" i="2"/>
  <c r="AG354" i="2"/>
  <c r="AG117" i="2"/>
  <c r="AG725" i="2"/>
  <c r="AG307" i="2"/>
  <c r="AG639" i="2"/>
  <c r="AG569" i="2"/>
  <c r="AG480" i="2"/>
  <c r="AG22" i="2"/>
  <c r="AG606" i="2"/>
  <c r="AG443" i="2"/>
  <c r="AG40" i="2"/>
  <c r="AG548" i="2"/>
  <c r="AG104" i="2"/>
  <c r="AG318" i="2"/>
  <c r="AG9" i="2"/>
  <c r="AG670" i="2"/>
  <c r="AG524" i="2"/>
  <c r="AG253" i="2"/>
  <c r="AG247" i="2"/>
  <c r="AG479" i="2"/>
  <c r="AG355" i="2"/>
  <c r="AG306" i="2"/>
  <c r="AG283" i="2"/>
  <c r="AG316" i="2"/>
  <c r="AG652" i="2"/>
  <c r="AG16" i="2"/>
  <c r="AG587" i="2"/>
  <c r="AG525" i="2"/>
  <c r="AG254" i="2"/>
  <c r="AG304" i="2"/>
  <c r="AG553" i="2"/>
  <c r="AG160" i="2"/>
  <c r="AG446" i="2"/>
  <c r="AG259" i="2"/>
  <c r="AG168" i="2"/>
  <c r="AG381" i="2"/>
  <c r="AG564" i="2"/>
  <c r="AG541" i="2"/>
  <c r="AG641" i="2"/>
  <c r="AG170" i="2"/>
  <c r="AG107" i="2"/>
  <c r="AG179" i="2"/>
  <c r="AG430" i="2"/>
  <c r="AG675" i="2"/>
  <c r="AG120" i="2"/>
  <c r="AG101" i="2"/>
  <c r="AG591" i="2"/>
  <c r="AG33" i="2"/>
  <c r="AG421" i="2"/>
  <c r="AG264" i="2"/>
  <c r="AG121" i="2"/>
  <c r="AG30" i="2"/>
  <c r="AG180" i="2"/>
  <c r="AG677" i="2"/>
  <c r="AG497" i="2"/>
  <c r="AG545" i="2"/>
  <c r="AG400" i="2"/>
  <c r="AG299" i="2"/>
  <c r="AG85" i="2"/>
  <c r="AG347" i="2"/>
  <c r="AG379" i="2"/>
  <c r="AG312" i="2"/>
  <c r="AG65" i="2"/>
  <c r="AG611" i="2"/>
  <c r="AG157" i="2"/>
  <c r="AG100" i="2"/>
  <c r="AG243" i="2"/>
  <c r="AG108" i="2"/>
  <c r="AG141" i="2"/>
  <c r="AG192" i="2"/>
  <c r="AG324" i="2"/>
  <c r="AG234" i="2"/>
  <c r="AG438" i="2"/>
  <c r="AG353" i="2"/>
  <c r="AG18" i="2"/>
  <c r="AG657" i="2"/>
  <c r="AG452" i="2"/>
  <c r="AG151" i="2"/>
  <c r="AG176" i="2"/>
  <c r="AG140" i="2"/>
  <c r="AG273" i="2"/>
  <c r="AG12" i="2"/>
  <c r="AG8" i="2"/>
  <c r="AG17" i="2"/>
  <c r="AG62" i="2"/>
  <c r="AG730" i="2"/>
  <c r="AG599" i="2"/>
  <c r="AG320" i="2"/>
  <c r="AG47" i="2"/>
  <c r="AG655" i="2"/>
  <c r="AG322" i="2"/>
  <c r="AG386" i="2"/>
  <c r="AG229" i="2"/>
  <c r="AG507" i="2"/>
  <c r="AG207" i="2"/>
  <c r="AG204" i="2"/>
  <c r="AG551" i="2"/>
  <c r="AG519" i="2"/>
  <c r="AG368" i="2"/>
  <c r="AG291" i="2"/>
  <c r="AG262" i="2"/>
  <c r="AG171" i="2"/>
  <c r="AG604" i="2"/>
  <c r="AG436" i="2"/>
  <c r="AG131" i="2"/>
  <c r="AG128" i="2"/>
  <c r="AG431" i="2"/>
  <c r="AG471" i="2"/>
  <c r="AG240" i="2"/>
  <c r="AG688" i="2"/>
  <c r="AG126" i="2"/>
  <c r="AG653" i="2"/>
  <c r="AG80" i="2"/>
  <c r="AG296" i="2"/>
  <c r="AG237" i="2"/>
  <c r="AG713" i="2"/>
  <c r="AG456" i="2"/>
  <c r="AG285" i="2"/>
  <c r="AG11" i="2"/>
  <c r="AG727" i="2"/>
  <c r="AG369" i="2"/>
  <c r="AG648" i="2"/>
  <c r="AG500" i="2"/>
  <c r="AG145" i="2"/>
  <c r="AG7" i="2"/>
  <c r="AG38" i="2"/>
  <c r="AG20" i="2"/>
  <c r="AG615" i="2"/>
  <c r="AG313" i="2"/>
  <c r="AG220" i="2"/>
  <c r="AG717" i="2"/>
  <c r="AG392" i="2"/>
  <c r="AG286" i="2"/>
  <c r="AG419" i="2"/>
  <c r="AG530" i="2"/>
  <c r="AG435" i="2"/>
  <c r="AG445" i="2"/>
  <c r="AG228" i="2"/>
  <c r="AG731" i="2"/>
  <c r="AG66" i="2"/>
  <c r="AG578" i="2"/>
  <c r="AG218" i="2"/>
  <c r="AG52" i="2"/>
  <c r="AG618" i="2"/>
  <c r="AG211" i="2"/>
  <c r="AG365" i="2"/>
  <c r="AG531" i="2"/>
  <c r="AG623" i="2"/>
  <c r="AG450" i="2"/>
  <c r="AG300" i="2"/>
  <c r="AG127" i="2"/>
  <c r="AG699" i="2"/>
  <c r="AG376" i="2"/>
  <c r="AG305" i="2"/>
  <c r="AG581" i="2"/>
  <c r="AG114" i="2"/>
  <c r="AG451" i="2"/>
  <c r="AG676" i="2"/>
  <c r="AG373" i="2"/>
  <c r="AG133" i="2"/>
  <c r="AG447" i="2"/>
  <c r="AG608" i="2"/>
  <c r="AG562" i="2"/>
  <c r="AG586" i="2"/>
  <c r="AG437" i="2"/>
  <c r="AG326" i="2"/>
  <c r="AG694" i="2"/>
  <c r="AG390" i="2"/>
  <c r="AG678" i="2"/>
  <c r="AG585" i="2"/>
  <c r="AG496" i="2"/>
  <c r="AG129" i="2"/>
  <c r="AG63" i="2"/>
  <c r="AG491" i="2"/>
  <c r="AG361" i="2"/>
  <c r="AG163" i="2"/>
  <c r="AG276" i="2"/>
  <c r="AG489" i="2"/>
  <c r="AG418" i="2"/>
  <c r="AG325" i="2"/>
  <c r="AG395" i="2"/>
  <c r="AG89" i="2"/>
  <c r="AG660" i="2"/>
  <c r="AG396" i="2"/>
  <c r="AG191" i="2"/>
  <c r="AG709" i="2"/>
  <c r="AG734" i="2"/>
  <c r="AG566" i="2"/>
  <c r="AG528" i="2"/>
  <c r="AG472" i="2"/>
  <c r="AG76" i="2"/>
  <c r="AG465" i="2"/>
  <c r="AG483" i="2"/>
  <c r="AG647" i="2"/>
  <c r="AG257" i="2"/>
  <c r="AG351" i="2"/>
  <c r="AG511" i="2"/>
  <c r="AG164" i="2"/>
  <c r="AG404" i="2"/>
  <c r="AG329" i="2"/>
  <c r="AG457" i="2"/>
  <c r="AG26" i="2"/>
  <c r="AG424" i="2"/>
  <c r="AG475" i="2"/>
  <c r="AG698" i="2"/>
  <c r="AG441" i="2"/>
  <c r="AG95" i="2"/>
  <c r="AG242" i="2"/>
  <c r="AG106" i="2"/>
  <c r="AG619" i="2"/>
  <c r="AG642" i="2"/>
  <c r="AG46" i="2"/>
  <c r="AG348" i="2"/>
  <c r="AG227" i="2"/>
  <c r="AG534" i="2"/>
  <c r="AG64" i="2"/>
  <c r="AG159" i="2"/>
  <c r="AG91" i="2"/>
  <c r="AG596" i="2"/>
  <c r="AG515" i="2"/>
  <c r="AG36" i="2"/>
  <c r="AG183" i="2"/>
  <c r="AG696" i="2"/>
  <c r="AG554" i="2"/>
  <c r="AG32" i="2"/>
  <c r="AG123" i="2"/>
  <c r="AG649" i="2"/>
  <c r="AG224" i="2"/>
  <c r="AG645" i="2"/>
  <c r="AG331" i="2"/>
  <c r="AG340" i="2"/>
  <c r="AG439" i="2"/>
  <c r="AG41" i="2"/>
  <c r="AG637" i="2"/>
  <c r="AG504" i="2"/>
  <c r="AG132" i="2"/>
  <c r="AG58" i="2"/>
  <c r="AG327" i="2"/>
  <c r="AG265" i="2"/>
  <c r="AG407" i="2"/>
  <c r="AG109" i="2"/>
  <c r="AG664" i="2"/>
  <c r="AG53" i="2"/>
  <c r="AG161" i="2"/>
  <c r="AG43" i="2"/>
  <c r="AG493" i="2"/>
  <c r="AG721" i="2"/>
  <c r="AG646" i="2"/>
  <c r="AG687" i="2"/>
  <c r="AG97" i="2"/>
  <c r="AG363" i="2"/>
  <c r="AG597" i="2"/>
  <c r="AG366" i="2"/>
  <c r="AG459" i="2"/>
  <c r="AG334" i="2"/>
  <c r="AG715" i="2"/>
  <c r="AG466" i="2"/>
  <c r="AG99" i="2"/>
  <c r="AG216" i="2"/>
  <c r="AG34" i="2"/>
  <c r="AG143" i="2"/>
  <c r="AG711" i="2"/>
  <c r="AG622" i="2"/>
  <c r="AG338" i="2"/>
  <c r="AG193" i="2"/>
  <c r="AG403" i="2"/>
  <c r="AG213" i="2"/>
  <c r="AG723" i="2"/>
  <c r="AG726" i="2"/>
  <c r="AG679" i="2"/>
  <c r="AG558" i="2"/>
  <c r="AG39" i="2"/>
  <c r="AG526" i="2"/>
  <c r="AG518" i="2"/>
  <c r="AG532" i="2"/>
  <c r="AG148" i="2"/>
  <c r="AG81" i="2"/>
  <c r="AG105" i="2"/>
  <c r="AG402" i="2"/>
  <c r="AG668" i="2"/>
  <c r="AG357" i="2"/>
  <c r="AG433" i="2"/>
  <c r="AG663" i="2"/>
  <c r="AG112" i="2"/>
  <c r="AG332" i="2"/>
  <c r="AG633" i="2"/>
  <c r="AG292" i="2"/>
  <c r="AG302" i="2"/>
  <c r="AG464" i="2"/>
  <c r="AG529" i="2"/>
  <c r="AG473" i="2"/>
  <c r="AG683" i="2"/>
  <c r="AG689" i="2"/>
  <c r="AG654" i="2"/>
  <c r="AG574" i="2"/>
  <c r="AG56" i="2"/>
  <c r="AG377" i="2"/>
  <c r="AG162" i="2"/>
  <c r="AG577" i="2"/>
  <c r="AG714" i="2"/>
  <c r="AG536" i="2"/>
  <c r="AG225" i="2"/>
  <c r="AG692" i="2"/>
  <c r="AG552" i="2"/>
  <c r="AG665" i="2"/>
  <c r="AG735" i="2"/>
  <c r="AG537" i="2"/>
  <c r="AG589" i="2"/>
  <c r="AG244" i="2"/>
  <c r="AG189" i="2"/>
  <c r="AG643" i="2"/>
  <c r="AG87" i="2"/>
  <c r="AG393" i="2"/>
  <c r="AG487" i="2"/>
  <c r="AG509" i="2"/>
  <c r="AG603" i="2"/>
  <c r="AG88" i="2"/>
  <c r="AG181" i="2"/>
  <c r="AG656" i="2"/>
  <c r="AG546" i="2"/>
  <c r="AG434" i="2"/>
  <c r="AG84" i="2"/>
  <c r="AG697" i="2"/>
  <c r="AG401" i="2"/>
  <c r="AG288" i="2"/>
  <c r="AG370" i="2"/>
  <c r="AG156" i="2"/>
  <c r="AG572" i="2"/>
  <c r="AG196" i="2"/>
  <c r="AG416" i="2"/>
  <c r="AG712" i="2"/>
  <c r="AG559" i="2"/>
  <c r="AG729" i="2"/>
  <c r="AG298" i="2"/>
  <c r="AG346" i="2"/>
  <c r="AG498" i="2"/>
  <c r="AG238" i="2"/>
  <c r="AG362" i="2"/>
  <c r="AG685" i="2"/>
  <c r="AG570" i="2"/>
  <c r="AG344" i="2"/>
  <c r="AG413" i="2"/>
  <c r="AG484" i="2"/>
  <c r="AG601" i="2"/>
  <c r="AG621" i="2"/>
  <c r="AG520" i="2"/>
  <c r="AG488" i="2"/>
  <c r="AG122" i="2"/>
  <c r="AG661" i="2"/>
  <c r="AG461" i="2"/>
  <c r="AG628" i="2"/>
  <c r="AG135" i="2"/>
  <c r="AG516" i="2"/>
  <c r="AG385" i="2"/>
  <c r="AG616" i="2"/>
  <c r="AG317" i="2"/>
  <c r="AG422" i="2"/>
  <c r="AG219" i="2"/>
  <c r="AG704" i="2"/>
  <c r="AG492" i="2"/>
  <c r="AG610" i="2"/>
  <c r="AG669" i="2"/>
  <c r="AG281" i="2"/>
  <c r="AG359" i="2"/>
  <c r="AG293" i="2"/>
  <c r="AG287" i="2"/>
  <c r="AG707" i="2"/>
  <c r="AG590" i="2"/>
  <c r="AG598" i="2"/>
  <c r="AG613" i="2"/>
  <c r="AG440" i="2"/>
  <c r="AG584" i="2"/>
  <c r="AG250" i="2"/>
  <c r="AG391" i="2"/>
  <c r="AG394" i="2"/>
  <c r="AG651" i="2"/>
  <c r="AG695" i="2"/>
  <c r="AG703" i="2"/>
  <c r="AG684" i="2"/>
  <c r="AG501" i="2"/>
  <c r="AG505" i="2"/>
  <c r="AG716" i="2"/>
  <c r="AG693" i="2"/>
  <c r="AG638" i="2"/>
  <c r="AG555" i="2"/>
  <c r="AG671" i="2"/>
  <c r="AG575" i="2"/>
  <c r="AG733" i="2"/>
  <c r="AG612" i="2"/>
  <c r="AG680" i="2"/>
  <c r="AG719" i="2"/>
  <c r="AG673" i="2"/>
  <c r="AG662" i="2"/>
  <c r="AG576" i="2"/>
  <c r="AG701" i="2"/>
  <c r="AG568" i="2"/>
  <c r="AG710" i="2"/>
  <c r="AG705" i="2"/>
  <c r="AG594" i="2"/>
  <c r="AG720" i="2"/>
  <c r="AG700" i="2"/>
  <c r="AG650" i="2"/>
  <c r="AG686" i="2"/>
  <c r="AG674" i="2"/>
  <c r="AG681" i="2"/>
  <c r="AG718" i="2"/>
  <c r="AG690" i="2"/>
  <c r="AG728" i="2"/>
  <c r="AG640" i="2"/>
  <c r="AG732" i="2"/>
  <c r="AF533" i="2"/>
  <c r="AF582" i="2"/>
  <c r="AF614" i="2"/>
  <c r="AF137" i="2"/>
  <c r="AF389" i="2"/>
  <c r="AF579" i="2"/>
  <c r="AF258" i="2"/>
  <c r="AF428" i="2"/>
  <c r="AF567" i="2"/>
  <c r="AF352" i="2"/>
  <c r="AF323" i="2"/>
  <c r="AF499" i="2"/>
  <c r="AF239" i="2"/>
  <c r="AF659" i="2"/>
  <c r="AF68" i="2"/>
  <c r="AF185" i="2"/>
  <c r="AF382" i="2"/>
  <c r="AF198" i="2"/>
  <c r="AF672" i="2"/>
  <c r="AF467" i="2"/>
  <c r="AF490" i="2"/>
  <c r="AF374" i="2"/>
  <c r="AF184" i="2"/>
  <c r="AF330" i="2"/>
  <c r="AF138" i="2"/>
  <c r="AF57" i="2"/>
  <c r="AF134" i="2"/>
  <c r="AF15" i="2"/>
  <c r="AF624" i="2"/>
  <c r="AF502" i="2"/>
  <c r="AF311" i="2"/>
  <c r="AF44" i="2"/>
  <c r="AF110" i="2"/>
  <c r="AF111" i="2"/>
  <c r="AF625" i="2"/>
  <c r="AF630" i="2"/>
  <c r="AF580" i="2"/>
  <c r="AF310" i="2"/>
  <c r="AF67" i="2"/>
  <c r="AF94" i="2"/>
  <c r="AF71" i="2"/>
  <c r="AF573" i="2"/>
  <c r="AF23" i="2"/>
  <c r="AF271" i="2"/>
  <c r="AF462" i="2"/>
  <c r="AF147" i="2"/>
  <c r="AF560" i="2"/>
  <c r="AF5" i="2"/>
  <c r="AF246" i="2"/>
  <c r="AF412" i="2"/>
  <c r="AF130" i="2"/>
  <c r="AF609" i="2"/>
  <c r="AF232" i="2"/>
  <c r="AF59" i="2"/>
  <c r="AF139" i="2"/>
  <c r="AF463" i="2"/>
  <c r="AF397" i="2"/>
  <c r="AF205" i="2"/>
  <c r="AF333" i="2"/>
  <c r="AF75" i="2"/>
  <c r="AF142" i="2"/>
  <c r="AF571" i="2"/>
  <c r="AF295" i="2"/>
  <c r="AF523" i="2"/>
  <c r="AF372" i="2"/>
  <c r="AF155" i="2"/>
  <c r="AF481" i="2"/>
  <c r="AF405" i="2"/>
  <c r="AF448" i="2"/>
  <c r="AF301" i="2"/>
  <c r="AF270" i="2"/>
  <c r="AF371" i="2"/>
  <c r="AF429" i="2"/>
  <c r="AF90" i="2"/>
  <c r="AF73" i="2"/>
  <c r="AF201" i="2"/>
  <c r="AF277" i="2"/>
  <c r="AF78" i="2"/>
  <c r="AF432" i="2"/>
  <c r="AF3" i="2"/>
  <c r="AF289" i="2"/>
  <c r="AF476" i="2"/>
  <c r="AF290" i="2"/>
  <c r="AF321" i="2"/>
  <c r="AF74" i="2"/>
  <c r="AF550" i="2"/>
  <c r="AF195" i="2"/>
  <c r="AF626" i="2"/>
  <c r="AF231" i="2"/>
  <c r="AF256" i="2"/>
  <c r="AF280" i="2"/>
  <c r="AF212" i="2"/>
  <c r="AF364" i="2"/>
  <c r="AF55" i="2"/>
  <c r="AF444" i="2"/>
  <c r="AF45" i="2"/>
  <c r="AF380" i="2"/>
  <c r="AF214" i="2"/>
  <c r="AF37" i="2"/>
  <c r="AF202" i="2"/>
  <c r="AF113" i="2"/>
  <c r="AF136" i="2"/>
  <c r="AF409" i="2"/>
  <c r="AF557" i="2"/>
  <c r="AF263" i="2"/>
  <c r="AF406" i="2"/>
  <c r="AF658" i="2"/>
  <c r="AF378" i="2"/>
  <c r="AF268" i="2"/>
  <c r="AF6" i="2"/>
  <c r="AF13" i="2"/>
  <c r="AF153" i="2"/>
  <c r="AF24" i="2"/>
  <c r="AF21" i="2"/>
  <c r="AF336" i="2"/>
  <c r="AF206" i="2"/>
  <c r="AF375" i="2"/>
  <c r="AF29" i="2"/>
  <c r="AF98" i="2"/>
  <c r="AF149" i="2"/>
  <c r="AF297" i="2"/>
  <c r="AF210" i="2"/>
  <c r="AF197" i="2"/>
  <c r="AF588" i="2"/>
  <c r="AF167" i="2"/>
  <c r="AF508" i="2"/>
  <c r="AF279" i="2"/>
  <c r="AF217" i="2"/>
  <c r="AF521" i="2"/>
  <c r="AF442" i="2"/>
  <c r="AF420" i="2"/>
  <c r="AF398" i="2"/>
  <c r="AF255" i="2"/>
  <c r="AF241" i="2"/>
  <c r="AF215" i="2"/>
  <c r="AF50" i="2"/>
  <c r="AF115" i="2"/>
  <c r="AF702" i="2"/>
  <c r="AF328" i="2"/>
  <c r="AF35" i="2"/>
  <c r="AF345" i="2"/>
  <c r="AF199" i="2"/>
  <c r="AF417" i="2"/>
  <c r="AF226" i="2"/>
  <c r="AF260" i="2"/>
  <c r="AF427" i="2"/>
  <c r="AF482" i="2"/>
  <c r="AF691" i="2"/>
  <c r="AF169" i="2"/>
  <c r="AF339" i="2"/>
  <c r="AF118" i="2"/>
  <c r="AF319" i="2"/>
  <c r="AF2" i="2"/>
  <c r="AF425" i="2"/>
  <c r="AF269" i="2"/>
  <c r="AF563" i="2"/>
  <c r="AF83" i="2"/>
  <c r="AF494" i="2"/>
  <c r="AF25" i="2"/>
  <c r="AF522" i="2"/>
  <c r="AF561" i="2"/>
  <c r="AF10" i="2"/>
  <c r="AF125" i="2"/>
  <c r="AF605" i="2"/>
  <c r="AF200" i="2"/>
  <c r="AF474" i="2"/>
  <c r="AF629" i="2"/>
  <c r="AF267" i="2"/>
  <c r="AF510" i="2"/>
  <c r="AF188" i="2"/>
  <c r="AF423" i="2"/>
  <c r="AF539" i="2"/>
  <c r="AF458" i="2"/>
  <c r="AF607" i="2"/>
  <c r="AF309" i="2"/>
  <c r="AF102" i="2"/>
  <c r="AF602" i="2"/>
  <c r="AF27" i="2"/>
  <c r="AF209" i="2"/>
  <c r="AF592" i="2"/>
  <c r="AF166" i="2"/>
  <c r="AF644" i="2"/>
  <c r="AF233" i="2"/>
  <c r="AF194" i="2"/>
  <c r="AF14" i="2"/>
  <c r="AF261" i="2"/>
  <c r="AF547" i="2"/>
  <c r="AF415" i="2"/>
  <c r="AF540" i="2"/>
  <c r="AF634" i="2"/>
  <c r="AF251" i="2"/>
  <c r="AF349" i="2"/>
  <c r="AF411" i="2"/>
  <c r="AF387" i="2"/>
  <c r="AF356" i="2"/>
  <c r="AF620" i="2"/>
  <c r="AF410" i="2"/>
  <c r="AF282" i="2"/>
  <c r="AF77" i="2"/>
  <c r="AF92" i="2"/>
  <c r="AF173" i="2"/>
  <c r="AF631" i="2"/>
  <c r="AF517" i="2"/>
  <c r="AF595" i="2"/>
  <c r="AF512" i="2"/>
  <c r="AF543" i="2"/>
  <c r="AF544" i="2"/>
  <c r="AF235" i="2"/>
  <c r="AF294" i="2"/>
  <c r="AF514" i="2"/>
  <c r="AF454" i="2"/>
  <c r="AF477" i="2"/>
  <c r="AF274" i="2"/>
  <c r="AF503" i="2"/>
  <c r="AF60" i="2"/>
  <c r="AF103" i="2"/>
  <c r="AF538" i="2"/>
  <c r="AF399" i="2"/>
  <c r="AF249" i="2"/>
  <c r="AF61" i="2"/>
  <c r="AF236" i="2"/>
  <c r="AF337" i="2"/>
  <c r="AF175" i="2"/>
  <c r="AF252" i="2"/>
  <c r="AF556" i="2"/>
  <c r="AF221" i="2"/>
  <c r="AF230" i="2"/>
  <c r="AF469" i="2"/>
  <c r="AF682" i="2"/>
  <c r="AF583" i="2"/>
  <c r="AF513" i="2"/>
  <c r="AF453" i="2"/>
  <c r="AF51" i="2"/>
  <c r="AF42" i="2"/>
  <c r="AF724" i="2"/>
  <c r="AF708" i="2"/>
  <c r="AF222" i="2"/>
  <c r="AF272" i="2"/>
  <c r="AF460" i="2"/>
  <c r="AF275" i="2"/>
  <c r="AF248" i="2"/>
  <c r="AF506" i="2"/>
  <c r="AF172" i="2"/>
  <c r="AF186" i="2"/>
  <c r="AF666" i="2"/>
  <c r="AF542" i="2"/>
  <c r="AF408" i="2"/>
  <c r="AF144" i="2"/>
  <c r="AF367" i="2"/>
  <c r="AF706" i="2"/>
  <c r="AF154" i="2"/>
  <c r="AF360" i="2"/>
  <c r="AF303" i="2"/>
  <c r="AF19" i="2"/>
  <c r="AF449" i="2"/>
  <c r="AF308" i="2"/>
  <c r="AF535" i="2"/>
  <c r="AF203" i="2"/>
  <c r="AF342" i="2"/>
  <c r="AF190" i="2"/>
  <c r="AF72" i="2"/>
  <c r="AF384" i="2"/>
  <c r="AF150" i="2"/>
  <c r="AF478" i="2"/>
  <c r="AF632" i="2"/>
  <c r="AF414" i="2"/>
  <c r="AF426" i="2"/>
  <c r="AF593" i="2"/>
  <c r="AF486" i="2"/>
  <c r="AF350" i="2"/>
  <c r="AF70" i="2"/>
  <c r="AF124" i="2"/>
  <c r="AF341" i="2"/>
  <c r="AF455" i="2"/>
  <c r="AF146" i="2"/>
  <c r="AF116" i="2"/>
  <c r="AF470" i="2"/>
  <c r="AF468" i="2"/>
  <c r="AF93" i="2"/>
  <c r="AF245" i="2"/>
  <c r="AF4" i="2"/>
  <c r="AF635" i="2"/>
  <c r="AF722" i="2"/>
  <c r="AF182" i="2"/>
  <c r="AF278" i="2"/>
  <c r="AF69" i="2"/>
  <c r="AF31" i="2"/>
  <c r="AF28" i="2"/>
  <c r="AF314" i="2"/>
  <c r="AF119" i="2"/>
  <c r="AF549" i="2"/>
  <c r="AF627" i="2"/>
  <c r="AF177" i="2"/>
  <c r="AF485" i="2"/>
  <c r="AF565" i="2"/>
  <c r="AF335" i="2"/>
  <c r="AF617" i="2"/>
  <c r="AF495" i="2"/>
  <c r="AF48" i="2"/>
  <c r="AF343" i="2"/>
  <c r="AF284" i="2"/>
  <c r="AF636" i="2"/>
  <c r="AF152" i="2"/>
  <c r="AF49" i="2"/>
  <c r="AF600" i="2"/>
  <c r="AF388" i="2"/>
  <c r="AF165" i="2"/>
  <c r="AF178" i="2"/>
  <c r="AF527" i="2"/>
  <c r="AF315" i="2"/>
  <c r="AF383" i="2"/>
  <c r="AF187" i="2"/>
  <c r="AF158" i="2"/>
  <c r="AF79" i="2"/>
  <c r="AF208" i="2"/>
  <c r="AF223" i="2"/>
  <c r="AF96" i="2"/>
  <c r="AF174" i="2"/>
  <c r="AF266" i="2"/>
  <c r="AF82" i="2"/>
  <c r="AF54" i="2"/>
  <c r="AF667" i="2"/>
  <c r="AF358" i="2"/>
  <c r="AF86" i="2"/>
  <c r="AF354" i="2"/>
  <c r="AF117" i="2"/>
  <c r="AF725" i="2"/>
  <c r="AF307" i="2"/>
  <c r="AF639" i="2"/>
  <c r="AF569" i="2"/>
  <c r="AF480" i="2"/>
  <c r="AF22" i="2"/>
  <c r="AF606" i="2"/>
  <c r="AF443" i="2"/>
  <c r="AF40" i="2"/>
  <c r="AF548" i="2"/>
  <c r="AF104" i="2"/>
  <c r="AF318" i="2"/>
  <c r="AF9" i="2"/>
  <c r="AF670" i="2"/>
  <c r="AF524" i="2"/>
  <c r="AF253" i="2"/>
  <c r="AF247" i="2"/>
  <c r="AF479" i="2"/>
  <c r="AF355" i="2"/>
  <c r="AF306" i="2"/>
  <c r="AF283" i="2"/>
  <c r="AF316" i="2"/>
  <c r="AF652" i="2"/>
  <c r="AF16" i="2"/>
  <c r="AF587" i="2"/>
  <c r="AF525" i="2"/>
  <c r="AF254" i="2"/>
  <c r="AF304" i="2"/>
  <c r="AF553" i="2"/>
  <c r="AF160" i="2"/>
  <c r="AF446" i="2"/>
  <c r="AF259" i="2"/>
  <c r="AF168" i="2"/>
  <c r="AF381" i="2"/>
  <c r="AF564" i="2"/>
  <c r="AF541" i="2"/>
  <c r="AF641" i="2"/>
  <c r="AF170" i="2"/>
  <c r="AF107" i="2"/>
  <c r="AF179" i="2"/>
  <c r="AF430" i="2"/>
  <c r="AF675" i="2"/>
  <c r="AF120" i="2"/>
  <c r="AF101" i="2"/>
  <c r="AF591" i="2"/>
  <c r="AF33" i="2"/>
  <c r="AF421" i="2"/>
  <c r="AF264" i="2"/>
  <c r="AF121" i="2"/>
  <c r="AF30" i="2"/>
  <c r="AF180" i="2"/>
  <c r="AF677" i="2"/>
  <c r="AF497" i="2"/>
  <c r="AF545" i="2"/>
  <c r="AF400" i="2"/>
  <c r="AF299" i="2"/>
  <c r="AF85" i="2"/>
  <c r="AF347" i="2"/>
  <c r="AF379" i="2"/>
  <c r="AF312" i="2"/>
  <c r="AF65" i="2"/>
  <c r="AF611" i="2"/>
  <c r="AF157" i="2"/>
  <c r="AF100" i="2"/>
  <c r="AF243" i="2"/>
  <c r="AF108" i="2"/>
  <c r="AF141" i="2"/>
  <c r="AF192" i="2"/>
  <c r="AF324" i="2"/>
  <c r="AF234" i="2"/>
  <c r="AF438" i="2"/>
  <c r="AF353" i="2"/>
  <c r="AF18" i="2"/>
  <c r="AF657" i="2"/>
  <c r="AF452" i="2"/>
  <c r="AF151" i="2"/>
  <c r="AF176" i="2"/>
  <c r="AF140" i="2"/>
  <c r="AF273" i="2"/>
  <c r="AF12" i="2"/>
  <c r="AF8" i="2"/>
  <c r="AF17" i="2"/>
  <c r="AF62" i="2"/>
  <c r="AF730" i="2"/>
  <c r="AF599" i="2"/>
  <c r="AF320" i="2"/>
  <c r="AF47" i="2"/>
  <c r="AF655" i="2"/>
  <c r="AF322" i="2"/>
  <c r="AF386" i="2"/>
  <c r="AF229" i="2"/>
  <c r="AF507" i="2"/>
  <c r="AF207" i="2"/>
  <c r="AF204" i="2"/>
  <c r="AF551" i="2"/>
  <c r="AF519" i="2"/>
  <c r="AF368" i="2"/>
  <c r="AF291" i="2"/>
  <c r="AF262" i="2"/>
  <c r="AF171" i="2"/>
  <c r="AF604" i="2"/>
  <c r="AF436" i="2"/>
  <c r="AF131" i="2"/>
  <c r="AF128" i="2"/>
  <c r="AF431" i="2"/>
  <c r="AF471" i="2"/>
  <c r="AF240" i="2"/>
  <c r="AF688" i="2"/>
  <c r="AF126" i="2"/>
  <c r="AF653" i="2"/>
  <c r="AF80" i="2"/>
  <c r="AF296" i="2"/>
  <c r="AF237" i="2"/>
  <c r="AF713" i="2"/>
  <c r="AF456" i="2"/>
  <c r="AF285" i="2"/>
  <c r="AF11" i="2"/>
  <c r="AF727" i="2"/>
  <c r="AF369" i="2"/>
  <c r="AF648" i="2"/>
  <c r="AF500" i="2"/>
  <c r="AF145" i="2"/>
  <c r="AF7" i="2"/>
  <c r="AF38" i="2"/>
  <c r="AF20" i="2"/>
  <c r="AF615" i="2"/>
  <c r="AF313" i="2"/>
  <c r="AF220" i="2"/>
  <c r="AF717" i="2"/>
  <c r="AF392" i="2"/>
  <c r="AF286" i="2"/>
  <c r="AF419" i="2"/>
  <c r="AF530" i="2"/>
  <c r="AF435" i="2"/>
  <c r="AF445" i="2"/>
  <c r="AF228" i="2"/>
  <c r="AF731" i="2"/>
  <c r="AF66" i="2"/>
  <c r="AF578" i="2"/>
  <c r="AF218" i="2"/>
  <c r="AF52" i="2"/>
  <c r="AF618" i="2"/>
  <c r="AF211" i="2"/>
  <c r="AF365" i="2"/>
  <c r="AF531" i="2"/>
  <c r="AF623" i="2"/>
  <c r="AF450" i="2"/>
  <c r="AF300" i="2"/>
  <c r="AF127" i="2"/>
  <c r="AF699" i="2"/>
  <c r="AF376" i="2"/>
  <c r="AF305" i="2"/>
  <c r="AF581" i="2"/>
  <c r="AF114" i="2"/>
  <c r="AF451" i="2"/>
  <c r="AF676" i="2"/>
  <c r="AF373" i="2"/>
  <c r="AF133" i="2"/>
  <c r="AF447" i="2"/>
  <c r="AF608" i="2"/>
  <c r="AF562" i="2"/>
  <c r="AF586" i="2"/>
  <c r="AF437" i="2"/>
  <c r="AF326" i="2"/>
  <c r="AF694" i="2"/>
  <c r="AF390" i="2"/>
  <c r="AF678" i="2"/>
  <c r="AF585" i="2"/>
  <c r="AF496" i="2"/>
  <c r="AF129" i="2"/>
  <c r="AF63" i="2"/>
  <c r="AF491" i="2"/>
  <c r="AF361" i="2"/>
  <c r="AF163" i="2"/>
  <c r="AF276" i="2"/>
  <c r="AF489" i="2"/>
  <c r="AF418" i="2"/>
  <c r="AF325" i="2"/>
  <c r="AF395" i="2"/>
  <c r="AF89" i="2"/>
  <c r="AF660" i="2"/>
  <c r="AF396" i="2"/>
  <c r="AF191" i="2"/>
  <c r="AF709" i="2"/>
  <c r="AF734" i="2"/>
  <c r="AF566" i="2"/>
  <c r="AF528" i="2"/>
  <c r="AF472" i="2"/>
  <c r="AF76" i="2"/>
  <c r="AF465" i="2"/>
  <c r="AF483" i="2"/>
  <c r="AF647" i="2"/>
  <c r="AF257" i="2"/>
  <c r="AF351" i="2"/>
  <c r="AF511" i="2"/>
  <c r="AF164" i="2"/>
  <c r="AF404" i="2"/>
  <c r="AF329" i="2"/>
  <c r="AF457" i="2"/>
  <c r="AF26" i="2"/>
  <c r="AF424" i="2"/>
  <c r="AF475" i="2"/>
  <c r="AF698" i="2"/>
  <c r="AF441" i="2"/>
  <c r="AF95" i="2"/>
  <c r="AF242" i="2"/>
  <c r="AF106" i="2"/>
  <c r="AF619" i="2"/>
  <c r="AF642" i="2"/>
  <c r="AF46" i="2"/>
  <c r="AF348" i="2"/>
  <c r="AF227" i="2"/>
  <c r="AF534" i="2"/>
  <c r="AF64" i="2"/>
  <c r="AF159" i="2"/>
  <c r="AF91" i="2"/>
  <c r="AF596" i="2"/>
  <c r="AF515" i="2"/>
  <c r="AF36" i="2"/>
  <c r="AF183" i="2"/>
  <c r="AF696" i="2"/>
  <c r="AF554" i="2"/>
  <c r="AF32" i="2"/>
  <c r="AF123" i="2"/>
  <c r="AF649" i="2"/>
  <c r="AF224" i="2"/>
  <c r="AF645" i="2"/>
  <c r="AF331" i="2"/>
  <c r="AF340" i="2"/>
  <c r="AF439" i="2"/>
  <c r="AF41" i="2"/>
  <c r="AF637" i="2"/>
  <c r="AF504" i="2"/>
  <c r="AF132" i="2"/>
  <c r="AF58" i="2"/>
  <c r="AF327" i="2"/>
  <c r="AF265" i="2"/>
  <c r="AF407" i="2"/>
  <c r="AF109" i="2"/>
  <c r="AF664" i="2"/>
  <c r="AF53" i="2"/>
  <c r="AF161" i="2"/>
  <c r="AF43" i="2"/>
  <c r="AF493" i="2"/>
  <c r="AF721" i="2"/>
  <c r="AF646" i="2"/>
  <c r="AF687" i="2"/>
  <c r="AF97" i="2"/>
  <c r="AF363" i="2"/>
  <c r="AF597" i="2"/>
  <c r="AF366" i="2"/>
  <c r="AF459" i="2"/>
  <c r="AF334" i="2"/>
  <c r="AF715" i="2"/>
  <c r="AF466" i="2"/>
  <c r="AF99" i="2"/>
  <c r="AF216" i="2"/>
  <c r="AF34" i="2"/>
  <c r="AF143" i="2"/>
  <c r="AF711" i="2"/>
  <c r="AF622" i="2"/>
  <c r="AF338" i="2"/>
  <c r="AF193" i="2"/>
  <c r="AF403" i="2"/>
  <c r="AF213" i="2"/>
  <c r="AF723" i="2"/>
  <c r="AF726" i="2"/>
  <c r="AF679" i="2"/>
  <c r="AF558" i="2"/>
  <c r="AF39" i="2"/>
  <c r="AF526" i="2"/>
  <c r="AF518" i="2"/>
  <c r="AF532" i="2"/>
  <c r="AF148" i="2"/>
  <c r="AF81" i="2"/>
  <c r="AF105" i="2"/>
  <c r="AF402" i="2"/>
  <c r="AF668" i="2"/>
  <c r="AF357" i="2"/>
  <c r="AF433" i="2"/>
  <c r="AF663" i="2"/>
  <c r="AF112" i="2"/>
  <c r="AF332" i="2"/>
  <c r="AF633" i="2"/>
  <c r="AF292" i="2"/>
  <c r="AF302" i="2"/>
  <c r="AF464" i="2"/>
  <c r="AF529" i="2"/>
  <c r="AF473" i="2"/>
  <c r="AF683" i="2"/>
  <c r="AF689" i="2"/>
  <c r="AF654" i="2"/>
  <c r="AF574" i="2"/>
  <c r="AF56" i="2"/>
  <c r="AF377" i="2"/>
  <c r="AF162" i="2"/>
  <c r="AF577" i="2"/>
  <c r="AF714" i="2"/>
  <c r="AF536" i="2"/>
  <c r="AF225" i="2"/>
  <c r="AF692" i="2"/>
  <c r="AF552" i="2"/>
  <c r="AF665" i="2"/>
  <c r="AF735" i="2"/>
  <c r="AF537" i="2"/>
  <c r="AF589" i="2"/>
  <c r="AF244" i="2"/>
  <c r="AF189" i="2"/>
  <c r="AF643" i="2"/>
  <c r="AF87" i="2"/>
  <c r="AF393" i="2"/>
  <c r="AF487" i="2"/>
  <c r="AF509" i="2"/>
  <c r="AF603" i="2"/>
  <c r="AF88" i="2"/>
  <c r="AF181" i="2"/>
  <c r="AF656" i="2"/>
  <c r="AF546" i="2"/>
  <c r="AF434" i="2"/>
  <c r="AF84" i="2"/>
  <c r="AF697" i="2"/>
  <c r="AF401" i="2"/>
  <c r="AF288" i="2"/>
  <c r="AF370" i="2"/>
  <c r="AF156" i="2"/>
  <c r="AF572" i="2"/>
  <c r="AF196" i="2"/>
  <c r="AF416" i="2"/>
  <c r="AF712" i="2"/>
  <c r="AF559" i="2"/>
  <c r="AF729" i="2"/>
  <c r="AF298" i="2"/>
  <c r="AF346" i="2"/>
  <c r="AF498" i="2"/>
  <c r="AF238" i="2"/>
  <c r="AF362" i="2"/>
  <c r="AF685" i="2"/>
  <c r="AF570" i="2"/>
  <c r="AF344" i="2"/>
  <c r="AF413" i="2"/>
  <c r="AF484" i="2"/>
  <c r="AF601" i="2"/>
  <c r="AF621" i="2"/>
  <c r="AF520" i="2"/>
  <c r="AF488" i="2"/>
  <c r="AF122" i="2"/>
  <c r="AF661" i="2"/>
  <c r="AF461" i="2"/>
  <c r="AF628" i="2"/>
  <c r="AF135" i="2"/>
  <c r="AF516" i="2"/>
  <c r="AF385" i="2"/>
  <c r="AF616" i="2"/>
  <c r="AF317" i="2"/>
  <c r="AF422" i="2"/>
  <c r="AF219" i="2"/>
  <c r="AF704" i="2"/>
  <c r="AF492" i="2"/>
  <c r="AF610" i="2"/>
  <c r="AF669" i="2"/>
  <c r="AF281" i="2"/>
  <c r="AF359" i="2"/>
  <c r="AF293" i="2"/>
  <c r="AF287" i="2"/>
  <c r="AF707" i="2"/>
  <c r="AF590" i="2"/>
  <c r="AF598" i="2"/>
  <c r="AF613" i="2"/>
  <c r="AF440" i="2"/>
  <c r="AF584" i="2"/>
  <c r="AF250" i="2"/>
  <c r="AF391" i="2"/>
  <c r="AF394" i="2"/>
  <c r="AF651" i="2"/>
  <c r="AF695" i="2"/>
  <c r="AF703" i="2"/>
  <c r="AF684" i="2"/>
  <c r="AF501" i="2"/>
  <c r="AF505" i="2"/>
  <c r="AF716" i="2"/>
  <c r="AF693" i="2"/>
  <c r="AF638" i="2"/>
  <c r="AF555" i="2"/>
  <c r="AF671" i="2"/>
  <c r="AF575" i="2"/>
  <c r="AF733" i="2"/>
  <c r="AF612" i="2"/>
  <c r="AF680" i="2"/>
  <c r="AF719" i="2"/>
  <c r="AF673" i="2"/>
  <c r="AF662" i="2"/>
  <c r="AF576" i="2"/>
  <c r="AF701" i="2"/>
  <c r="AF568" i="2"/>
  <c r="AF710" i="2"/>
  <c r="AF705" i="2"/>
  <c r="AF594" i="2"/>
  <c r="AF720" i="2"/>
  <c r="AF700" i="2"/>
  <c r="AF650" i="2"/>
  <c r="AF686" i="2"/>
  <c r="AF674" i="2"/>
  <c r="AF681" i="2"/>
  <c r="AF718" i="2"/>
  <c r="AF690" i="2"/>
  <c r="AF728" i="2"/>
  <c r="AF640" i="2"/>
  <c r="AF732" i="2"/>
  <c r="AE533" i="2"/>
  <c r="AE582" i="2"/>
  <c r="AE614" i="2"/>
  <c r="AE137" i="2"/>
  <c r="AE389" i="2"/>
  <c r="AE579" i="2"/>
  <c r="AE258" i="2"/>
  <c r="AE428" i="2"/>
  <c r="AE567" i="2"/>
  <c r="AE352" i="2"/>
  <c r="AE323" i="2"/>
  <c r="AE499" i="2"/>
  <c r="AE239" i="2"/>
  <c r="AE659" i="2"/>
  <c r="AE68" i="2"/>
  <c r="AE185" i="2"/>
  <c r="AE382" i="2"/>
  <c r="AE198" i="2"/>
  <c r="AE672" i="2"/>
  <c r="AE467" i="2"/>
  <c r="AE490" i="2"/>
  <c r="AE374" i="2"/>
  <c r="AE184" i="2"/>
  <c r="AE330" i="2"/>
  <c r="AE138" i="2"/>
  <c r="AE57" i="2"/>
  <c r="AE134" i="2"/>
  <c r="AE15" i="2"/>
  <c r="AE624" i="2"/>
  <c r="AE502" i="2"/>
  <c r="AE311" i="2"/>
  <c r="AE44" i="2"/>
  <c r="AE110" i="2"/>
  <c r="AE111" i="2"/>
  <c r="AE625" i="2"/>
  <c r="AE630" i="2"/>
  <c r="AE580" i="2"/>
  <c r="AE310" i="2"/>
  <c r="AE67" i="2"/>
  <c r="AE94" i="2"/>
  <c r="AE71" i="2"/>
  <c r="AE573" i="2"/>
  <c r="AE23" i="2"/>
  <c r="AE271" i="2"/>
  <c r="AE462" i="2"/>
  <c r="AE147" i="2"/>
  <c r="AE560" i="2"/>
  <c r="AE5" i="2"/>
  <c r="AE246" i="2"/>
  <c r="AE412" i="2"/>
  <c r="AE130" i="2"/>
  <c r="AE609" i="2"/>
  <c r="AE232" i="2"/>
  <c r="AE59" i="2"/>
  <c r="AE139" i="2"/>
  <c r="AE463" i="2"/>
  <c r="AE397" i="2"/>
  <c r="AE205" i="2"/>
  <c r="AE333" i="2"/>
  <c r="AE75" i="2"/>
  <c r="AE142" i="2"/>
  <c r="AE571" i="2"/>
  <c r="AE295" i="2"/>
  <c r="AE523" i="2"/>
  <c r="AE372" i="2"/>
  <c r="AE155" i="2"/>
  <c r="AE481" i="2"/>
  <c r="AE405" i="2"/>
  <c r="AE448" i="2"/>
  <c r="AE301" i="2"/>
  <c r="AE270" i="2"/>
  <c r="AE371" i="2"/>
  <c r="AE429" i="2"/>
  <c r="AE90" i="2"/>
  <c r="AE73" i="2"/>
  <c r="AE201" i="2"/>
  <c r="AE277" i="2"/>
  <c r="AE78" i="2"/>
  <c r="AE432" i="2"/>
  <c r="AE3" i="2"/>
  <c r="AE289" i="2"/>
  <c r="AE476" i="2"/>
  <c r="AE290" i="2"/>
  <c r="AE321" i="2"/>
  <c r="AE74" i="2"/>
  <c r="AE550" i="2"/>
  <c r="AE195" i="2"/>
  <c r="AE626" i="2"/>
  <c r="AE231" i="2"/>
  <c r="AE256" i="2"/>
  <c r="AE280" i="2"/>
  <c r="AE212" i="2"/>
  <c r="AE364" i="2"/>
  <c r="AE55" i="2"/>
  <c r="AE444" i="2"/>
  <c r="AE45" i="2"/>
  <c r="AE380" i="2"/>
  <c r="AE214" i="2"/>
  <c r="AE37" i="2"/>
  <c r="AE202" i="2"/>
  <c r="AE113" i="2"/>
  <c r="AE136" i="2"/>
  <c r="AE409" i="2"/>
  <c r="AE557" i="2"/>
  <c r="AE263" i="2"/>
  <c r="AE406" i="2"/>
  <c r="AE658" i="2"/>
  <c r="AE378" i="2"/>
  <c r="AE268" i="2"/>
  <c r="AE6" i="2"/>
  <c r="AE13" i="2"/>
  <c r="AE153" i="2"/>
  <c r="AE24" i="2"/>
  <c r="AE21" i="2"/>
  <c r="AE336" i="2"/>
  <c r="AE206" i="2"/>
  <c r="AE375" i="2"/>
  <c r="AE29" i="2"/>
  <c r="AE98" i="2"/>
  <c r="AE149" i="2"/>
  <c r="AE297" i="2"/>
  <c r="AE210" i="2"/>
  <c r="AE197" i="2"/>
  <c r="AE588" i="2"/>
  <c r="AE167" i="2"/>
  <c r="AE508" i="2"/>
  <c r="AE279" i="2"/>
  <c r="AE217" i="2"/>
  <c r="AE521" i="2"/>
  <c r="AE442" i="2"/>
  <c r="AE420" i="2"/>
  <c r="AE398" i="2"/>
  <c r="AE255" i="2"/>
  <c r="AE241" i="2"/>
  <c r="AE215" i="2"/>
  <c r="AE50" i="2"/>
  <c r="AE115" i="2"/>
  <c r="AE702" i="2"/>
  <c r="AE328" i="2"/>
  <c r="AE35" i="2"/>
  <c r="AE345" i="2"/>
  <c r="AE199" i="2"/>
  <c r="AE417" i="2"/>
  <c r="AE226" i="2"/>
  <c r="AE260" i="2"/>
  <c r="AE427" i="2"/>
  <c r="AE482" i="2"/>
  <c r="AE691" i="2"/>
  <c r="AE169" i="2"/>
  <c r="AE339" i="2"/>
  <c r="AE118" i="2"/>
  <c r="AE319" i="2"/>
  <c r="AE2" i="2"/>
  <c r="AE425" i="2"/>
  <c r="AE269" i="2"/>
  <c r="AE563" i="2"/>
  <c r="AE83" i="2"/>
  <c r="AE494" i="2"/>
  <c r="AE25" i="2"/>
  <c r="AE522" i="2"/>
  <c r="AE561" i="2"/>
  <c r="AE10" i="2"/>
  <c r="AE125" i="2"/>
  <c r="AE605" i="2"/>
  <c r="AE200" i="2"/>
  <c r="AE474" i="2"/>
  <c r="AE629" i="2"/>
  <c r="AE267" i="2"/>
  <c r="AE510" i="2"/>
  <c r="AE188" i="2"/>
  <c r="AE423" i="2"/>
  <c r="AE539" i="2"/>
  <c r="AE458" i="2"/>
  <c r="AE607" i="2"/>
  <c r="AE309" i="2"/>
  <c r="AE102" i="2"/>
  <c r="AE602" i="2"/>
  <c r="AE27" i="2"/>
  <c r="AE209" i="2"/>
  <c r="AE592" i="2"/>
  <c r="AE166" i="2"/>
  <c r="AE644" i="2"/>
  <c r="AE233" i="2"/>
  <c r="AE194" i="2"/>
  <c r="AE14" i="2"/>
  <c r="AE261" i="2"/>
  <c r="AE547" i="2"/>
  <c r="AE415" i="2"/>
  <c r="AE540" i="2"/>
  <c r="AE634" i="2"/>
  <c r="AE251" i="2"/>
  <c r="AE349" i="2"/>
  <c r="AE411" i="2"/>
  <c r="AE387" i="2"/>
  <c r="AE356" i="2"/>
  <c r="AE620" i="2"/>
  <c r="AE410" i="2"/>
  <c r="AE282" i="2"/>
  <c r="AE77" i="2"/>
  <c r="AE92" i="2"/>
  <c r="AE173" i="2"/>
  <c r="AE631" i="2"/>
  <c r="AE517" i="2"/>
  <c r="AE595" i="2"/>
  <c r="AE512" i="2"/>
  <c r="AE543" i="2"/>
  <c r="AE544" i="2"/>
  <c r="AE235" i="2"/>
  <c r="AE294" i="2"/>
  <c r="AE514" i="2"/>
  <c r="AE454" i="2"/>
  <c r="AE477" i="2"/>
  <c r="AE274" i="2"/>
  <c r="AE503" i="2"/>
  <c r="AE60" i="2"/>
  <c r="AE103" i="2"/>
  <c r="AE538" i="2"/>
  <c r="AE399" i="2"/>
  <c r="AE249" i="2"/>
  <c r="AE61" i="2"/>
  <c r="AE236" i="2"/>
  <c r="AE337" i="2"/>
  <c r="AE175" i="2"/>
  <c r="AE252" i="2"/>
  <c r="AE556" i="2"/>
  <c r="AE221" i="2"/>
  <c r="AE230" i="2"/>
  <c r="AE469" i="2"/>
  <c r="AE682" i="2"/>
  <c r="AE583" i="2"/>
  <c r="AE513" i="2"/>
  <c r="AE453" i="2"/>
  <c r="AE51" i="2"/>
  <c r="AE42" i="2"/>
  <c r="AE724" i="2"/>
  <c r="AE708" i="2"/>
  <c r="AE222" i="2"/>
  <c r="AE272" i="2"/>
  <c r="AE460" i="2"/>
  <c r="AE275" i="2"/>
  <c r="AE248" i="2"/>
  <c r="AE506" i="2"/>
  <c r="AE172" i="2"/>
  <c r="AE186" i="2"/>
  <c r="AE666" i="2"/>
  <c r="AE542" i="2"/>
  <c r="AE408" i="2"/>
  <c r="AE144" i="2"/>
  <c r="AE367" i="2"/>
  <c r="AE706" i="2"/>
  <c r="AE154" i="2"/>
  <c r="AE360" i="2"/>
  <c r="AE303" i="2"/>
  <c r="AE19" i="2"/>
  <c r="AE449" i="2"/>
  <c r="AE308" i="2"/>
  <c r="AE535" i="2"/>
  <c r="AE203" i="2"/>
  <c r="AE342" i="2"/>
  <c r="AE190" i="2"/>
  <c r="AE72" i="2"/>
  <c r="AE384" i="2"/>
  <c r="AE150" i="2"/>
  <c r="AE478" i="2"/>
  <c r="AE632" i="2"/>
  <c r="AE414" i="2"/>
  <c r="AE426" i="2"/>
  <c r="AE593" i="2"/>
  <c r="AE486" i="2"/>
  <c r="AE350" i="2"/>
  <c r="AE70" i="2"/>
  <c r="AE124" i="2"/>
  <c r="AE341" i="2"/>
  <c r="AE455" i="2"/>
  <c r="AE146" i="2"/>
  <c r="AE116" i="2"/>
  <c r="AE470" i="2"/>
  <c r="AE468" i="2"/>
  <c r="AE93" i="2"/>
  <c r="AE245" i="2"/>
  <c r="AE4" i="2"/>
  <c r="AE635" i="2"/>
  <c r="AE722" i="2"/>
  <c r="AE182" i="2"/>
  <c r="AE278" i="2"/>
  <c r="AE69" i="2"/>
  <c r="AE31" i="2"/>
  <c r="AE28" i="2"/>
  <c r="AE314" i="2"/>
  <c r="AE119" i="2"/>
  <c r="AE549" i="2"/>
  <c r="AE627" i="2"/>
  <c r="AE177" i="2"/>
  <c r="AE485" i="2"/>
  <c r="AE565" i="2"/>
  <c r="AE335" i="2"/>
  <c r="AE617" i="2"/>
  <c r="AE495" i="2"/>
  <c r="AE48" i="2"/>
  <c r="AE343" i="2"/>
  <c r="AE284" i="2"/>
  <c r="AE636" i="2"/>
  <c r="AE152" i="2"/>
  <c r="AE49" i="2"/>
  <c r="AE600" i="2"/>
  <c r="AE388" i="2"/>
  <c r="AE165" i="2"/>
  <c r="AE178" i="2"/>
  <c r="AE527" i="2"/>
  <c r="AE315" i="2"/>
  <c r="AE383" i="2"/>
  <c r="AE187" i="2"/>
  <c r="AE158" i="2"/>
  <c r="AE79" i="2"/>
  <c r="AE208" i="2"/>
  <c r="AE223" i="2"/>
  <c r="AE96" i="2"/>
  <c r="AE174" i="2"/>
  <c r="AE266" i="2"/>
  <c r="AE82" i="2"/>
  <c r="AE54" i="2"/>
  <c r="AE667" i="2"/>
  <c r="AE358" i="2"/>
  <c r="AE86" i="2"/>
  <c r="AE354" i="2"/>
  <c r="AE117" i="2"/>
  <c r="AE725" i="2"/>
  <c r="AE307" i="2"/>
  <c r="AE639" i="2"/>
  <c r="AE569" i="2"/>
  <c r="AE480" i="2"/>
  <c r="AE22" i="2"/>
  <c r="AE606" i="2"/>
  <c r="AE443" i="2"/>
  <c r="AE40" i="2"/>
  <c r="AE548" i="2"/>
  <c r="AE104" i="2"/>
  <c r="AE318" i="2"/>
  <c r="AE9" i="2"/>
  <c r="AE670" i="2"/>
  <c r="AE524" i="2"/>
  <c r="AE253" i="2"/>
  <c r="AE247" i="2"/>
  <c r="AE479" i="2"/>
  <c r="AE355" i="2"/>
  <c r="AE306" i="2"/>
  <c r="AE283" i="2"/>
  <c r="AE316" i="2"/>
  <c r="AE652" i="2"/>
  <c r="AE16" i="2"/>
  <c r="AE587" i="2"/>
  <c r="AE525" i="2"/>
  <c r="AE254" i="2"/>
  <c r="AE304" i="2"/>
  <c r="AE553" i="2"/>
  <c r="AE160" i="2"/>
  <c r="AE446" i="2"/>
  <c r="AE259" i="2"/>
  <c r="AE168" i="2"/>
  <c r="AE381" i="2"/>
  <c r="AE564" i="2"/>
  <c r="AE541" i="2"/>
  <c r="AE641" i="2"/>
  <c r="AE170" i="2"/>
  <c r="AE107" i="2"/>
  <c r="AE179" i="2"/>
  <c r="AE430" i="2"/>
  <c r="AE675" i="2"/>
  <c r="AE120" i="2"/>
  <c r="AE101" i="2"/>
  <c r="AE591" i="2"/>
  <c r="AE33" i="2"/>
  <c r="AE421" i="2"/>
  <c r="AE264" i="2"/>
  <c r="AE121" i="2"/>
  <c r="AE30" i="2"/>
  <c r="AE180" i="2"/>
  <c r="AE677" i="2"/>
  <c r="AE497" i="2"/>
  <c r="AE545" i="2"/>
  <c r="AE400" i="2"/>
  <c r="AE299" i="2"/>
  <c r="AE85" i="2"/>
  <c r="AE347" i="2"/>
  <c r="AE379" i="2"/>
  <c r="AE312" i="2"/>
  <c r="AE65" i="2"/>
  <c r="AE611" i="2"/>
  <c r="AE157" i="2"/>
  <c r="AE100" i="2"/>
  <c r="AE243" i="2"/>
  <c r="AE108" i="2"/>
  <c r="AE141" i="2"/>
  <c r="AE192" i="2"/>
  <c r="AE324" i="2"/>
  <c r="AE234" i="2"/>
  <c r="AE438" i="2"/>
  <c r="AE353" i="2"/>
  <c r="AE18" i="2"/>
  <c r="AE657" i="2"/>
  <c r="AE452" i="2"/>
  <c r="AE151" i="2"/>
  <c r="AE176" i="2"/>
  <c r="AE140" i="2"/>
  <c r="AE273" i="2"/>
  <c r="AE12" i="2"/>
  <c r="AE8" i="2"/>
  <c r="AE17" i="2"/>
  <c r="AE62" i="2"/>
  <c r="AE730" i="2"/>
  <c r="AE599" i="2"/>
  <c r="AE320" i="2"/>
  <c r="AE47" i="2"/>
  <c r="AE655" i="2"/>
  <c r="AE322" i="2"/>
  <c r="AE386" i="2"/>
  <c r="AE229" i="2"/>
  <c r="AE507" i="2"/>
  <c r="AE207" i="2"/>
  <c r="AE204" i="2"/>
  <c r="AE551" i="2"/>
  <c r="AE519" i="2"/>
  <c r="AE368" i="2"/>
  <c r="AE291" i="2"/>
  <c r="AE262" i="2"/>
  <c r="AE171" i="2"/>
  <c r="AE604" i="2"/>
  <c r="AE436" i="2"/>
  <c r="AE131" i="2"/>
  <c r="AE128" i="2"/>
  <c r="AE431" i="2"/>
  <c r="AE471" i="2"/>
  <c r="AE240" i="2"/>
  <c r="AE688" i="2"/>
  <c r="AE126" i="2"/>
  <c r="AE653" i="2"/>
  <c r="AE80" i="2"/>
  <c r="AE296" i="2"/>
  <c r="AE237" i="2"/>
  <c r="AE713" i="2"/>
  <c r="AE456" i="2"/>
  <c r="AE285" i="2"/>
  <c r="AE11" i="2"/>
  <c r="AE727" i="2"/>
  <c r="AE369" i="2"/>
  <c r="AE648" i="2"/>
  <c r="AE500" i="2"/>
  <c r="AE145" i="2"/>
  <c r="AE7" i="2"/>
  <c r="AE38" i="2"/>
  <c r="AE20" i="2"/>
  <c r="AE615" i="2"/>
  <c r="AE313" i="2"/>
  <c r="AE220" i="2"/>
  <c r="AE717" i="2"/>
  <c r="AE392" i="2"/>
  <c r="AE286" i="2"/>
  <c r="AE419" i="2"/>
  <c r="AE530" i="2"/>
  <c r="AE435" i="2"/>
  <c r="AE445" i="2"/>
  <c r="AE228" i="2"/>
  <c r="AE731" i="2"/>
  <c r="AE66" i="2"/>
  <c r="AE578" i="2"/>
  <c r="AE218" i="2"/>
  <c r="AE52" i="2"/>
  <c r="AE618" i="2"/>
  <c r="AE211" i="2"/>
  <c r="AE365" i="2"/>
  <c r="AE531" i="2"/>
  <c r="AE623" i="2"/>
  <c r="AE450" i="2"/>
  <c r="AE300" i="2"/>
  <c r="AE127" i="2"/>
  <c r="AE699" i="2"/>
  <c r="AE376" i="2"/>
  <c r="AE305" i="2"/>
  <c r="AE581" i="2"/>
  <c r="AE114" i="2"/>
  <c r="AE451" i="2"/>
  <c r="AE676" i="2"/>
  <c r="AE373" i="2"/>
  <c r="AE133" i="2"/>
  <c r="AE447" i="2"/>
  <c r="AE608" i="2"/>
  <c r="AE562" i="2"/>
  <c r="AE586" i="2"/>
  <c r="AE437" i="2"/>
  <c r="AE326" i="2"/>
  <c r="AE694" i="2"/>
  <c r="AE390" i="2"/>
  <c r="AE678" i="2"/>
  <c r="AE585" i="2"/>
  <c r="AE496" i="2"/>
  <c r="AE129" i="2"/>
  <c r="AE63" i="2"/>
  <c r="AE491" i="2"/>
  <c r="AE361" i="2"/>
  <c r="AE163" i="2"/>
  <c r="AE276" i="2"/>
  <c r="AE489" i="2"/>
  <c r="AE418" i="2"/>
  <c r="AE325" i="2"/>
  <c r="AE395" i="2"/>
  <c r="AE89" i="2"/>
  <c r="AE660" i="2"/>
  <c r="AE396" i="2"/>
  <c r="AE191" i="2"/>
  <c r="AE709" i="2"/>
  <c r="AE734" i="2"/>
  <c r="AE566" i="2"/>
  <c r="AE528" i="2"/>
  <c r="AE472" i="2"/>
  <c r="AE76" i="2"/>
  <c r="AE465" i="2"/>
  <c r="AE483" i="2"/>
  <c r="AE647" i="2"/>
  <c r="AE257" i="2"/>
  <c r="AE351" i="2"/>
  <c r="AE511" i="2"/>
  <c r="AE164" i="2"/>
  <c r="AE404" i="2"/>
  <c r="AE329" i="2"/>
  <c r="AE457" i="2"/>
  <c r="AE26" i="2"/>
  <c r="AE424" i="2"/>
  <c r="AE475" i="2"/>
  <c r="AE698" i="2"/>
  <c r="AE441" i="2"/>
  <c r="AE95" i="2"/>
  <c r="AE242" i="2"/>
  <c r="AE106" i="2"/>
  <c r="AE619" i="2"/>
  <c r="AE642" i="2"/>
  <c r="AE46" i="2"/>
  <c r="AE348" i="2"/>
  <c r="AE227" i="2"/>
  <c r="AE534" i="2"/>
  <c r="AE64" i="2"/>
  <c r="AE159" i="2"/>
  <c r="AE91" i="2"/>
  <c r="AE596" i="2"/>
  <c r="AE515" i="2"/>
  <c r="AE36" i="2"/>
  <c r="AE183" i="2"/>
  <c r="AE696" i="2"/>
  <c r="AE554" i="2"/>
  <c r="AE32" i="2"/>
  <c r="AE123" i="2"/>
  <c r="AE649" i="2"/>
  <c r="AE224" i="2"/>
  <c r="AE645" i="2"/>
  <c r="AE331" i="2"/>
  <c r="AE340" i="2"/>
  <c r="AE439" i="2"/>
  <c r="AE41" i="2"/>
  <c r="AE637" i="2"/>
  <c r="AE504" i="2"/>
  <c r="AE132" i="2"/>
  <c r="AE58" i="2"/>
  <c r="AE327" i="2"/>
  <c r="AE265" i="2"/>
  <c r="AE407" i="2"/>
  <c r="AE109" i="2"/>
  <c r="AE664" i="2"/>
  <c r="AE53" i="2"/>
  <c r="AE161" i="2"/>
  <c r="AE43" i="2"/>
  <c r="AE493" i="2"/>
  <c r="AE721" i="2"/>
  <c r="AE646" i="2"/>
  <c r="AE687" i="2"/>
  <c r="AE97" i="2"/>
  <c r="AE363" i="2"/>
  <c r="AE597" i="2"/>
  <c r="AE366" i="2"/>
  <c r="AE459" i="2"/>
  <c r="AE334" i="2"/>
  <c r="AE715" i="2"/>
  <c r="AE466" i="2"/>
  <c r="AE99" i="2"/>
  <c r="AE216" i="2"/>
  <c r="AE34" i="2"/>
  <c r="AE143" i="2"/>
  <c r="AE711" i="2"/>
  <c r="AE622" i="2"/>
  <c r="AE338" i="2"/>
  <c r="AE193" i="2"/>
  <c r="AE403" i="2"/>
  <c r="AE213" i="2"/>
  <c r="AE723" i="2"/>
  <c r="AE726" i="2"/>
  <c r="AE679" i="2"/>
  <c r="AE558" i="2"/>
  <c r="AE39" i="2"/>
  <c r="AE526" i="2"/>
  <c r="AE518" i="2"/>
  <c r="AE532" i="2"/>
  <c r="AE148" i="2"/>
  <c r="AE81" i="2"/>
  <c r="AE105" i="2"/>
  <c r="AE402" i="2"/>
  <c r="AE668" i="2"/>
  <c r="AE357" i="2"/>
  <c r="AE433" i="2"/>
  <c r="AE663" i="2"/>
  <c r="AE112" i="2"/>
  <c r="AE332" i="2"/>
  <c r="AE633" i="2"/>
  <c r="AE292" i="2"/>
  <c r="AE302" i="2"/>
  <c r="AE464" i="2"/>
  <c r="AE529" i="2"/>
  <c r="AE473" i="2"/>
  <c r="AE683" i="2"/>
  <c r="AE689" i="2"/>
  <c r="AE654" i="2"/>
  <c r="AE574" i="2"/>
  <c r="AE56" i="2"/>
  <c r="AE377" i="2"/>
  <c r="AE162" i="2"/>
  <c r="AE577" i="2"/>
  <c r="AE714" i="2"/>
  <c r="AE536" i="2"/>
  <c r="AE225" i="2"/>
  <c r="AE692" i="2"/>
  <c r="AE552" i="2"/>
  <c r="AE665" i="2"/>
  <c r="AE735" i="2"/>
  <c r="AE537" i="2"/>
  <c r="AE589" i="2"/>
  <c r="AE244" i="2"/>
  <c r="AE189" i="2"/>
  <c r="AE643" i="2"/>
  <c r="AE87" i="2"/>
  <c r="AE393" i="2"/>
  <c r="AE487" i="2"/>
  <c r="AE509" i="2"/>
  <c r="AE603" i="2"/>
  <c r="AE88" i="2"/>
  <c r="AE181" i="2"/>
  <c r="AE656" i="2"/>
  <c r="AE546" i="2"/>
  <c r="AE434" i="2"/>
  <c r="AE84" i="2"/>
  <c r="AE697" i="2"/>
  <c r="AE401" i="2"/>
  <c r="AE288" i="2"/>
  <c r="AE370" i="2"/>
  <c r="AE156" i="2"/>
  <c r="AE572" i="2"/>
  <c r="AE196" i="2"/>
  <c r="AE416" i="2"/>
  <c r="AE712" i="2"/>
  <c r="AE559" i="2"/>
  <c r="AE729" i="2"/>
  <c r="AE298" i="2"/>
  <c r="AE346" i="2"/>
  <c r="AE498" i="2"/>
  <c r="AE238" i="2"/>
  <c r="AE362" i="2"/>
  <c r="AE685" i="2"/>
  <c r="AE570" i="2"/>
  <c r="AE344" i="2"/>
  <c r="AE413" i="2"/>
  <c r="AE484" i="2"/>
  <c r="AE601" i="2"/>
  <c r="AE621" i="2"/>
  <c r="AE520" i="2"/>
  <c r="AE488" i="2"/>
  <c r="AE122" i="2"/>
  <c r="AE661" i="2"/>
  <c r="AE461" i="2"/>
  <c r="AE628" i="2"/>
  <c r="AE135" i="2"/>
  <c r="AE516" i="2"/>
  <c r="AE385" i="2"/>
  <c r="AE616" i="2"/>
  <c r="AE317" i="2"/>
  <c r="AE422" i="2"/>
  <c r="AE219" i="2"/>
  <c r="AE704" i="2"/>
  <c r="AE492" i="2"/>
  <c r="AE610" i="2"/>
  <c r="AE669" i="2"/>
  <c r="AE281" i="2"/>
  <c r="AE359" i="2"/>
  <c r="AE293" i="2"/>
  <c r="AE287" i="2"/>
  <c r="AE707" i="2"/>
  <c r="AE590" i="2"/>
  <c r="AE598" i="2"/>
  <c r="AE613" i="2"/>
  <c r="AE440" i="2"/>
  <c r="AE584" i="2"/>
  <c r="AE250" i="2"/>
  <c r="AE391" i="2"/>
  <c r="AE394" i="2"/>
  <c r="AE651" i="2"/>
  <c r="AE695" i="2"/>
  <c r="AE703" i="2"/>
  <c r="AE684" i="2"/>
  <c r="AE501" i="2"/>
  <c r="AE505" i="2"/>
  <c r="AE716" i="2"/>
  <c r="AE693" i="2"/>
  <c r="AE638" i="2"/>
  <c r="AE555" i="2"/>
  <c r="AE671" i="2"/>
  <c r="AE575" i="2"/>
  <c r="AE733" i="2"/>
  <c r="AE612" i="2"/>
  <c r="AE680" i="2"/>
  <c r="AE719" i="2"/>
  <c r="AE673" i="2"/>
  <c r="AE662" i="2"/>
  <c r="AE576" i="2"/>
  <c r="AE701" i="2"/>
  <c r="AE568" i="2"/>
  <c r="AE710" i="2"/>
  <c r="AE705" i="2"/>
  <c r="AE594" i="2"/>
  <c r="AE720" i="2"/>
  <c r="AE700" i="2"/>
  <c r="AE650" i="2"/>
  <c r="AE686" i="2"/>
  <c r="AE674" i="2"/>
  <c r="AE681" i="2"/>
  <c r="AE718" i="2"/>
  <c r="AE690" i="2"/>
  <c r="AE728" i="2"/>
  <c r="AE640" i="2"/>
  <c r="AE732" i="2"/>
  <c r="AD533" i="2"/>
  <c r="AD582" i="2"/>
  <c r="AD614" i="2"/>
  <c r="AD137" i="2"/>
  <c r="AD389" i="2"/>
  <c r="AD579" i="2"/>
  <c r="AD258" i="2"/>
  <c r="AD428" i="2"/>
  <c r="AD567" i="2"/>
  <c r="AD352" i="2"/>
  <c r="AD323" i="2"/>
  <c r="AD499" i="2"/>
  <c r="AD239" i="2"/>
  <c r="AD659" i="2"/>
  <c r="AD68" i="2"/>
  <c r="AD185" i="2"/>
  <c r="AD382" i="2"/>
  <c r="AD198" i="2"/>
  <c r="AD672" i="2"/>
  <c r="AD467" i="2"/>
  <c r="AD490" i="2"/>
  <c r="AD374" i="2"/>
  <c r="AD184" i="2"/>
  <c r="AD330" i="2"/>
  <c r="AD138" i="2"/>
  <c r="AD57" i="2"/>
  <c r="AD134" i="2"/>
  <c r="AD15" i="2"/>
  <c r="AD624" i="2"/>
  <c r="AD502" i="2"/>
  <c r="AD311" i="2"/>
  <c r="AD44" i="2"/>
  <c r="AD110" i="2"/>
  <c r="AD111" i="2"/>
  <c r="AD625" i="2"/>
  <c r="AD630" i="2"/>
  <c r="AD580" i="2"/>
  <c r="AD310" i="2"/>
  <c r="AD67" i="2"/>
  <c r="AD94" i="2"/>
  <c r="AD71" i="2"/>
  <c r="AD573" i="2"/>
  <c r="AD23" i="2"/>
  <c r="AD271" i="2"/>
  <c r="AD462" i="2"/>
  <c r="AD147" i="2"/>
  <c r="AD560" i="2"/>
  <c r="AD5" i="2"/>
  <c r="AD246" i="2"/>
  <c r="AD412" i="2"/>
  <c r="AD130" i="2"/>
  <c r="AD609" i="2"/>
  <c r="AD232" i="2"/>
  <c r="AD59" i="2"/>
  <c r="AD139" i="2"/>
  <c r="AD463" i="2"/>
  <c r="AD397" i="2"/>
  <c r="AD205" i="2"/>
  <c r="AD333" i="2"/>
  <c r="AD75" i="2"/>
  <c r="AD142" i="2"/>
  <c r="AD571" i="2"/>
  <c r="AD295" i="2"/>
  <c r="AD523" i="2"/>
  <c r="AD372" i="2"/>
  <c r="AD155" i="2"/>
  <c r="AD481" i="2"/>
  <c r="AD405" i="2"/>
  <c r="AD448" i="2"/>
  <c r="AD301" i="2"/>
  <c r="AD270" i="2"/>
  <c r="AD371" i="2"/>
  <c r="AD429" i="2"/>
  <c r="AD90" i="2"/>
  <c r="AD73" i="2"/>
  <c r="AD201" i="2"/>
  <c r="AD277" i="2"/>
  <c r="AD78" i="2"/>
  <c r="AD432" i="2"/>
  <c r="AD3" i="2"/>
  <c r="AD289" i="2"/>
  <c r="AD476" i="2"/>
  <c r="AD290" i="2"/>
  <c r="AD321" i="2"/>
  <c r="AD74" i="2"/>
  <c r="AD550" i="2"/>
  <c r="AD195" i="2"/>
  <c r="AD626" i="2"/>
  <c r="AD231" i="2"/>
  <c r="AD256" i="2"/>
  <c r="AD280" i="2"/>
  <c r="AD212" i="2"/>
  <c r="AD364" i="2"/>
  <c r="AD55" i="2"/>
  <c r="AD444" i="2"/>
  <c r="AD45" i="2"/>
  <c r="AD380" i="2"/>
  <c r="AD214" i="2"/>
  <c r="AD37" i="2"/>
  <c r="AD202" i="2"/>
  <c r="AD113" i="2"/>
  <c r="AD136" i="2"/>
  <c r="AD409" i="2"/>
  <c r="AD557" i="2"/>
  <c r="AD263" i="2"/>
  <c r="AD406" i="2"/>
  <c r="AD658" i="2"/>
  <c r="AD378" i="2"/>
  <c r="AD268" i="2"/>
  <c r="AD6" i="2"/>
  <c r="AD13" i="2"/>
  <c r="AD153" i="2"/>
  <c r="AD24" i="2"/>
  <c r="AD21" i="2"/>
  <c r="AD336" i="2"/>
  <c r="AD206" i="2"/>
  <c r="AD375" i="2"/>
  <c r="AD29" i="2"/>
  <c r="AD98" i="2"/>
  <c r="AD149" i="2"/>
  <c r="AD297" i="2"/>
  <c r="AD210" i="2"/>
  <c r="AD197" i="2"/>
  <c r="AD588" i="2"/>
  <c r="AD167" i="2"/>
  <c r="AD508" i="2"/>
  <c r="AD279" i="2"/>
  <c r="AD217" i="2"/>
  <c r="AD521" i="2"/>
  <c r="AD442" i="2"/>
  <c r="AD420" i="2"/>
  <c r="AD398" i="2"/>
  <c r="AD255" i="2"/>
  <c r="AD241" i="2"/>
  <c r="AD215" i="2"/>
  <c r="AD50" i="2"/>
  <c r="AD115" i="2"/>
  <c r="AD702" i="2"/>
  <c r="AD328" i="2"/>
  <c r="AD35" i="2"/>
  <c r="AD345" i="2"/>
  <c r="AD199" i="2"/>
  <c r="AD417" i="2"/>
  <c r="AD226" i="2"/>
  <c r="AD260" i="2"/>
  <c r="AD427" i="2"/>
  <c r="AD482" i="2"/>
  <c r="AD691" i="2"/>
  <c r="AD169" i="2"/>
  <c r="AD339" i="2"/>
  <c r="AD118" i="2"/>
  <c r="AD319" i="2"/>
  <c r="AD2" i="2"/>
  <c r="AD425" i="2"/>
  <c r="AD269" i="2"/>
  <c r="AD563" i="2"/>
  <c r="AD83" i="2"/>
  <c r="AD494" i="2"/>
  <c r="AD25" i="2"/>
  <c r="AD522" i="2"/>
  <c r="AD561" i="2"/>
  <c r="AD10" i="2"/>
  <c r="AD125" i="2"/>
  <c r="AD605" i="2"/>
  <c r="AD200" i="2"/>
  <c r="AD474" i="2"/>
  <c r="AD629" i="2"/>
  <c r="AD267" i="2"/>
  <c r="AD510" i="2"/>
  <c r="AD188" i="2"/>
  <c r="AD423" i="2"/>
  <c r="AD539" i="2"/>
  <c r="AD458" i="2"/>
  <c r="AD607" i="2"/>
  <c r="AD309" i="2"/>
  <c r="AD102" i="2"/>
  <c r="AD602" i="2"/>
  <c r="AD27" i="2"/>
  <c r="AD209" i="2"/>
  <c r="AD592" i="2"/>
  <c r="AD166" i="2"/>
  <c r="AD644" i="2"/>
  <c r="AD233" i="2"/>
  <c r="AD194" i="2"/>
  <c r="AD14" i="2"/>
  <c r="AD261" i="2"/>
  <c r="AD547" i="2"/>
  <c r="AD415" i="2"/>
  <c r="AD540" i="2"/>
  <c r="AD634" i="2"/>
  <c r="AD251" i="2"/>
  <c r="AD349" i="2"/>
  <c r="AD411" i="2"/>
  <c r="AD387" i="2"/>
  <c r="AD356" i="2"/>
  <c r="AD620" i="2"/>
  <c r="AD410" i="2"/>
  <c r="AD282" i="2"/>
  <c r="AD77" i="2"/>
  <c r="AD92" i="2"/>
  <c r="AD173" i="2"/>
  <c r="AD631" i="2"/>
  <c r="AD517" i="2"/>
  <c r="AD595" i="2"/>
  <c r="AD512" i="2"/>
  <c r="AD543" i="2"/>
  <c r="AD544" i="2"/>
  <c r="AD235" i="2"/>
  <c r="AD294" i="2"/>
  <c r="AD514" i="2"/>
  <c r="AD454" i="2"/>
  <c r="AD477" i="2"/>
  <c r="AD274" i="2"/>
  <c r="AD503" i="2"/>
  <c r="AD60" i="2"/>
  <c r="AD103" i="2"/>
  <c r="AD538" i="2"/>
  <c r="AD399" i="2"/>
  <c r="AD249" i="2"/>
  <c r="AD61" i="2"/>
  <c r="AD236" i="2"/>
  <c r="AD337" i="2"/>
  <c r="AD175" i="2"/>
  <c r="AD252" i="2"/>
  <c r="AD556" i="2"/>
  <c r="AD221" i="2"/>
  <c r="AD230" i="2"/>
  <c r="AD469" i="2"/>
  <c r="AD682" i="2"/>
  <c r="AD583" i="2"/>
  <c r="AD513" i="2"/>
  <c r="AD453" i="2"/>
  <c r="AD51" i="2"/>
  <c r="AD42" i="2"/>
  <c r="AD724" i="2"/>
  <c r="AD708" i="2"/>
  <c r="AD222" i="2"/>
  <c r="AD272" i="2"/>
  <c r="AD460" i="2"/>
  <c r="AD275" i="2"/>
  <c r="AD248" i="2"/>
  <c r="AD506" i="2"/>
  <c r="AD172" i="2"/>
  <c r="AD186" i="2"/>
  <c r="AD666" i="2"/>
  <c r="AD542" i="2"/>
  <c r="AD408" i="2"/>
  <c r="AD144" i="2"/>
  <c r="AD367" i="2"/>
  <c r="AD706" i="2"/>
  <c r="AD154" i="2"/>
  <c r="AD360" i="2"/>
  <c r="AD303" i="2"/>
  <c r="AD19" i="2"/>
  <c r="AD449" i="2"/>
  <c r="AD308" i="2"/>
  <c r="AD535" i="2"/>
  <c r="AD203" i="2"/>
  <c r="AD342" i="2"/>
  <c r="AD190" i="2"/>
  <c r="AD72" i="2"/>
  <c r="AD384" i="2"/>
  <c r="AD150" i="2"/>
  <c r="AD478" i="2"/>
  <c r="AD632" i="2"/>
  <c r="AD414" i="2"/>
  <c r="AD426" i="2"/>
  <c r="AD593" i="2"/>
  <c r="AD486" i="2"/>
  <c r="AD350" i="2"/>
  <c r="AD70" i="2"/>
  <c r="AD124" i="2"/>
  <c r="AD341" i="2"/>
  <c r="AD455" i="2"/>
  <c r="AD146" i="2"/>
  <c r="AD116" i="2"/>
  <c r="AD470" i="2"/>
  <c r="AD468" i="2"/>
  <c r="AD93" i="2"/>
  <c r="AD245" i="2"/>
  <c r="AD4" i="2"/>
  <c r="AD635" i="2"/>
  <c r="AD722" i="2"/>
  <c r="AD182" i="2"/>
  <c r="AD278" i="2"/>
  <c r="AD69" i="2"/>
  <c r="AD31" i="2"/>
  <c r="AD28" i="2"/>
  <c r="AD314" i="2"/>
  <c r="AD119" i="2"/>
  <c r="AD549" i="2"/>
  <c r="AD627" i="2"/>
  <c r="AD177" i="2"/>
  <c r="AD485" i="2"/>
  <c r="AD565" i="2"/>
  <c r="AD335" i="2"/>
  <c r="AD617" i="2"/>
  <c r="AD495" i="2"/>
  <c r="AD48" i="2"/>
  <c r="AD343" i="2"/>
  <c r="AD284" i="2"/>
  <c r="AD636" i="2"/>
  <c r="AD152" i="2"/>
  <c r="AD49" i="2"/>
  <c r="AD600" i="2"/>
  <c r="AD388" i="2"/>
  <c r="AD165" i="2"/>
  <c r="AD178" i="2"/>
  <c r="AD527" i="2"/>
  <c r="AD315" i="2"/>
  <c r="AD383" i="2"/>
  <c r="AD187" i="2"/>
  <c r="AD158" i="2"/>
  <c r="AD79" i="2"/>
  <c r="AD208" i="2"/>
  <c r="AD223" i="2"/>
  <c r="AD96" i="2"/>
  <c r="AD174" i="2"/>
  <c r="AD266" i="2"/>
  <c r="AD82" i="2"/>
  <c r="AD54" i="2"/>
  <c r="AD667" i="2"/>
  <c r="AD358" i="2"/>
  <c r="AD86" i="2"/>
  <c r="AD354" i="2"/>
  <c r="AD117" i="2"/>
  <c r="AD725" i="2"/>
  <c r="AD307" i="2"/>
  <c r="AD639" i="2"/>
  <c r="AD569" i="2"/>
  <c r="AD480" i="2"/>
  <c r="AD22" i="2"/>
  <c r="AD606" i="2"/>
  <c r="AD443" i="2"/>
  <c r="AD40" i="2"/>
  <c r="AD548" i="2"/>
  <c r="AD104" i="2"/>
  <c r="AD318" i="2"/>
  <c r="AD9" i="2"/>
  <c r="AD670" i="2"/>
  <c r="AD524" i="2"/>
  <c r="AD253" i="2"/>
  <c r="AD247" i="2"/>
  <c r="AD479" i="2"/>
  <c r="AD355" i="2"/>
  <c r="AD306" i="2"/>
  <c r="AD283" i="2"/>
  <c r="AD316" i="2"/>
  <c r="AD652" i="2"/>
  <c r="AD16" i="2"/>
  <c r="AD587" i="2"/>
  <c r="AD525" i="2"/>
  <c r="AD254" i="2"/>
  <c r="AD304" i="2"/>
  <c r="AD553" i="2"/>
  <c r="AD160" i="2"/>
  <c r="AD446" i="2"/>
  <c r="AD259" i="2"/>
  <c r="AD168" i="2"/>
  <c r="AD381" i="2"/>
  <c r="AD564" i="2"/>
  <c r="AD541" i="2"/>
  <c r="AD641" i="2"/>
  <c r="AD170" i="2"/>
  <c r="AD107" i="2"/>
  <c r="AD179" i="2"/>
  <c r="AD430" i="2"/>
  <c r="AD675" i="2"/>
  <c r="AD120" i="2"/>
  <c r="AD101" i="2"/>
  <c r="AD591" i="2"/>
  <c r="AD33" i="2"/>
  <c r="AD421" i="2"/>
  <c r="AD264" i="2"/>
  <c r="AD121" i="2"/>
  <c r="AD30" i="2"/>
  <c r="AD180" i="2"/>
  <c r="AD677" i="2"/>
  <c r="AD497" i="2"/>
  <c r="AD545" i="2"/>
  <c r="AD400" i="2"/>
  <c r="AD299" i="2"/>
  <c r="AD85" i="2"/>
  <c r="AD347" i="2"/>
  <c r="AD379" i="2"/>
  <c r="AD312" i="2"/>
  <c r="AD65" i="2"/>
  <c r="AD611" i="2"/>
  <c r="AD157" i="2"/>
  <c r="AD100" i="2"/>
  <c r="AD243" i="2"/>
  <c r="AD108" i="2"/>
  <c r="AD141" i="2"/>
  <c r="AD192" i="2"/>
  <c r="AD324" i="2"/>
  <c r="AD234" i="2"/>
  <c r="AD438" i="2"/>
  <c r="AD353" i="2"/>
  <c r="AD18" i="2"/>
  <c r="AD657" i="2"/>
  <c r="AD452" i="2"/>
  <c r="AD151" i="2"/>
  <c r="AD176" i="2"/>
  <c r="AD140" i="2"/>
  <c r="AD273" i="2"/>
  <c r="AD12" i="2"/>
  <c r="AD8" i="2"/>
  <c r="AD17" i="2"/>
  <c r="AD62" i="2"/>
  <c r="AD730" i="2"/>
  <c r="AD599" i="2"/>
  <c r="AD320" i="2"/>
  <c r="AD47" i="2"/>
  <c r="AD655" i="2"/>
  <c r="AD322" i="2"/>
  <c r="AD386" i="2"/>
  <c r="AD229" i="2"/>
  <c r="AD507" i="2"/>
  <c r="AD207" i="2"/>
  <c r="AD204" i="2"/>
  <c r="AD551" i="2"/>
  <c r="AD519" i="2"/>
  <c r="AD368" i="2"/>
  <c r="AD291" i="2"/>
  <c r="AD262" i="2"/>
  <c r="AD171" i="2"/>
  <c r="AD604" i="2"/>
  <c r="AD436" i="2"/>
  <c r="AD131" i="2"/>
  <c r="AD128" i="2"/>
  <c r="AD431" i="2"/>
  <c r="AD471" i="2"/>
  <c r="AD240" i="2"/>
  <c r="AD688" i="2"/>
  <c r="AD126" i="2"/>
  <c r="AD653" i="2"/>
  <c r="AD80" i="2"/>
  <c r="AD296" i="2"/>
  <c r="AD237" i="2"/>
  <c r="AD713" i="2"/>
  <c r="AD456" i="2"/>
  <c r="AD285" i="2"/>
  <c r="AD11" i="2"/>
  <c r="AD727" i="2"/>
  <c r="AD369" i="2"/>
  <c r="AD648" i="2"/>
  <c r="AD500" i="2"/>
  <c r="AD145" i="2"/>
  <c r="AD7" i="2"/>
  <c r="AD38" i="2"/>
  <c r="AD20" i="2"/>
  <c r="AD615" i="2"/>
  <c r="AD313" i="2"/>
  <c r="AD220" i="2"/>
  <c r="AD717" i="2"/>
  <c r="AD392" i="2"/>
  <c r="AD286" i="2"/>
  <c r="AD419" i="2"/>
  <c r="AD530" i="2"/>
  <c r="AD435" i="2"/>
  <c r="AD445" i="2"/>
  <c r="AD228" i="2"/>
  <c r="AD731" i="2"/>
  <c r="AD66" i="2"/>
  <c r="AD578" i="2"/>
  <c r="AD218" i="2"/>
  <c r="AD52" i="2"/>
  <c r="AD618" i="2"/>
  <c r="AD211" i="2"/>
  <c r="AD365" i="2"/>
  <c r="AD531" i="2"/>
  <c r="AD623" i="2"/>
  <c r="AD450" i="2"/>
  <c r="AD300" i="2"/>
  <c r="AD127" i="2"/>
  <c r="AD699" i="2"/>
  <c r="AD376" i="2"/>
  <c r="AD305" i="2"/>
  <c r="AD581" i="2"/>
  <c r="AD114" i="2"/>
  <c r="AD451" i="2"/>
  <c r="AD676" i="2"/>
  <c r="AD373" i="2"/>
  <c r="AD133" i="2"/>
  <c r="AD447" i="2"/>
  <c r="AD608" i="2"/>
  <c r="AD562" i="2"/>
  <c r="AD586" i="2"/>
  <c r="AD437" i="2"/>
  <c r="AD326" i="2"/>
  <c r="AD694" i="2"/>
  <c r="AD390" i="2"/>
  <c r="AD678" i="2"/>
  <c r="AD585" i="2"/>
  <c r="AD496" i="2"/>
  <c r="AD129" i="2"/>
  <c r="AD63" i="2"/>
  <c r="AD491" i="2"/>
  <c r="AD361" i="2"/>
  <c r="AD163" i="2"/>
  <c r="AD276" i="2"/>
  <c r="AD489" i="2"/>
  <c r="AD418" i="2"/>
  <c r="AD325" i="2"/>
  <c r="AD395" i="2"/>
  <c r="AD89" i="2"/>
  <c r="AD660" i="2"/>
  <c r="AD396" i="2"/>
  <c r="AD191" i="2"/>
  <c r="AD709" i="2"/>
  <c r="AD734" i="2"/>
  <c r="AD566" i="2"/>
  <c r="AD528" i="2"/>
  <c r="AD472" i="2"/>
  <c r="AD76" i="2"/>
  <c r="AD465" i="2"/>
  <c r="AD483" i="2"/>
  <c r="AD647" i="2"/>
  <c r="AD257" i="2"/>
  <c r="AD351" i="2"/>
  <c r="AD511" i="2"/>
  <c r="AD164" i="2"/>
  <c r="AD404" i="2"/>
  <c r="AD329" i="2"/>
  <c r="AD457" i="2"/>
  <c r="AD26" i="2"/>
  <c r="AD424" i="2"/>
  <c r="AD475" i="2"/>
  <c r="AD698" i="2"/>
  <c r="AD441" i="2"/>
  <c r="AD95" i="2"/>
  <c r="AD242" i="2"/>
  <c r="AD106" i="2"/>
  <c r="AD619" i="2"/>
  <c r="AD642" i="2"/>
  <c r="AD46" i="2"/>
  <c r="AD348" i="2"/>
  <c r="AD227" i="2"/>
  <c r="AD534" i="2"/>
  <c r="AD64" i="2"/>
  <c r="AD159" i="2"/>
  <c r="AD91" i="2"/>
  <c r="AD596" i="2"/>
  <c r="AD515" i="2"/>
  <c r="AD36" i="2"/>
  <c r="AD183" i="2"/>
  <c r="AD696" i="2"/>
  <c r="AD554" i="2"/>
  <c r="AD32" i="2"/>
  <c r="AD123" i="2"/>
  <c r="AD649" i="2"/>
  <c r="AD224" i="2"/>
  <c r="AD645" i="2"/>
  <c r="AD331" i="2"/>
  <c r="AD340" i="2"/>
  <c r="AD439" i="2"/>
  <c r="AD41" i="2"/>
  <c r="AD637" i="2"/>
  <c r="AD504" i="2"/>
  <c r="AD132" i="2"/>
  <c r="AD58" i="2"/>
  <c r="AD327" i="2"/>
  <c r="AD265" i="2"/>
  <c r="AD407" i="2"/>
  <c r="AD109" i="2"/>
  <c r="AD664" i="2"/>
  <c r="AD53" i="2"/>
  <c r="AD161" i="2"/>
  <c r="AD43" i="2"/>
  <c r="AD493" i="2"/>
  <c r="AD721" i="2"/>
  <c r="AD646" i="2"/>
  <c r="AD687" i="2"/>
  <c r="AD97" i="2"/>
  <c r="AD363" i="2"/>
  <c r="AD597" i="2"/>
  <c r="AD366" i="2"/>
  <c r="AD459" i="2"/>
  <c r="AD334" i="2"/>
  <c r="AD715" i="2"/>
  <c r="AD466" i="2"/>
  <c r="AD99" i="2"/>
  <c r="AD216" i="2"/>
  <c r="AD34" i="2"/>
  <c r="AD143" i="2"/>
  <c r="AD711" i="2"/>
  <c r="AD622" i="2"/>
  <c r="AD338" i="2"/>
  <c r="AD193" i="2"/>
  <c r="AD403" i="2"/>
  <c r="AD213" i="2"/>
  <c r="AD723" i="2"/>
  <c r="AD726" i="2"/>
  <c r="AD679" i="2"/>
  <c r="AD558" i="2"/>
  <c r="AD39" i="2"/>
  <c r="AD526" i="2"/>
  <c r="AD518" i="2"/>
  <c r="AD532" i="2"/>
  <c r="AD148" i="2"/>
  <c r="AD81" i="2"/>
  <c r="AD105" i="2"/>
  <c r="AD402" i="2"/>
  <c r="AD668" i="2"/>
  <c r="AD357" i="2"/>
  <c r="AD433" i="2"/>
  <c r="AD663" i="2"/>
  <c r="AD112" i="2"/>
  <c r="AD332" i="2"/>
  <c r="AD633" i="2"/>
  <c r="AD292" i="2"/>
  <c r="AD302" i="2"/>
  <c r="AD464" i="2"/>
  <c r="AD529" i="2"/>
  <c r="AD473" i="2"/>
  <c r="AD683" i="2"/>
  <c r="AD689" i="2"/>
  <c r="AD654" i="2"/>
  <c r="AD574" i="2"/>
  <c r="AD56" i="2"/>
  <c r="AD377" i="2"/>
  <c r="AD162" i="2"/>
  <c r="AD577" i="2"/>
  <c r="AD714" i="2"/>
  <c r="AD536" i="2"/>
  <c r="AD225" i="2"/>
  <c r="AD692" i="2"/>
  <c r="AD552" i="2"/>
  <c r="AD665" i="2"/>
  <c r="AD735" i="2"/>
  <c r="AD537" i="2"/>
  <c r="AD589" i="2"/>
  <c r="AD244" i="2"/>
  <c r="AD189" i="2"/>
  <c r="AD643" i="2"/>
  <c r="AD87" i="2"/>
  <c r="AD393" i="2"/>
  <c r="AD487" i="2"/>
  <c r="AD509" i="2"/>
  <c r="AD603" i="2"/>
  <c r="AD88" i="2"/>
  <c r="AD181" i="2"/>
  <c r="AD656" i="2"/>
  <c r="AD546" i="2"/>
  <c r="AD434" i="2"/>
  <c r="AD84" i="2"/>
  <c r="AD697" i="2"/>
  <c r="AD401" i="2"/>
  <c r="AD288" i="2"/>
  <c r="AD370" i="2"/>
  <c r="AD156" i="2"/>
  <c r="AD572" i="2"/>
  <c r="AD196" i="2"/>
  <c r="AD416" i="2"/>
  <c r="AD712" i="2"/>
  <c r="AD559" i="2"/>
  <c r="AD729" i="2"/>
  <c r="AD298" i="2"/>
  <c r="AD346" i="2"/>
  <c r="AD498" i="2"/>
  <c r="AD238" i="2"/>
  <c r="AD362" i="2"/>
  <c r="AD685" i="2"/>
  <c r="AD570" i="2"/>
  <c r="AD344" i="2"/>
  <c r="AD413" i="2"/>
  <c r="AD484" i="2"/>
  <c r="AD601" i="2"/>
  <c r="AD621" i="2"/>
  <c r="AD520" i="2"/>
  <c r="AD488" i="2"/>
  <c r="AD122" i="2"/>
  <c r="AD661" i="2"/>
  <c r="AD461" i="2"/>
  <c r="AD628" i="2"/>
  <c r="AD135" i="2"/>
  <c r="AD516" i="2"/>
  <c r="AD385" i="2"/>
  <c r="AD616" i="2"/>
  <c r="AD317" i="2"/>
  <c r="AD422" i="2"/>
  <c r="AD219" i="2"/>
  <c r="AD704" i="2"/>
  <c r="AD492" i="2"/>
  <c r="AD610" i="2"/>
  <c r="AD669" i="2"/>
  <c r="AD281" i="2"/>
  <c r="AD359" i="2"/>
  <c r="AD293" i="2"/>
  <c r="AD287" i="2"/>
  <c r="AD707" i="2"/>
  <c r="AD590" i="2"/>
  <c r="AD598" i="2"/>
  <c r="AD613" i="2"/>
  <c r="AD440" i="2"/>
  <c r="AD584" i="2"/>
  <c r="AD250" i="2"/>
  <c r="AD391" i="2"/>
  <c r="AD394" i="2"/>
  <c r="AD651" i="2"/>
  <c r="AD695" i="2"/>
  <c r="AD703" i="2"/>
  <c r="AD684" i="2"/>
  <c r="AD501" i="2"/>
  <c r="AD505" i="2"/>
  <c r="AD716" i="2"/>
  <c r="AD693" i="2"/>
  <c r="AD638" i="2"/>
  <c r="AD555" i="2"/>
  <c r="AD671" i="2"/>
  <c r="AD575" i="2"/>
  <c r="AD733" i="2"/>
  <c r="AD612" i="2"/>
  <c r="AD680" i="2"/>
  <c r="AD719" i="2"/>
  <c r="AD673" i="2"/>
  <c r="AD662" i="2"/>
  <c r="AD576" i="2"/>
  <c r="AD701" i="2"/>
  <c r="AD568" i="2"/>
  <c r="AD710" i="2"/>
  <c r="AD705" i="2"/>
  <c r="AD594" i="2"/>
  <c r="AD720" i="2"/>
  <c r="AD700" i="2"/>
  <c r="AD650" i="2"/>
  <c r="AD686" i="2"/>
  <c r="AD674" i="2"/>
  <c r="AD681" i="2"/>
  <c r="AD718" i="2"/>
  <c r="AD690" i="2"/>
  <c r="AD728" i="2"/>
  <c r="AD640" i="2"/>
  <c r="AD732" i="2"/>
  <c r="AC533" i="2"/>
  <c r="AC582" i="2"/>
  <c r="AC614" i="2"/>
  <c r="AC137" i="2"/>
  <c r="AC389" i="2"/>
  <c r="AC579" i="2"/>
  <c r="AC258" i="2"/>
  <c r="AC428" i="2"/>
  <c r="AC567" i="2"/>
  <c r="AC352" i="2"/>
  <c r="AC323" i="2"/>
  <c r="AC499" i="2"/>
  <c r="AC239" i="2"/>
  <c r="AC659" i="2"/>
  <c r="AC68" i="2"/>
  <c r="AC185" i="2"/>
  <c r="AC382" i="2"/>
  <c r="AC198" i="2"/>
  <c r="AC672" i="2"/>
  <c r="AC467" i="2"/>
  <c r="AC490" i="2"/>
  <c r="AC374" i="2"/>
  <c r="AC184" i="2"/>
  <c r="AC330" i="2"/>
  <c r="AC138" i="2"/>
  <c r="AC57" i="2"/>
  <c r="AC134" i="2"/>
  <c r="AC15" i="2"/>
  <c r="AC624" i="2"/>
  <c r="AC502" i="2"/>
  <c r="AC311" i="2"/>
  <c r="AC44" i="2"/>
  <c r="AC110" i="2"/>
  <c r="AC111" i="2"/>
  <c r="AC625" i="2"/>
  <c r="AC630" i="2"/>
  <c r="AC580" i="2"/>
  <c r="AC310" i="2"/>
  <c r="AC67" i="2"/>
  <c r="AC94" i="2"/>
  <c r="AC71" i="2"/>
  <c r="AC573" i="2"/>
  <c r="AC23" i="2"/>
  <c r="AC271" i="2"/>
  <c r="AC462" i="2"/>
  <c r="AC147" i="2"/>
  <c r="AC560" i="2"/>
  <c r="AC5" i="2"/>
  <c r="AC246" i="2"/>
  <c r="AC412" i="2"/>
  <c r="AC130" i="2"/>
  <c r="AC609" i="2"/>
  <c r="AC232" i="2"/>
  <c r="AC59" i="2"/>
  <c r="AC139" i="2"/>
  <c r="AC463" i="2"/>
  <c r="AC397" i="2"/>
  <c r="AC205" i="2"/>
  <c r="AC333" i="2"/>
  <c r="AC75" i="2"/>
  <c r="AC142" i="2"/>
  <c r="AC571" i="2"/>
  <c r="AC295" i="2"/>
  <c r="AC523" i="2"/>
  <c r="AC372" i="2"/>
  <c r="AC155" i="2"/>
  <c r="AC481" i="2"/>
  <c r="AC405" i="2"/>
  <c r="AC448" i="2"/>
  <c r="AC301" i="2"/>
  <c r="AC270" i="2"/>
  <c r="AC371" i="2"/>
  <c r="AC429" i="2"/>
  <c r="AC90" i="2"/>
  <c r="AC73" i="2"/>
  <c r="AC201" i="2"/>
  <c r="AC277" i="2"/>
  <c r="AC78" i="2"/>
  <c r="AC432" i="2"/>
  <c r="AC3" i="2"/>
  <c r="AC289" i="2"/>
  <c r="AC476" i="2"/>
  <c r="AC290" i="2"/>
  <c r="AC321" i="2"/>
  <c r="AC74" i="2"/>
  <c r="AC550" i="2"/>
  <c r="AC195" i="2"/>
  <c r="AC626" i="2"/>
  <c r="AC231" i="2"/>
  <c r="AC256" i="2"/>
  <c r="AC280" i="2"/>
  <c r="AC212" i="2"/>
  <c r="AC364" i="2"/>
  <c r="AC55" i="2"/>
  <c r="AC444" i="2"/>
  <c r="AC45" i="2"/>
  <c r="AC380" i="2"/>
  <c r="AC214" i="2"/>
  <c r="AC37" i="2"/>
  <c r="AC202" i="2"/>
  <c r="AC113" i="2"/>
  <c r="AC136" i="2"/>
  <c r="AC409" i="2"/>
  <c r="AC557" i="2"/>
  <c r="AC263" i="2"/>
  <c r="AC406" i="2"/>
  <c r="AC658" i="2"/>
  <c r="AC378" i="2"/>
  <c r="AC268" i="2"/>
  <c r="AC6" i="2"/>
  <c r="AC13" i="2"/>
  <c r="AC153" i="2"/>
  <c r="AC24" i="2"/>
  <c r="AC21" i="2"/>
  <c r="AC336" i="2"/>
  <c r="AC206" i="2"/>
  <c r="AC375" i="2"/>
  <c r="AC29" i="2"/>
  <c r="AC98" i="2"/>
  <c r="AC149" i="2"/>
  <c r="AC297" i="2"/>
  <c r="AC210" i="2"/>
  <c r="AC197" i="2"/>
  <c r="AC588" i="2"/>
  <c r="AC167" i="2"/>
  <c r="AC508" i="2"/>
  <c r="AC279" i="2"/>
  <c r="AC217" i="2"/>
  <c r="AC521" i="2"/>
  <c r="AC442" i="2"/>
  <c r="AC420" i="2"/>
  <c r="AC398" i="2"/>
  <c r="AC255" i="2"/>
  <c r="AC241" i="2"/>
  <c r="AC215" i="2"/>
  <c r="AC50" i="2"/>
  <c r="AC115" i="2"/>
  <c r="AC702" i="2"/>
  <c r="AC328" i="2"/>
  <c r="AC35" i="2"/>
  <c r="AC345" i="2"/>
  <c r="AC199" i="2"/>
  <c r="AC417" i="2"/>
  <c r="AC226" i="2"/>
  <c r="AC260" i="2"/>
  <c r="AC427" i="2"/>
  <c r="AC482" i="2"/>
  <c r="AC691" i="2"/>
  <c r="AC169" i="2"/>
  <c r="AC339" i="2"/>
  <c r="AC118" i="2"/>
  <c r="AC319" i="2"/>
  <c r="AC2" i="2"/>
  <c r="AC425" i="2"/>
  <c r="AC269" i="2"/>
  <c r="AC563" i="2"/>
  <c r="AC83" i="2"/>
  <c r="AC494" i="2"/>
  <c r="AC25" i="2"/>
  <c r="AC522" i="2"/>
  <c r="AC561" i="2"/>
  <c r="AC10" i="2"/>
  <c r="AC125" i="2"/>
  <c r="AC605" i="2"/>
  <c r="AC200" i="2"/>
  <c r="AC474" i="2"/>
  <c r="AC629" i="2"/>
  <c r="AC267" i="2"/>
  <c r="AC510" i="2"/>
  <c r="AC188" i="2"/>
  <c r="AC423" i="2"/>
  <c r="AC539" i="2"/>
  <c r="AC458" i="2"/>
  <c r="AC607" i="2"/>
  <c r="AC309" i="2"/>
  <c r="AC102" i="2"/>
  <c r="AC602" i="2"/>
  <c r="AC27" i="2"/>
  <c r="AC209" i="2"/>
  <c r="AC592" i="2"/>
  <c r="AC166" i="2"/>
  <c r="AC644" i="2"/>
  <c r="AC233" i="2"/>
  <c r="AC194" i="2"/>
  <c r="AC14" i="2"/>
  <c r="AC261" i="2"/>
  <c r="AC547" i="2"/>
  <c r="AC415" i="2"/>
  <c r="AC540" i="2"/>
  <c r="AC634" i="2"/>
  <c r="AC251" i="2"/>
  <c r="AC349" i="2"/>
  <c r="AC411" i="2"/>
  <c r="AC387" i="2"/>
  <c r="AC356" i="2"/>
  <c r="AC620" i="2"/>
  <c r="AC410" i="2"/>
  <c r="AC282" i="2"/>
  <c r="AC77" i="2"/>
  <c r="AC92" i="2"/>
  <c r="AC173" i="2"/>
  <c r="AC631" i="2"/>
  <c r="AC517" i="2"/>
  <c r="AC595" i="2"/>
  <c r="AC512" i="2"/>
  <c r="AC543" i="2"/>
  <c r="AC544" i="2"/>
  <c r="AC235" i="2"/>
  <c r="AC294" i="2"/>
  <c r="AC514" i="2"/>
  <c r="AC454" i="2"/>
  <c r="AC477" i="2"/>
  <c r="AC274" i="2"/>
  <c r="AC503" i="2"/>
  <c r="AC60" i="2"/>
  <c r="AC103" i="2"/>
  <c r="AC538" i="2"/>
  <c r="AC399" i="2"/>
  <c r="AC249" i="2"/>
  <c r="AC61" i="2"/>
  <c r="AC236" i="2"/>
  <c r="AC337" i="2"/>
  <c r="AC175" i="2"/>
  <c r="AC252" i="2"/>
  <c r="AC556" i="2"/>
  <c r="AC221" i="2"/>
  <c r="AC230" i="2"/>
  <c r="AC469" i="2"/>
  <c r="AC682" i="2"/>
  <c r="AC583" i="2"/>
  <c r="AC513" i="2"/>
  <c r="AC453" i="2"/>
  <c r="AC51" i="2"/>
  <c r="AC42" i="2"/>
  <c r="AC724" i="2"/>
  <c r="AC708" i="2"/>
  <c r="AC222" i="2"/>
  <c r="AC272" i="2"/>
  <c r="AC460" i="2"/>
  <c r="AC275" i="2"/>
  <c r="AC248" i="2"/>
  <c r="AC506" i="2"/>
  <c r="AC172" i="2"/>
  <c r="AC186" i="2"/>
  <c r="AC666" i="2"/>
  <c r="AC542" i="2"/>
  <c r="AC408" i="2"/>
  <c r="AC144" i="2"/>
  <c r="AC367" i="2"/>
  <c r="AC706" i="2"/>
  <c r="AC154" i="2"/>
  <c r="AC360" i="2"/>
  <c r="AC303" i="2"/>
  <c r="AC19" i="2"/>
  <c r="AC449" i="2"/>
  <c r="AC308" i="2"/>
  <c r="AC535" i="2"/>
  <c r="AC203" i="2"/>
  <c r="AC342" i="2"/>
  <c r="AC190" i="2"/>
  <c r="AC72" i="2"/>
  <c r="AC384" i="2"/>
  <c r="AC150" i="2"/>
  <c r="AC478" i="2"/>
  <c r="AC632" i="2"/>
  <c r="AC414" i="2"/>
  <c r="AC426" i="2"/>
  <c r="AC593" i="2"/>
  <c r="AC486" i="2"/>
  <c r="AC350" i="2"/>
  <c r="AC70" i="2"/>
  <c r="AC124" i="2"/>
  <c r="AC341" i="2"/>
  <c r="AC455" i="2"/>
  <c r="AC146" i="2"/>
  <c r="AC116" i="2"/>
  <c r="AC470" i="2"/>
  <c r="AC468" i="2"/>
  <c r="AC93" i="2"/>
  <c r="AC245" i="2"/>
  <c r="AC4" i="2"/>
  <c r="AC635" i="2"/>
  <c r="AC722" i="2"/>
  <c r="AC182" i="2"/>
  <c r="AC278" i="2"/>
  <c r="AC69" i="2"/>
  <c r="AC31" i="2"/>
  <c r="AC28" i="2"/>
  <c r="AC314" i="2"/>
  <c r="AC119" i="2"/>
  <c r="AC549" i="2"/>
  <c r="AC627" i="2"/>
  <c r="AC177" i="2"/>
  <c r="AC485" i="2"/>
  <c r="AC565" i="2"/>
  <c r="AC335" i="2"/>
  <c r="AC617" i="2"/>
  <c r="AC495" i="2"/>
  <c r="AC48" i="2"/>
  <c r="AC343" i="2"/>
  <c r="AC284" i="2"/>
  <c r="AC636" i="2"/>
  <c r="AC152" i="2"/>
  <c r="AC49" i="2"/>
  <c r="AC600" i="2"/>
  <c r="AC388" i="2"/>
  <c r="AC165" i="2"/>
  <c r="AC178" i="2"/>
  <c r="AC527" i="2"/>
  <c r="AC315" i="2"/>
  <c r="AC383" i="2"/>
  <c r="AC187" i="2"/>
  <c r="AC158" i="2"/>
  <c r="AC79" i="2"/>
  <c r="AC208" i="2"/>
  <c r="AC223" i="2"/>
  <c r="AC96" i="2"/>
  <c r="AC174" i="2"/>
  <c r="AC266" i="2"/>
  <c r="AC82" i="2"/>
  <c r="AC54" i="2"/>
  <c r="AC667" i="2"/>
  <c r="AC358" i="2"/>
  <c r="AC86" i="2"/>
  <c r="AC354" i="2"/>
  <c r="AC117" i="2"/>
  <c r="AC725" i="2"/>
  <c r="AC307" i="2"/>
  <c r="AC639" i="2"/>
  <c r="AC569" i="2"/>
  <c r="AC480" i="2"/>
  <c r="AC22" i="2"/>
  <c r="AC606" i="2"/>
  <c r="AC443" i="2"/>
  <c r="AC40" i="2"/>
  <c r="AC548" i="2"/>
  <c r="AC104" i="2"/>
  <c r="AC318" i="2"/>
  <c r="AC9" i="2"/>
  <c r="AC670" i="2"/>
  <c r="AC524" i="2"/>
  <c r="AC253" i="2"/>
  <c r="AC247" i="2"/>
  <c r="AC479" i="2"/>
  <c r="AC355" i="2"/>
  <c r="AC306" i="2"/>
  <c r="AC283" i="2"/>
  <c r="AC316" i="2"/>
  <c r="AC652" i="2"/>
  <c r="AC16" i="2"/>
  <c r="AC587" i="2"/>
  <c r="AC525" i="2"/>
  <c r="AC254" i="2"/>
  <c r="AC304" i="2"/>
  <c r="AC553" i="2"/>
  <c r="AC160" i="2"/>
  <c r="AC446" i="2"/>
  <c r="AC259" i="2"/>
  <c r="AC168" i="2"/>
  <c r="AC381" i="2"/>
  <c r="AC564" i="2"/>
  <c r="AC541" i="2"/>
  <c r="AC641" i="2"/>
  <c r="AC170" i="2"/>
  <c r="AC107" i="2"/>
  <c r="AC179" i="2"/>
  <c r="AC430" i="2"/>
  <c r="AC675" i="2"/>
  <c r="AC120" i="2"/>
  <c r="AC101" i="2"/>
  <c r="AC591" i="2"/>
  <c r="AC33" i="2"/>
  <c r="AC421" i="2"/>
  <c r="AC264" i="2"/>
  <c r="AC121" i="2"/>
  <c r="AC30" i="2"/>
  <c r="AC180" i="2"/>
  <c r="AC677" i="2"/>
  <c r="AC497" i="2"/>
  <c r="AC545" i="2"/>
  <c r="AC400" i="2"/>
  <c r="AC299" i="2"/>
  <c r="AC85" i="2"/>
  <c r="AC347" i="2"/>
  <c r="AC379" i="2"/>
  <c r="AC312" i="2"/>
  <c r="AC65" i="2"/>
  <c r="AC611" i="2"/>
  <c r="AC157" i="2"/>
  <c r="AC100" i="2"/>
  <c r="AC243" i="2"/>
  <c r="AC108" i="2"/>
  <c r="AC141" i="2"/>
  <c r="AC192" i="2"/>
  <c r="AC324" i="2"/>
  <c r="AC234" i="2"/>
  <c r="AC438" i="2"/>
  <c r="AC353" i="2"/>
  <c r="AC18" i="2"/>
  <c r="AC657" i="2"/>
  <c r="AC452" i="2"/>
  <c r="AC151" i="2"/>
  <c r="AC176" i="2"/>
  <c r="AC140" i="2"/>
  <c r="AC273" i="2"/>
  <c r="AC12" i="2"/>
  <c r="AC8" i="2"/>
  <c r="AC17" i="2"/>
  <c r="AC62" i="2"/>
  <c r="AC730" i="2"/>
  <c r="AC599" i="2"/>
  <c r="AC320" i="2"/>
  <c r="AC47" i="2"/>
  <c r="AC655" i="2"/>
  <c r="AC322" i="2"/>
  <c r="AC386" i="2"/>
  <c r="AC229" i="2"/>
  <c r="AC507" i="2"/>
  <c r="AC207" i="2"/>
  <c r="AC204" i="2"/>
  <c r="AC551" i="2"/>
  <c r="AC519" i="2"/>
  <c r="AC368" i="2"/>
  <c r="AC291" i="2"/>
  <c r="AC262" i="2"/>
  <c r="AC171" i="2"/>
  <c r="AC604" i="2"/>
  <c r="AC436" i="2"/>
  <c r="AC131" i="2"/>
  <c r="AC128" i="2"/>
  <c r="AC431" i="2"/>
  <c r="AC471" i="2"/>
  <c r="AC240" i="2"/>
  <c r="AC688" i="2"/>
  <c r="AC126" i="2"/>
  <c r="AC653" i="2"/>
  <c r="AC80" i="2"/>
  <c r="AC296" i="2"/>
  <c r="AC237" i="2"/>
  <c r="AC713" i="2"/>
  <c r="AC456" i="2"/>
  <c r="AC285" i="2"/>
  <c r="AC11" i="2"/>
  <c r="AC727" i="2"/>
  <c r="AC369" i="2"/>
  <c r="AC648" i="2"/>
  <c r="AC500" i="2"/>
  <c r="AC145" i="2"/>
  <c r="AC7" i="2"/>
  <c r="AC38" i="2"/>
  <c r="AC20" i="2"/>
  <c r="AC615" i="2"/>
  <c r="AC313" i="2"/>
  <c r="AC220" i="2"/>
  <c r="AC717" i="2"/>
  <c r="AC392" i="2"/>
  <c r="AC286" i="2"/>
  <c r="AC419" i="2"/>
  <c r="AC530" i="2"/>
  <c r="AC435" i="2"/>
  <c r="AC445" i="2"/>
  <c r="AC228" i="2"/>
  <c r="AC731" i="2"/>
  <c r="AC66" i="2"/>
  <c r="AC578" i="2"/>
  <c r="AC218" i="2"/>
  <c r="AC52" i="2"/>
  <c r="AC618" i="2"/>
  <c r="AC211" i="2"/>
  <c r="AC365" i="2"/>
  <c r="AC531" i="2"/>
  <c r="AC623" i="2"/>
  <c r="AC450" i="2"/>
  <c r="AC300" i="2"/>
  <c r="AC127" i="2"/>
  <c r="AC699" i="2"/>
  <c r="AC376" i="2"/>
  <c r="AC305" i="2"/>
  <c r="AC581" i="2"/>
  <c r="AC114" i="2"/>
  <c r="AC451" i="2"/>
  <c r="AC676" i="2"/>
  <c r="AC373" i="2"/>
  <c r="AC133" i="2"/>
  <c r="AC447" i="2"/>
  <c r="AC608" i="2"/>
  <c r="AC562" i="2"/>
  <c r="AC586" i="2"/>
  <c r="AC437" i="2"/>
  <c r="AC326" i="2"/>
  <c r="AC694" i="2"/>
  <c r="AC390" i="2"/>
  <c r="AC678" i="2"/>
  <c r="AC585" i="2"/>
  <c r="AC496" i="2"/>
  <c r="AC129" i="2"/>
  <c r="AC63" i="2"/>
  <c r="AC491" i="2"/>
  <c r="AC361" i="2"/>
  <c r="AC163" i="2"/>
  <c r="AC276" i="2"/>
  <c r="AC489" i="2"/>
  <c r="AC418" i="2"/>
  <c r="AC325" i="2"/>
  <c r="AC395" i="2"/>
  <c r="AC89" i="2"/>
  <c r="AC660" i="2"/>
  <c r="AC396" i="2"/>
  <c r="AC191" i="2"/>
  <c r="AC709" i="2"/>
  <c r="AC734" i="2"/>
  <c r="AC566" i="2"/>
  <c r="AC528" i="2"/>
  <c r="AC472" i="2"/>
  <c r="AC76" i="2"/>
  <c r="AC465" i="2"/>
  <c r="AC483" i="2"/>
  <c r="AC647" i="2"/>
  <c r="AC257" i="2"/>
  <c r="AC351" i="2"/>
  <c r="AC511" i="2"/>
  <c r="AC164" i="2"/>
  <c r="AC404" i="2"/>
  <c r="AC329" i="2"/>
  <c r="AC457" i="2"/>
  <c r="AC26" i="2"/>
  <c r="AC424" i="2"/>
  <c r="AC475" i="2"/>
  <c r="AC698" i="2"/>
  <c r="AC441" i="2"/>
  <c r="AC95" i="2"/>
  <c r="AC242" i="2"/>
  <c r="AC106" i="2"/>
  <c r="AC619" i="2"/>
  <c r="AC642" i="2"/>
  <c r="AC46" i="2"/>
  <c r="AC348" i="2"/>
  <c r="AC227" i="2"/>
  <c r="AC534" i="2"/>
  <c r="AC64" i="2"/>
  <c r="AC159" i="2"/>
  <c r="AC91" i="2"/>
  <c r="AC596" i="2"/>
  <c r="AC515" i="2"/>
  <c r="AC36" i="2"/>
  <c r="AC183" i="2"/>
  <c r="AC696" i="2"/>
  <c r="AC554" i="2"/>
  <c r="AC32" i="2"/>
  <c r="AC123" i="2"/>
  <c r="AC649" i="2"/>
  <c r="AC224" i="2"/>
  <c r="AC645" i="2"/>
  <c r="AC331" i="2"/>
  <c r="AC340" i="2"/>
  <c r="AC439" i="2"/>
  <c r="AC41" i="2"/>
  <c r="AC637" i="2"/>
  <c r="AC504" i="2"/>
  <c r="AC132" i="2"/>
  <c r="AC58" i="2"/>
  <c r="AC327" i="2"/>
  <c r="AC265" i="2"/>
  <c r="AC407" i="2"/>
  <c r="AC109" i="2"/>
  <c r="AC664" i="2"/>
  <c r="AC53" i="2"/>
  <c r="AC161" i="2"/>
  <c r="AC43" i="2"/>
  <c r="AC493" i="2"/>
  <c r="AC721" i="2"/>
  <c r="AC646" i="2"/>
  <c r="AC687" i="2"/>
  <c r="AC97" i="2"/>
  <c r="AC363" i="2"/>
  <c r="AC597" i="2"/>
  <c r="AC366" i="2"/>
  <c r="AC459" i="2"/>
  <c r="AC334" i="2"/>
  <c r="AC715" i="2"/>
  <c r="AC466" i="2"/>
  <c r="AC99" i="2"/>
  <c r="AC216" i="2"/>
  <c r="AC34" i="2"/>
  <c r="AC143" i="2"/>
  <c r="AC711" i="2"/>
  <c r="AC622" i="2"/>
  <c r="AC338" i="2"/>
  <c r="AC193" i="2"/>
  <c r="AC403" i="2"/>
  <c r="AC213" i="2"/>
  <c r="AC723" i="2"/>
  <c r="AC726" i="2"/>
  <c r="AC679" i="2"/>
  <c r="AC558" i="2"/>
  <c r="AC39" i="2"/>
  <c r="AC526" i="2"/>
  <c r="AC518" i="2"/>
  <c r="AC532" i="2"/>
  <c r="AC148" i="2"/>
  <c r="AC81" i="2"/>
  <c r="AC105" i="2"/>
  <c r="AC402" i="2"/>
  <c r="AC668" i="2"/>
  <c r="AC357" i="2"/>
  <c r="AC433" i="2"/>
  <c r="AC663" i="2"/>
  <c r="AC112" i="2"/>
  <c r="AC332" i="2"/>
  <c r="AC633" i="2"/>
  <c r="AC292" i="2"/>
  <c r="AC302" i="2"/>
  <c r="AC464" i="2"/>
  <c r="AC529" i="2"/>
  <c r="AC473" i="2"/>
  <c r="AC683" i="2"/>
  <c r="AC689" i="2"/>
  <c r="AC654" i="2"/>
  <c r="AC574" i="2"/>
  <c r="AC56" i="2"/>
  <c r="AC377" i="2"/>
  <c r="AC162" i="2"/>
  <c r="AC577" i="2"/>
  <c r="AC714" i="2"/>
  <c r="AC536" i="2"/>
  <c r="AC225" i="2"/>
  <c r="AC692" i="2"/>
  <c r="AC552" i="2"/>
  <c r="AC665" i="2"/>
  <c r="AC735" i="2"/>
  <c r="AC537" i="2"/>
  <c r="AC589" i="2"/>
  <c r="AC244" i="2"/>
  <c r="AC189" i="2"/>
  <c r="AC643" i="2"/>
  <c r="AC87" i="2"/>
  <c r="AC393" i="2"/>
  <c r="AC487" i="2"/>
  <c r="AC509" i="2"/>
  <c r="AC603" i="2"/>
  <c r="AC88" i="2"/>
  <c r="AC181" i="2"/>
  <c r="AC656" i="2"/>
  <c r="AC546" i="2"/>
  <c r="AC434" i="2"/>
  <c r="AC84" i="2"/>
  <c r="AC697" i="2"/>
  <c r="AC401" i="2"/>
  <c r="AC288" i="2"/>
  <c r="AC370" i="2"/>
  <c r="AC156" i="2"/>
  <c r="AC572" i="2"/>
  <c r="AC196" i="2"/>
  <c r="AC416" i="2"/>
  <c r="AC712" i="2"/>
  <c r="AC559" i="2"/>
  <c r="AC729" i="2"/>
  <c r="AC298" i="2"/>
  <c r="AC346" i="2"/>
  <c r="AC498" i="2"/>
  <c r="AC238" i="2"/>
  <c r="AC362" i="2"/>
  <c r="AC685" i="2"/>
  <c r="AC570" i="2"/>
  <c r="AC344" i="2"/>
  <c r="AC413" i="2"/>
  <c r="AC484" i="2"/>
  <c r="AC601" i="2"/>
  <c r="AC621" i="2"/>
  <c r="AC520" i="2"/>
  <c r="AC488" i="2"/>
  <c r="AC122" i="2"/>
  <c r="AC661" i="2"/>
  <c r="AC461" i="2"/>
  <c r="AC628" i="2"/>
  <c r="AC135" i="2"/>
  <c r="AC516" i="2"/>
  <c r="AC385" i="2"/>
  <c r="AC616" i="2"/>
  <c r="AC317" i="2"/>
  <c r="AC422" i="2"/>
  <c r="AC219" i="2"/>
  <c r="AC704" i="2"/>
  <c r="AC492" i="2"/>
  <c r="AC610" i="2"/>
  <c r="AC669" i="2"/>
  <c r="AC281" i="2"/>
  <c r="AC359" i="2"/>
  <c r="AC293" i="2"/>
  <c r="AC287" i="2"/>
  <c r="AC707" i="2"/>
  <c r="AC590" i="2"/>
  <c r="AC598" i="2"/>
  <c r="AC613" i="2"/>
  <c r="AC440" i="2"/>
  <c r="AC584" i="2"/>
  <c r="AC250" i="2"/>
  <c r="AC391" i="2"/>
  <c r="AC394" i="2"/>
  <c r="AC651" i="2"/>
  <c r="AC695" i="2"/>
  <c r="AC703" i="2"/>
  <c r="AC684" i="2"/>
  <c r="AC501" i="2"/>
  <c r="AC505" i="2"/>
  <c r="AC716" i="2"/>
  <c r="AC693" i="2"/>
  <c r="AC638" i="2"/>
  <c r="AC555" i="2"/>
  <c r="AC671" i="2"/>
  <c r="AC575" i="2"/>
  <c r="AC733" i="2"/>
  <c r="AC612" i="2"/>
  <c r="AC680" i="2"/>
  <c r="AC719" i="2"/>
  <c r="AC673" i="2"/>
  <c r="AC662" i="2"/>
  <c r="AC576" i="2"/>
  <c r="AC701" i="2"/>
  <c r="AC568" i="2"/>
  <c r="AC710" i="2"/>
  <c r="AC705" i="2"/>
  <c r="AC594" i="2"/>
  <c r="AC720" i="2"/>
  <c r="AC700" i="2"/>
  <c r="AC650" i="2"/>
  <c r="AC686" i="2"/>
  <c r="AC674" i="2"/>
  <c r="AC681" i="2"/>
  <c r="AC718" i="2"/>
  <c r="AC690" i="2"/>
  <c r="AC728" i="2"/>
  <c r="AC640" i="2"/>
  <c r="AC732" i="2"/>
  <c r="U533" i="2"/>
  <c r="U582" i="2"/>
  <c r="U614" i="2"/>
  <c r="U137" i="2"/>
  <c r="U389" i="2"/>
  <c r="U579" i="2"/>
  <c r="U258" i="2"/>
  <c r="U428" i="2"/>
  <c r="U567" i="2"/>
  <c r="U352" i="2"/>
  <c r="U323" i="2"/>
  <c r="U499" i="2"/>
  <c r="U239" i="2"/>
  <c r="U659" i="2"/>
  <c r="U68" i="2"/>
  <c r="U185" i="2"/>
  <c r="U382" i="2"/>
  <c r="U198" i="2"/>
  <c r="U672" i="2"/>
  <c r="U467" i="2"/>
  <c r="U490" i="2"/>
  <c r="U374" i="2"/>
  <c r="U184" i="2"/>
  <c r="U330" i="2"/>
  <c r="U138" i="2"/>
  <c r="U57" i="2"/>
  <c r="U134" i="2"/>
  <c r="U15" i="2"/>
  <c r="U624" i="2"/>
  <c r="U502" i="2"/>
  <c r="U311" i="2"/>
  <c r="U44" i="2"/>
  <c r="U110" i="2"/>
  <c r="U111" i="2"/>
  <c r="U625" i="2"/>
  <c r="U630" i="2"/>
  <c r="U580" i="2"/>
  <c r="U310" i="2"/>
  <c r="U67" i="2"/>
  <c r="U94" i="2"/>
  <c r="U71" i="2"/>
  <c r="U573" i="2"/>
  <c r="U23" i="2"/>
  <c r="U271" i="2"/>
  <c r="U462" i="2"/>
  <c r="U147" i="2"/>
  <c r="U560" i="2"/>
  <c r="U5" i="2"/>
  <c r="U246" i="2"/>
  <c r="U412" i="2"/>
  <c r="U130" i="2"/>
  <c r="U609" i="2"/>
  <c r="U232" i="2"/>
  <c r="U59" i="2"/>
  <c r="U139" i="2"/>
  <c r="U463" i="2"/>
  <c r="U397" i="2"/>
  <c r="U205" i="2"/>
  <c r="U333" i="2"/>
  <c r="U75" i="2"/>
  <c r="U142" i="2"/>
  <c r="U571" i="2"/>
  <c r="U295" i="2"/>
  <c r="U523" i="2"/>
  <c r="U372" i="2"/>
  <c r="U155" i="2"/>
  <c r="U481" i="2"/>
  <c r="U405" i="2"/>
  <c r="U448" i="2"/>
  <c r="U301" i="2"/>
  <c r="U270" i="2"/>
  <c r="U371" i="2"/>
  <c r="U429" i="2"/>
  <c r="U90" i="2"/>
  <c r="U73" i="2"/>
  <c r="U201" i="2"/>
  <c r="U277" i="2"/>
  <c r="U78" i="2"/>
  <c r="U432" i="2"/>
  <c r="U3" i="2"/>
  <c r="U289" i="2"/>
  <c r="U476" i="2"/>
  <c r="U290" i="2"/>
  <c r="U321" i="2"/>
  <c r="U74" i="2"/>
  <c r="U550" i="2"/>
  <c r="U195" i="2"/>
  <c r="U626" i="2"/>
  <c r="U231" i="2"/>
  <c r="U256" i="2"/>
  <c r="U280" i="2"/>
  <c r="U212" i="2"/>
  <c r="U364" i="2"/>
  <c r="U55" i="2"/>
  <c r="U444" i="2"/>
  <c r="U45" i="2"/>
  <c r="U380" i="2"/>
  <c r="U214" i="2"/>
  <c r="U37" i="2"/>
  <c r="U202" i="2"/>
  <c r="U113" i="2"/>
  <c r="U136" i="2"/>
  <c r="U409" i="2"/>
  <c r="U557" i="2"/>
  <c r="U263" i="2"/>
  <c r="U406" i="2"/>
  <c r="U658" i="2"/>
  <c r="U378" i="2"/>
  <c r="U268" i="2"/>
  <c r="U6" i="2"/>
  <c r="U13" i="2"/>
  <c r="U153" i="2"/>
  <c r="U24" i="2"/>
  <c r="U21" i="2"/>
  <c r="U336" i="2"/>
  <c r="U206" i="2"/>
  <c r="U375" i="2"/>
  <c r="U29" i="2"/>
  <c r="U98" i="2"/>
  <c r="U149" i="2"/>
  <c r="U297" i="2"/>
  <c r="U210" i="2"/>
  <c r="U197" i="2"/>
  <c r="U588" i="2"/>
  <c r="U167" i="2"/>
  <c r="U508" i="2"/>
  <c r="U279" i="2"/>
  <c r="U217" i="2"/>
  <c r="U521" i="2"/>
  <c r="U442" i="2"/>
  <c r="U420" i="2"/>
  <c r="U398" i="2"/>
  <c r="U255" i="2"/>
  <c r="U241" i="2"/>
  <c r="U215" i="2"/>
  <c r="U50" i="2"/>
  <c r="U115" i="2"/>
  <c r="U702" i="2"/>
  <c r="U328" i="2"/>
  <c r="U35" i="2"/>
  <c r="U345" i="2"/>
  <c r="U199" i="2"/>
  <c r="U417" i="2"/>
  <c r="U226" i="2"/>
  <c r="U260" i="2"/>
  <c r="U427" i="2"/>
  <c r="U482" i="2"/>
  <c r="U691" i="2"/>
  <c r="U169" i="2"/>
  <c r="U339" i="2"/>
  <c r="U118" i="2"/>
  <c r="U319" i="2"/>
  <c r="U2" i="2"/>
  <c r="U425" i="2"/>
  <c r="U269" i="2"/>
  <c r="U563" i="2"/>
  <c r="U83" i="2"/>
  <c r="U494" i="2"/>
  <c r="U25" i="2"/>
  <c r="U522" i="2"/>
  <c r="U561" i="2"/>
  <c r="U10" i="2"/>
  <c r="U125" i="2"/>
  <c r="U605" i="2"/>
  <c r="U200" i="2"/>
  <c r="U474" i="2"/>
  <c r="U629" i="2"/>
  <c r="U267" i="2"/>
  <c r="U510" i="2"/>
  <c r="U188" i="2"/>
  <c r="U423" i="2"/>
  <c r="U539" i="2"/>
  <c r="U458" i="2"/>
  <c r="U607" i="2"/>
  <c r="U309" i="2"/>
  <c r="U102" i="2"/>
  <c r="U602" i="2"/>
  <c r="U27" i="2"/>
  <c r="U209" i="2"/>
  <c r="U592" i="2"/>
  <c r="U166" i="2"/>
  <c r="U644" i="2"/>
  <c r="U233" i="2"/>
  <c r="U194" i="2"/>
  <c r="U14" i="2"/>
  <c r="U261" i="2"/>
  <c r="U547" i="2"/>
  <c r="U415" i="2"/>
  <c r="U540" i="2"/>
  <c r="U634" i="2"/>
  <c r="U251" i="2"/>
  <c r="U349" i="2"/>
  <c r="U411" i="2"/>
  <c r="U387" i="2"/>
  <c r="U356" i="2"/>
  <c r="U620" i="2"/>
  <c r="U410" i="2"/>
  <c r="U282" i="2"/>
  <c r="U77" i="2"/>
  <c r="U92" i="2"/>
  <c r="U173" i="2"/>
  <c r="U631" i="2"/>
  <c r="U517" i="2"/>
  <c r="U595" i="2"/>
  <c r="U512" i="2"/>
  <c r="U543" i="2"/>
  <c r="U544" i="2"/>
  <c r="U235" i="2"/>
  <c r="U294" i="2"/>
  <c r="U514" i="2"/>
  <c r="U454" i="2"/>
  <c r="U477" i="2"/>
  <c r="U274" i="2"/>
  <c r="U503" i="2"/>
  <c r="U60" i="2"/>
  <c r="U103" i="2"/>
  <c r="U538" i="2"/>
  <c r="U399" i="2"/>
  <c r="U249" i="2"/>
  <c r="U61" i="2"/>
  <c r="U236" i="2"/>
  <c r="U337" i="2"/>
  <c r="U175" i="2"/>
  <c r="U252" i="2"/>
  <c r="U556" i="2"/>
  <c r="U221" i="2"/>
  <c r="U230" i="2"/>
  <c r="U469" i="2"/>
  <c r="U682" i="2"/>
  <c r="U583" i="2"/>
  <c r="U513" i="2"/>
  <c r="U453" i="2"/>
  <c r="U51" i="2"/>
  <c r="U42" i="2"/>
  <c r="U724" i="2"/>
  <c r="U708" i="2"/>
  <c r="U222" i="2"/>
  <c r="U272" i="2"/>
  <c r="U460" i="2"/>
  <c r="U275" i="2"/>
  <c r="U248" i="2"/>
  <c r="U506" i="2"/>
  <c r="U172" i="2"/>
  <c r="U186" i="2"/>
  <c r="U666" i="2"/>
  <c r="U542" i="2"/>
  <c r="U408" i="2"/>
  <c r="U144" i="2"/>
  <c r="U367" i="2"/>
  <c r="U706" i="2"/>
  <c r="U154" i="2"/>
  <c r="U360" i="2"/>
  <c r="U303" i="2"/>
  <c r="U19" i="2"/>
  <c r="U449" i="2"/>
  <c r="U308" i="2"/>
  <c r="U535" i="2"/>
  <c r="U203" i="2"/>
  <c r="U342" i="2"/>
  <c r="U190" i="2"/>
  <c r="U72" i="2"/>
  <c r="U384" i="2"/>
  <c r="U150" i="2"/>
  <c r="U478" i="2"/>
  <c r="U632" i="2"/>
  <c r="U414" i="2"/>
  <c r="U426" i="2"/>
  <c r="U593" i="2"/>
  <c r="U486" i="2"/>
  <c r="U350" i="2"/>
  <c r="U70" i="2"/>
  <c r="U124" i="2"/>
  <c r="U341" i="2"/>
  <c r="U455" i="2"/>
  <c r="U146" i="2"/>
  <c r="U116" i="2"/>
  <c r="U470" i="2"/>
  <c r="U468" i="2"/>
  <c r="U93" i="2"/>
  <c r="U245" i="2"/>
  <c r="U4" i="2"/>
  <c r="U635" i="2"/>
  <c r="U722" i="2"/>
  <c r="U182" i="2"/>
  <c r="U278" i="2"/>
  <c r="U69" i="2"/>
  <c r="U31" i="2"/>
  <c r="U28" i="2"/>
  <c r="U314" i="2"/>
  <c r="U119" i="2"/>
  <c r="U549" i="2"/>
  <c r="U627" i="2"/>
  <c r="U177" i="2"/>
  <c r="U485" i="2"/>
  <c r="U565" i="2"/>
  <c r="U335" i="2"/>
  <c r="U617" i="2"/>
  <c r="U495" i="2"/>
  <c r="U48" i="2"/>
  <c r="U343" i="2"/>
  <c r="U284" i="2"/>
  <c r="U636" i="2"/>
  <c r="U152" i="2"/>
  <c r="U49" i="2"/>
  <c r="U600" i="2"/>
  <c r="U388" i="2"/>
  <c r="U165" i="2"/>
  <c r="U178" i="2"/>
  <c r="U527" i="2"/>
  <c r="U315" i="2"/>
  <c r="U383" i="2"/>
  <c r="U187" i="2"/>
  <c r="U158" i="2"/>
  <c r="U79" i="2"/>
  <c r="U208" i="2"/>
  <c r="U223" i="2"/>
  <c r="U96" i="2"/>
  <c r="U174" i="2"/>
  <c r="U266" i="2"/>
  <c r="U82" i="2"/>
  <c r="U54" i="2"/>
  <c r="U667" i="2"/>
  <c r="U358" i="2"/>
  <c r="U86" i="2"/>
  <c r="U354" i="2"/>
  <c r="U117" i="2"/>
  <c r="U725" i="2"/>
  <c r="U307" i="2"/>
  <c r="U639" i="2"/>
  <c r="U569" i="2"/>
  <c r="U480" i="2"/>
  <c r="U22" i="2"/>
  <c r="U606" i="2"/>
  <c r="U443" i="2"/>
  <c r="U40" i="2"/>
  <c r="U548" i="2"/>
  <c r="U104" i="2"/>
  <c r="U318" i="2"/>
  <c r="U9" i="2"/>
  <c r="U670" i="2"/>
  <c r="U524" i="2"/>
  <c r="U253" i="2"/>
  <c r="U247" i="2"/>
  <c r="U479" i="2"/>
  <c r="U355" i="2"/>
  <c r="U306" i="2"/>
  <c r="U283" i="2"/>
  <c r="U316" i="2"/>
  <c r="U652" i="2"/>
  <c r="U16" i="2"/>
  <c r="U587" i="2"/>
  <c r="U525" i="2"/>
  <c r="U254" i="2"/>
  <c r="U304" i="2"/>
  <c r="U553" i="2"/>
  <c r="U160" i="2"/>
  <c r="U446" i="2"/>
  <c r="U259" i="2"/>
  <c r="U168" i="2"/>
  <c r="U381" i="2"/>
  <c r="U564" i="2"/>
  <c r="U541" i="2"/>
  <c r="U641" i="2"/>
  <c r="U170" i="2"/>
  <c r="U107" i="2"/>
  <c r="U179" i="2"/>
  <c r="U430" i="2"/>
  <c r="U675" i="2"/>
  <c r="U120" i="2"/>
  <c r="U101" i="2"/>
  <c r="U591" i="2"/>
  <c r="U33" i="2"/>
  <c r="U421" i="2"/>
  <c r="U264" i="2"/>
  <c r="U121" i="2"/>
  <c r="U30" i="2"/>
  <c r="U180" i="2"/>
  <c r="U677" i="2"/>
  <c r="U497" i="2"/>
  <c r="U545" i="2"/>
  <c r="U400" i="2"/>
  <c r="U299" i="2"/>
  <c r="U85" i="2"/>
  <c r="U347" i="2"/>
  <c r="U379" i="2"/>
  <c r="U312" i="2"/>
  <c r="U65" i="2"/>
  <c r="U611" i="2"/>
  <c r="U157" i="2"/>
  <c r="U100" i="2"/>
  <c r="U243" i="2"/>
  <c r="U108" i="2"/>
  <c r="U141" i="2"/>
  <c r="U192" i="2"/>
  <c r="U324" i="2"/>
  <c r="U234" i="2"/>
  <c r="U438" i="2"/>
  <c r="U353" i="2"/>
  <c r="U18" i="2"/>
  <c r="U657" i="2"/>
  <c r="U452" i="2"/>
  <c r="U151" i="2"/>
  <c r="U176" i="2"/>
  <c r="U140" i="2"/>
  <c r="U273" i="2"/>
  <c r="U12" i="2"/>
  <c r="U8" i="2"/>
  <c r="U17" i="2"/>
  <c r="U62" i="2"/>
  <c r="U730" i="2"/>
  <c r="U599" i="2"/>
  <c r="U320" i="2"/>
  <c r="U47" i="2"/>
  <c r="U655" i="2"/>
  <c r="U322" i="2"/>
  <c r="U386" i="2"/>
  <c r="U229" i="2"/>
  <c r="U507" i="2"/>
  <c r="U207" i="2"/>
  <c r="U204" i="2"/>
  <c r="U551" i="2"/>
  <c r="U519" i="2"/>
  <c r="U368" i="2"/>
  <c r="U291" i="2"/>
  <c r="U262" i="2"/>
  <c r="U171" i="2"/>
  <c r="U604" i="2"/>
  <c r="U436" i="2"/>
  <c r="U131" i="2"/>
  <c r="U128" i="2"/>
  <c r="U431" i="2"/>
  <c r="U471" i="2"/>
  <c r="U240" i="2"/>
  <c r="U688" i="2"/>
  <c r="U126" i="2"/>
  <c r="U653" i="2"/>
  <c r="U80" i="2"/>
  <c r="U296" i="2"/>
  <c r="U237" i="2"/>
  <c r="U713" i="2"/>
  <c r="U456" i="2"/>
  <c r="U285" i="2"/>
  <c r="U11" i="2"/>
  <c r="U727" i="2"/>
  <c r="U369" i="2"/>
  <c r="U648" i="2"/>
  <c r="U500" i="2"/>
  <c r="U145" i="2"/>
  <c r="U7" i="2"/>
  <c r="U38" i="2"/>
  <c r="U20" i="2"/>
  <c r="U615" i="2"/>
  <c r="U313" i="2"/>
  <c r="U220" i="2"/>
  <c r="U717" i="2"/>
  <c r="U392" i="2"/>
  <c r="U286" i="2"/>
  <c r="U419" i="2"/>
  <c r="U530" i="2"/>
  <c r="U435" i="2"/>
  <c r="U445" i="2"/>
  <c r="U228" i="2"/>
  <c r="U731" i="2"/>
  <c r="U66" i="2"/>
  <c r="U578" i="2"/>
  <c r="U218" i="2"/>
  <c r="U52" i="2"/>
  <c r="U618" i="2"/>
  <c r="U211" i="2"/>
  <c r="U365" i="2"/>
  <c r="U531" i="2"/>
  <c r="U623" i="2"/>
  <c r="U450" i="2"/>
  <c r="U300" i="2"/>
  <c r="U127" i="2"/>
  <c r="U699" i="2"/>
  <c r="U376" i="2"/>
  <c r="U305" i="2"/>
  <c r="U581" i="2"/>
  <c r="U114" i="2"/>
  <c r="U451" i="2"/>
  <c r="U676" i="2"/>
  <c r="U373" i="2"/>
  <c r="U133" i="2"/>
  <c r="U447" i="2"/>
  <c r="U608" i="2"/>
  <c r="U562" i="2"/>
  <c r="U586" i="2"/>
  <c r="U437" i="2"/>
  <c r="U326" i="2"/>
  <c r="U694" i="2"/>
  <c r="U390" i="2"/>
  <c r="U678" i="2"/>
  <c r="U585" i="2"/>
  <c r="U496" i="2"/>
  <c r="U129" i="2"/>
  <c r="U63" i="2"/>
  <c r="U491" i="2"/>
  <c r="U361" i="2"/>
  <c r="U163" i="2"/>
  <c r="U276" i="2"/>
  <c r="U489" i="2"/>
  <c r="U418" i="2"/>
  <c r="U325" i="2"/>
  <c r="U395" i="2"/>
  <c r="U89" i="2"/>
  <c r="U660" i="2"/>
  <c r="U396" i="2"/>
  <c r="U191" i="2"/>
  <c r="U709" i="2"/>
  <c r="U734" i="2"/>
  <c r="U566" i="2"/>
  <c r="U528" i="2"/>
  <c r="U472" i="2"/>
  <c r="U76" i="2"/>
  <c r="U465" i="2"/>
  <c r="U483" i="2"/>
  <c r="U647" i="2"/>
  <c r="U257" i="2"/>
  <c r="U351" i="2"/>
  <c r="U511" i="2"/>
  <c r="U164" i="2"/>
  <c r="U404" i="2"/>
  <c r="U329" i="2"/>
  <c r="U457" i="2"/>
  <c r="U26" i="2"/>
  <c r="U424" i="2"/>
  <c r="U475" i="2"/>
  <c r="U698" i="2"/>
  <c r="U441" i="2"/>
  <c r="U95" i="2"/>
  <c r="U242" i="2"/>
  <c r="U106" i="2"/>
  <c r="U619" i="2"/>
  <c r="U642" i="2"/>
  <c r="U46" i="2"/>
  <c r="U348" i="2"/>
  <c r="U227" i="2"/>
  <c r="U534" i="2"/>
  <c r="U64" i="2"/>
  <c r="U159" i="2"/>
  <c r="U91" i="2"/>
  <c r="U596" i="2"/>
  <c r="U515" i="2"/>
  <c r="U36" i="2"/>
  <c r="U183" i="2"/>
  <c r="U696" i="2"/>
  <c r="U554" i="2"/>
  <c r="U32" i="2"/>
  <c r="U123" i="2"/>
  <c r="U649" i="2"/>
  <c r="U224" i="2"/>
  <c r="U645" i="2"/>
  <c r="U331" i="2"/>
  <c r="U340" i="2"/>
  <c r="U439" i="2"/>
  <c r="U41" i="2"/>
  <c r="U637" i="2"/>
  <c r="U504" i="2"/>
  <c r="U132" i="2"/>
  <c r="U58" i="2"/>
  <c r="U327" i="2"/>
  <c r="U265" i="2"/>
  <c r="U407" i="2"/>
  <c r="U109" i="2"/>
  <c r="U664" i="2"/>
  <c r="U53" i="2"/>
  <c r="U161" i="2"/>
  <c r="U43" i="2"/>
  <c r="U493" i="2"/>
  <c r="U721" i="2"/>
  <c r="U646" i="2"/>
  <c r="U687" i="2"/>
  <c r="U97" i="2"/>
  <c r="U363" i="2"/>
  <c r="U597" i="2"/>
  <c r="U366" i="2"/>
  <c r="U459" i="2"/>
  <c r="U334" i="2"/>
  <c r="U715" i="2"/>
  <c r="U466" i="2"/>
  <c r="U99" i="2"/>
  <c r="U216" i="2"/>
  <c r="U34" i="2"/>
  <c r="U143" i="2"/>
  <c r="U711" i="2"/>
  <c r="U622" i="2"/>
  <c r="U338" i="2"/>
  <c r="U193" i="2"/>
  <c r="U403" i="2"/>
  <c r="U213" i="2"/>
  <c r="U723" i="2"/>
  <c r="U726" i="2"/>
  <c r="U679" i="2"/>
  <c r="U558" i="2"/>
  <c r="U39" i="2"/>
  <c r="U526" i="2"/>
  <c r="U518" i="2"/>
  <c r="U532" i="2"/>
  <c r="U148" i="2"/>
  <c r="U81" i="2"/>
  <c r="U105" i="2"/>
  <c r="U402" i="2"/>
  <c r="U668" i="2"/>
  <c r="U357" i="2"/>
  <c r="U433" i="2"/>
  <c r="U663" i="2"/>
  <c r="U112" i="2"/>
  <c r="U332" i="2"/>
  <c r="U633" i="2"/>
  <c r="U292" i="2"/>
  <c r="U302" i="2"/>
  <c r="U464" i="2"/>
  <c r="U529" i="2"/>
  <c r="U473" i="2"/>
  <c r="U683" i="2"/>
  <c r="U689" i="2"/>
  <c r="U654" i="2"/>
  <c r="U574" i="2"/>
  <c r="U56" i="2"/>
  <c r="U377" i="2"/>
  <c r="U162" i="2"/>
  <c r="U577" i="2"/>
  <c r="U714" i="2"/>
  <c r="U536" i="2"/>
  <c r="U225" i="2"/>
  <c r="U692" i="2"/>
  <c r="U552" i="2"/>
  <c r="U665" i="2"/>
  <c r="U735" i="2"/>
  <c r="U537" i="2"/>
  <c r="U589" i="2"/>
  <c r="U244" i="2"/>
  <c r="U189" i="2"/>
  <c r="U643" i="2"/>
  <c r="U87" i="2"/>
  <c r="U393" i="2"/>
  <c r="U487" i="2"/>
  <c r="U509" i="2"/>
  <c r="U603" i="2"/>
  <c r="U88" i="2"/>
  <c r="U181" i="2"/>
  <c r="U656" i="2"/>
  <c r="U546" i="2"/>
  <c r="U434" i="2"/>
  <c r="U84" i="2"/>
  <c r="U697" i="2"/>
  <c r="U401" i="2"/>
  <c r="U288" i="2"/>
  <c r="U370" i="2"/>
  <c r="U156" i="2"/>
  <c r="U572" i="2"/>
  <c r="U196" i="2"/>
  <c r="U416" i="2"/>
  <c r="U712" i="2"/>
  <c r="U559" i="2"/>
  <c r="U729" i="2"/>
  <c r="U298" i="2"/>
  <c r="U346" i="2"/>
  <c r="U498" i="2"/>
  <c r="U238" i="2"/>
  <c r="U362" i="2"/>
  <c r="U685" i="2"/>
  <c r="U570" i="2"/>
  <c r="U344" i="2"/>
  <c r="U413" i="2"/>
  <c r="U484" i="2"/>
  <c r="U601" i="2"/>
  <c r="U621" i="2"/>
  <c r="U520" i="2"/>
  <c r="U488" i="2"/>
  <c r="U122" i="2"/>
  <c r="U661" i="2"/>
  <c r="U461" i="2"/>
  <c r="U628" i="2"/>
  <c r="U135" i="2"/>
  <c r="U516" i="2"/>
  <c r="U385" i="2"/>
  <c r="U616" i="2"/>
  <c r="U317" i="2"/>
  <c r="U422" i="2"/>
  <c r="U219" i="2"/>
  <c r="U704" i="2"/>
  <c r="U492" i="2"/>
  <c r="U610" i="2"/>
  <c r="U669" i="2"/>
  <c r="U281" i="2"/>
  <c r="U359" i="2"/>
  <c r="U293" i="2"/>
  <c r="U287" i="2"/>
  <c r="U707" i="2"/>
  <c r="U590" i="2"/>
  <c r="U598" i="2"/>
  <c r="U613" i="2"/>
  <c r="U440" i="2"/>
  <c r="U584" i="2"/>
  <c r="U250" i="2"/>
  <c r="U391" i="2"/>
  <c r="U394" i="2"/>
  <c r="U651" i="2"/>
  <c r="U695" i="2"/>
  <c r="U703" i="2"/>
  <c r="U684" i="2"/>
  <c r="U501" i="2"/>
  <c r="U505" i="2"/>
  <c r="U716" i="2"/>
  <c r="U693" i="2"/>
  <c r="U638" i="2"/>
  <c r="U555" i="2"/>
  <c r="U671" i="2"/>
  <c r="U575" i="2"/>
  <c r="U733" i="2"/>
  <c r="U612" i="2"/>
  <c r="U680" i="2"/>
  <c r="U719" i="2"/>
  <c r="U673" i="2"/>
  <c r="U662" i="2"/>
  <c r="U576" i="2"/>
  <c r="U701" i="2"/>
  <c r="U568" i="2"/>
  <c r="U710" i="2"/>
  <c r="U705" i="2"/>
  <c r="U594" i="2"/>
  <c r="U720" i="2"/>
  <c r="U700" i="2"/>
  <c r="U650" i="2"/>
  <c r="U686" i="2"/>
  <c r="U674" i="2"/>
  <c r="U681" i="2"/>
  <c r="U718" i="2"/>
  <c r="U690" i="2"/>
  <c r="U728" i="2"/>
  <c r="U640" i="2"/>
  <c r="U732" i="2"/>
  <c r="T533" i="2"/>
  <c r="T582" i="2"/>
  <c r="T614" i="2"/>
  <c r="T137" i="2"/>
  <c r="T389" i="2"/>
  <c r="T579" i="2"/>
  <c r="T258" i="2"/>
  <c r="T428" i="2"/>
  <c r="T567" i="2"/>
  <c r="T352" i="2"/>
  <c r="T323" i="2"/>
  <c r="T499" i="2"/>
  <c r="T239" i="2"/>
  <c r="T659" i="2"/>
  <c r="T68" i="2"/>
  <c r="T185" i="2"/>
  <c r="T382" i="2"/>
  <c r="T198" i="2"/>
  <c r="T672" i="2"/>
  <c r="T467" i="2"/>
  <c r="T490" i="2"/>
  <c r="T374" i="2"/>
  <c r="T184" i="2"/>
  <c r="T330" i="2"/>
  <c r="T138" i="2"/>
  <c r="T57" i="2"/>
  <c r="T134" i="2"/>
  <c r="T15" i="2"/>
  <c r="T624" i="2"/>
  <c r="T502" i="2"/>
  <c r="T311" i="2"/>
  <c r="T44" i="2"/>
  <c r="T110" i="2"/>
  <c r="T111" i="2"/>
  <c r="T625" i="2"/>
  <c r="T630" i="2"/>
  <c r="T580" i="2"/>
  <c r="T310" i="2"/>
  <c r="T67" i="2"/>
  <c r="T94" i="2"/>
  <c r="T71" i="2"/>
  <c r="T573" i="2"/>
  <c r="T23" i="2"/>
  <c r="T271" i="2"/>
  <c r="T462" i="2"/>
  <c r="T147" i="2"/>
  <c r="T560" i="2"/>
  <c r="T5" i="2"/>
  <c r="T246" i="2"/>
  <c r="T412" i="2"/>
  <c r="T130" i="2"/>
  <c r="T609" i="2"/>
  <c r="T232" i="2"/>
  <c r="T59" i="2"/>
  <c r="T139" i="2"/>
  <c r="T463" i="2"/>
  <c r="T397" i="2"/>
  <c r="T205" i="2"/>
  <c r="T333" i="2"/>
  <c r="T75" i="2"/>
  <c r="T142" i="2"/>
  <c r="T571" i="2"/>
  <c r="T295" i="2"/>
  <c r="T523" i="2"/>
  <c r="T372" i="2"/>
  <c r="T155" i="2"/>
  <c r="T481" i="2"/>
  <c r="T405" i="2"/>
  <c r="T448" i="2"/>
  <c r="T301" i="2"/>
  <c r="T270" i="2"/>
  <c r="T371" i="2"/>
  <c r="T429" i="2"/>
  <c r="T90" i="2"/>
  <c r="T73" i="2"/>
  <c r="T201" i="2"/>
  <c r="T277" i="2"/>
  <c r="T78" i="2"/>
  <c r="T432" i="2"/>
  <c r="T3" i="2"/>
  <c r="T289" i="2"/>
  <c r="T476" i="2"/>
  <c r="T290" i="2"/>
  <c r="T321" i="2"/>
  <c r="T74" i="2"/>
  <c r="T550" i="2"/>
  <c r="T195" i="2"/>
  <c r="T626" i="2"/>
  <c r="T231" i="2"/>
  <c r="T256" i="2"/>
  <c r="T280" i="2"/>
  <c r="T212" i="2"/>
  <c r="T364" i="2"/>
  <c r="T55" i="2"/>
  <c r="T444" i="2"/>
  <c r="T45" i="2"/>
  <c r="T380" i="2"/>
  <c r="T214" i="2"/>
  <c r="T37" i="2"/>
  <c r="T202" i="2"/>
  <c r="T113" i="2"/>
  <c r="T136" i="2"/>
  <c r="T409" i="2"/>
  <c r="T557" i="2"/>
  <c r="T263" i="2"/>
  <c r="T406" i="2"/>
  <c r="T658" i="2"/>
  <c r="T378" i="2"/>
  <c r="T268" i="2"/>
  <c r="T6" i="2"/>
  <c r="T13" i="2"/>
  <c r="T153" i="2"/>
  <c r="T24" i="2"/>
  <c r="T21" i="2"/>
  <c r="T336" i="2"/>
  <c r="T206" i="2"/>
  <c r="T375" i="2"/>
  <c r="T29" i="2"/>
  <c r="T98" i="2"/>
  <c r="T149" i="2"/>
  <c r="T297" i="2"/>
  <c r="T210" i="2"/>
  <c r="T197" i="2"/>
  <c r="T588" i="2"/>
  <c r="T167" i="2"/>
  <c r="T508" i="2"/>
  <c r="T279" i="2"/>
  <c r="T217" i="2"/>
  <c r="T521" i="2"/>
  <c r="T442" i="2"/>
  <c r="T420" i="2"/>
  <c r="T398" i="2"/>
  <c r="T255" i="2"/>
  <c r="T241" i="2"/>
  <c r="T215" i="2"/>
  <c r="T50" i="2"/>
  <c r="T115" i="2"/>
  <c r="T702" i="2"/>
  <c r="T328" i="2"/>
  <c r="T35" i="2"/>
  <c r="T345" i="2"/>
  <c r="T199" i="2"/>
  <c r="T417" i="2"/>
  <c r="T226" i="2"/>
  <c r="T260" i="2"/>
  <c r="T427" i="2"/>
  <c r="T482" i="2"/>
  <c r="T691" i="2"/>
  <c r="T169" i="2"/>
  <c r="T339" i="2"/>
  <c r="T118" i="2"/>
  <c r="T319" i="2"/>
  <c r="T2" i="2"/>
  <c r="T425" i="2"/>
  <c r="T269" i="2"/>
  <c r="T563" i="2"/>
  <c r="T83" i="2"/>
  <c r="T494" i="2"/>
  <c r="T25" i="2"/>
  <c r="T522" i="2"/>
  <c r="T561" i="2"/>
  <c r="T10" i="2"/>
  <c r="T125" i="2"/>
  <c r="T605" i="2"/>
  <c r="T200" i="2"/>
  <c r="T474" i="2"/>
  <c r="T629" i="2"/>
  <c r="T267" i="2"/>
  <c r="T510" i="2"/>
  <c r="T188" i="2"/>
  <c r="T423" i="2"/>
  <c r="T539" i="2"/>
  <c r="T458" i="2"/>
  <c r="T607" i="2"/>
  <c r="T309" i="2"/>
  <c r="T102" i="2"/>
  <c r="T602" i="2"/>
  <c r="T27" i="2"/>
  <c r="T209" i="2"/>
  <c r="T592" i="2"/>
  <c r="T166" i="2"/>
  <c r="T644" i="2"/>
  <c r="T233" i="2"/>
  <c r="T194" i="2"/>
  <c r="T14" i="2"/>
  <c r="T261" i="2"/>
  <c r="T547" i="2"/>
  <c r="T415" i="2"/>
  <c r="T540" i="2"/>
  <c r="T634" i="2"/>
  <c r="T251" i="2"/>
  <c r="T349" i="2"/>
  <c r="T411" i="2"/>
  <c r="T387" i="2"/>
  <c r="T356" i="2"/>
  <c r="T620" i="2"/>
  <c r="T410" i="2"/>
  <c r="T282" i="2"/>
  <c r="T77" i="2"/>
  <c r="T92" i="2"/>
  <c r="T173" i="2"/>
  <c r="T631" i="2"/>
  <c r="T517" i="2"/>
  <c r="T595" i="2"/>
  <c r="T512" i="2"/>
  <c r="T543" i="2"/>
  <c r="T544" i="2"/>
  <c r="T235" i="2"/>
  <c r="T294" i="2"/>
  <c r="T514" i="2"/>
  <c r="T454" i="2"/>
  <c r="T477" i="2"/>
  <c r="T274" i="2"/>
  <c r="T503" i="2"/>
  <c r="T60" i="2"/>
  <c r="T103" i="2"/>
  <c r="T538" i="2"/>
  <c r="T399" i="2"/>
  <c r="T249" i="2"/>
  <c r="T61" i="2"/>
  <c r="T236" i="2"/>
  <c r="T337" i="2"/>
  <c r="T175" i="2"/>
  <c r="T252" i="2"/>
  <c r="T556" i="2"/>
  <c r="T221" i="2"/>
  <c r="T230" i="2"/>
  <c r="T469" i="2"/>
  <c r="T682" i="2"/>
  <c r="T583" i="2"/>
  <c r="T513" i="2"/>
  <c r="T453" i="2"/>
  <c r="T51" i="2"/>
  <c r="T42" i="2"/>
  <c r="T724" i="2"/>
  <c r="T708" i="2"/>
  <c r="T222" i="2"/>
  <c r="T272" i="2"/>
  <c r="T460" i="2"/>
  <c r="T275" i="2"/>
  <c r="T248" i="2"/>
  <c r="T506" i="2"/>
  <c r="T172" i="2"/>
  <c r="T186" i="2"/>
  <c r="T666" i="2"/>
  <c r="T542" i="2"/>
  <c r="T408" i="2"/>
  <c r="T144" i="2"/>
  <c r="T367" i="2"/>
  <c r="T706" i="2"/>
  <c r="T154" i="2"/>
  <c r="T360" i="2"/>
  <c r="T303" i="2"/>
  <c r="T19" i="2"/>
  <c r="T449" i="2"/>
  <c r="T308" i="2"/>
  <c r="T535" i="2"/>
  <c r="T203" i="2"/>
  <c r="T342" i="2"/>
  <c r="T190" i="2"/>
  <c r="T72" i="2"/>
  <c r="T384" i="2"/>
  <c r="T150" i="2"/>
  <c r="T478" i="2"/>
  <c r="T632" i="2"/>
  <c r="T414" i="2"/>
  <c r="T426" i="2"/>
  <c r="T593" i="2"/>
  <c r="T486" i="2"/>
  <c r="T350" i="2"/>
  <c r="T70" i="2"/>
  <c r="T124" i="2"/>
  <c r="T341" i="2"/>
  <c r="T455" i="2"/>
  <c r="T146" i="2"/>
  <c r="T116" i="2"/>
  <c r="T470" i="2"/>
  <c r="T468" i="2"/>
  <c r="T93" i="2"/>
  <c r="T245" i="2"/>
  <c r="T4" i="2"/>
  <c r="T635" i="2"/>
  <c r="T722" i="2"/>
  <c r="T182" i="2"/>
  <c r="T278" i="2"/>
  <c r="T69" i="2"/>
  <c r="T31" i="2"/>
  <c r="T28" i="2"/>
  <c r="T314" i="2"/>
  <c r="T119" i="2"/>
  <c r="T549" i="2"/>
  <c r="T627" i="2"/>
  <c r="T177" i="2"/>
  <c r="T485" i="2"/>
  <c r="T565" i="2"/>
  <c r="T335" i="2"/>
  <c r="T617" i="2"/>
  <c r="T495" i="2"/>
  <c r="T48" i="2"/>
  <c r="T343" i="2"/>
  <c r="T284" i="2"/>
  <c r="T636" i="2"/>
  <c r="T152" i="2"/>
  <c r="T49" i="2"/>
  <c r="T600" i="2"/>
  <c r="T388" i="2"/>
  <c r="T165" i="2"/>
  <c r="T178" i="2"/>
  <c r="T527" i="2"/>
  <c r="T315" i="2"/>
  <c r="T383" i="2"/>
  <c r="T187" i="2"/>
  <c r="T158" i="2"/>
  <c r="T79" i="2"/>
  <c r="T208" i="2"/>
  <c r="T223" i="2"/>
  <c r="T96" i="2"/>
  <c r="T174" i="2"/>
  <c r="T266" i="2"/>
  <c r="T82" i="2"/>
  <c r="T54" i="2"/>
  <c r="T667" i="2"/>
  <c r="T358" i="2"/>
  <c r="T86" i="2"/>
  <c r="T354" i="2"/>
  <c r="T117" i="2"/>
  <c r="T725" i="2"/>
  <c r="T307" i="2"/>
  <c r="T639" i="2"/>
  <c r="T569" i="2"/>
  <c r="T480" i="2"/>
  <c r="T22" i="2"/>
  <c r="T606" i="2"/>
  <c r="T443" i="2"/>
  <c r="T40" i="2"/>
  <c r="T548" i="2"/>
  <c r="T104" i="2"/>
  <c r="T318" i="2"/>
  <c r="T9" i="2"/>
  <c r="T670" i="2"/>
  <c r="T524" i="2"/>
  <c r="T253" i="2"/>
  <c r="T247" i="2"/>
  <c r="T479" i="2"/>
  <c r="T355" i="2"/>
  <c r="T306" i="2"/>
  <c r="T283" i="2"/>
  <c r="T316" i="2"/>
  <c r="T652" i="2"/>
  <c r="T16" i="2"/>
  <c r="T587" i="2"/>
  <c r="T525" i="2"/>
  <c r="T254" i="2"/>
  <c r="T304" i="2"/>
  <c r="T553" i="2"/>
  <c r="T160" i="2"/>
  <c r="T446" i="2"/>
  <c r="T259" i="2"/>
  <c r="T168" i="2"/>
  <c r="T381" i="2"/>
  <c r="T564" i="2"/>
  <c r="T541" i="2"/>
  <c r="T641" i="2"/>
  <c r="T170" i="2"/>
  <c r="T107" i="2"/>
  <c r="T179" i="2"/>
  <c r="T430" i="2"/>
  <c r="T675" i="2"/>
  <c r="T120" i="2"/>
  <c r="T101" i="2"/>
  <c r="T591" i="2"/>
  <c r="T33" i="2"/>
  <c r="T421" i="2"/>
  <c r="T264" i="2"/>
  <c r="T121" i="2"/>
  <c r="T30" i="2"/>
  <c r="T180" i="2"/>
  <c r="T677" i="2"/>
  <c r="T497" i="2"/>
  <c r="T545" i="2"/>
  <c r="T400" i="2"/>
  <c r="T299" i="2"/>
  <c r="T85" i="2"/>
  <c r="T347" i="2"/>
  <c r="T379" i="2"/>
  <c r="T312" i="2"/>
  <c r="T65" i="2"/>
  <c r="T611" i="2"/>
  <c r="T157" i="2"/>
  <c r="T100" i="2"/>
  <c r="T243" i="2"/>
  <c r="T108" i="2"/>
  <c r="T141" i="2"/>
  <c r="T192" i="2"/>
  <c r="T324" i="2"/>
  <c r="T234" i="2"/>
  <c r="T438" i="2"/>
  <c r="T353" i="2"/>
  <c r="T18" i="2"/>
  <c r="T657" i="2"/>
  <c r="T452" i="2"/>
  <c r="T151" i="2"/>
  <c r="T176" i="2"/>
  <c r="T140" i="2"/>
  <c r="T273" i="2"/>
  <c r="T12" i="2"/>
  <c r="T8" i="2"/>
  <c r="T17" i="2"/>
  <c r="T62" i="2"/>
  <c r="T730" i="2"/>
  <c r="T599" i="2"/>
  <c r="T320" i="2"/>
  <c r="T47" i="2"/>
  <c r="T655" i="2"/>
  <c r="T322" i="2"/>
  <c r="T386" i="2"/>
  <c r="T229" i="2"/>
  <c r="T507" i="2"/>
  <c r="T207" i="2"/>
  <c r="T204" i="2"/>
  <c r="T551" i="2"/>
  <c r="T519" i="2"/>
  <c r="T368" i="2"/>
  <c r="T291" i="2"/>
  <c r="T262" i="2"/>
  <c r="T171" i="2"/>
  <c r="T604" i="2"/>
  <c r="T436" i="2"/>
  <c r="T131" i="2"/>
  <c r="T128" i="2"/>
  <c r="T431" i="2"/>
  <c r="T471" i="2"/>
  <c r="T240" i="2"/>
  <c r="T688" i="2"/>
  <c r="T126" i="2"/>
  <c r="T653" i="2"/>
  <c r="T80" i="2"/>
  <c r="T296" i="2"/>
  <c r="T237" i="2"/>
  <c r="T713" i="2"/>
  <c r="T456" i="2"/>
  <c r="T285" i="2"/>
  <c r="T11" i="2"/>
  <c r="T727" i="2"/>
  <c r="T369" i="2"/>
  <c r="T648" i="2"/>
  <c r="T500" i="2"/>
  <c r="T145" i="2"/>
  <c r="T7" i="2"/>
  <c r="T38" i="2"/>
  <c r="T20" i="2"/>
  <c r="T615" i="2"/>
  <c r="T313" i="2"/>
  <c r="T220" i="2"/>
  <c r="T717" i="2"/>
  <c r="T392" i="2"/>
  <c r="T286" i="2"/>
  <c r="T419" i="2"/>
  <c r="T530" i="2"/>
  <c r="T435" i="2"/>
  <c r="T445" i="2"/>
  <c r="T228" i="2"/>
  <c r="T731" i="2"/>
  <c r="T66" i="2"/>
  <c r="T578" i="2"/>
  <c r="T218" i="2"/>
  <c r="T52" i="2"/>
  <c r="T618" i="2"/>
  <c r="T211" i="2"/>
  <c r="T365" i="2"/>
  <c r="T531" i="2"/>
  <c r="T623" i="2"/>
  <c r="T450" i="2"/>
  <c r="T300" i="2"/>
  <c r="T127" i="2"/>
  <c r="T699" i="2"/>
  <c r="T376" i="2"/>
  <c r="T305" i="2"/>
  <c r="T581" i="2"/>
  <c r="T114" i="2"/>
  <c r="T451" i="2"/>
  <c r="T676" i="2"/>
  <c r="T373" i="2"/>
  <c r="T133" i="2"/>
  <c r="T447" i="2"/>
  <c r="T608" i="2"/>
  <c r="T562" i="2"/>
  <c r="T586" i="2"/>
  <c r="T437" i="2"/>
  <c r="T326" i="2"/>
  <c r="T694" i="2"/>
  <c r="T390" i="2"/>
  <c r="T678" i="2"/>
  <c r="T585" i="2"/>
  <c r="T496" i="2"/>
  <c r="T129" i="2"/>
  <c r="T63" i="2"/>
  <c r="T491" i="2"/>
  <c r="T361" i="2"/>
  <c r="T163" i="2"/>
  <c r="T276" i="2"/>
  <c r="T489" i="2"/>
  <c r="T418" i="2"/>
  <c r="T325" i="2"/>
  <c r="T395" i="2"/>
  <c r="T89" i="2"/>
  <c r="T660" i="2"/>
  <c r="T396" i="2"/>
  <c r="T191" i="2"/>
  <c r="T709" i="2"/>
  <c r="T734" i="2"/>
  <c r="T566" i="2"/>
  <c r="T528" i="2"/>
  <c r="T472" i="2"/>
  <c r="T76" i="2"/>
  <c r="T465" i="2"/>
  <c r="T483" i="2"/>
  <c r="T647" i="2"/>
  <c r="T257" i="2"/>
  <c r="T351" i="2"/>
  <c r="T511" i="2"/>
  <c r="T164" i="2"/>
  <c r="T404" i="2"/>
  <c r="T329" i="2"/>
  <c r="T457" i="2"/>
  <c r="T26" i="2"/>
  <c r="T424" i="2"/>
  <c r="T475" i="2"/>
  <c r="T698" i="2"/>
  <c r="T441" i="2"/>
  <c r="T95" i="2"/>
  <c r="T242" i="2"/>
  <c r="T106" i="2"/>
  <c r="T619" i="2"/>
  <c r="T642" i="2"/>
  <c r="T46" i="2"/>
  <c r="T348" i="2"/>
  <c r="T227" i="2"/>
  <c r="T534" i="2"/>
  <c r="T64" i="2"/>
  <c r="T159" i="2"/>
  <c r="T91" i="2"/>
  <c r="T596" i="2"/>
  <c r="T515" i="2"/>
  <c r="T36" i="2"/>
  <c r="T183" i="2"/>
  <c r="T696" i="2"/>
  <c r="T554" i="2"/>
  <c r="T32" i="2"/>
  <c r="T123" i="2"/>
  <c r="T649" i="2"/>
  <c r="T224" i="2"/>
  <c r="T645" i="2"/>
  <c r="T331" i="2"/>
  <c r="T340" i="2"/>
  <c r="T439" i="2"/>
  <c r="T41" i="2"/>
  <c r="T637" i="2"/>
  <c r="T504" i="2"/>
  <c r="T132" i="2"/>
  <c r="T58" i="2"/>
  <c r="T327" i="2"/>
  <c r="T265" i="2"/>
  <c r="T407" i="2"/>
  <c r="T109" i="2"/>
  <c r="T664" i="2"/>
  <c r="T53" i="2"/>
  <c r="T161" i="2"/>
  <c r="T43" i="2"/>
  <c r="T493" i="2"/>
  <c r="T721" i="2"/>
  <c r="T646" i="2"/>
  <c r="T687" i="2"/>
  <c r="T97" i="2"/>
  <c r="T363" i="2"/>
  <c r="T597" i="2"/>
  <c r="T366" i="2"/>
  <c r="T459" i="2"/>
  <c r="T334" i="2"/>
  <c r="T715" i="2"/>
  <c r="T466" i="2"/>
  <c r="T99" i="2"/>
  <c r="T216" i="2"/>
  <c r="T34" i="2"/>
  <c r="T143" i="2"/>
  <c r="T711" i="2"/>
  <c r="T622" i="2"/>
  <c r="T338" i="2"/>
  <c r="T193" i="2"/>
  <c r="T403" i="2"/>
  <c r="T213" i="2"/>
  <c r="T723" i="2"/>
  <c r="T726" i="2"/>
  <c r="T679" i="2"/>
  <c r="T558" i="2"/>
  <c r="T39" i="2"/>
  <c r="T526" i="2"/>
  <c r="T518" i="2"/>
  <c r="T532" i="2"/>
  <c r="T148" i="2"/>
  <c r="T81" i="2"/>
  <c r="T105" i="2"/>
  <c r="T402" i="2"/>
  <c r="T668" i="2"/>
  <c r="T357" i="2"/>
  <c r="T433" i="2"/>
  <c r="T663" i="2"/>
  <c r="T112" i="2"/>
  <c r="T332" i="2"/>
  <c r="T633" i="2"/>
  <c r="T292" i="2"/>
  <c r="T302" i="2"/>
  <c r="T464" i="2"/>
  <c r="T529" i="2"/>
  <c r="T473" i="2"/>
  <c r="T683" i="2"/>
  <c r="T689" i="2"/>
  <c r="T654" i="2"/>
  <c r="T574" i="2"/>
  <c r="T56" i="2"/>
  <c r="T377" i="2"/>
  <c r="T162" i="2"/>
  <c r="T577" i="2"/>
  <c r="T714" i="2"/>
  <c r="T536" i="2"/>
  <c r="T225" i="2"/>
  <c r="T692" i="2"/>
  <c r="T552" i="2"/>
  <c r="T665" i="2"/>
  <c r="T735" i="2"/>
  <c r="T537" i="2"/>
  <c r="T589" i="2"/>
  <c r="T244" i="2"/>
  <c r="T189" i="2"/>
  <c r="T643" i="2"/>
  <c r="T87" i="2"/>
  <c r="T393" i="2"/>
  <c r="T487" i="2"/>
  <c r="T509" i="2"/>
  <c r="T603" i="2"/>
  <c r="T88" i="2"/>
  <c r="T181" i="2"/>
  <c r="T656" i="2"/>
  <c r="T546" i="2"/>
  <c r="T434" i="2"/>
  <c r="T84" i="2"/>
  <c r="T697" i="2"/>
  <c r="T401" i="2"/>
  <c r="T288" i="2"/>
  <c r="T370" i="2"/>
  <c r="T156" i="2"/>
  <c r="T572" i="2"/>
  <c r="T196" i="2"/>
  <c r="T416" i="2"/>
  <c r="T712" i="2"/>
  <c r="T559" i="2"/>
  <c r="T729" i="2"/>
  <c r="T298" i="2"/>
  <c r="T346" i="2"/>
  <c r="T498" i="2"/>
  <c r="T238" i="2"/>
  <c r="T362" i="2"/>
  <c r="T685" i="2"/>
  <c r="T570" i="2"/>
  <c r="T344" i="2"/>
  <c r="T413" i="2"/>
  <c r="T484" i="2"/>
  <c r="T601" i="2"/>
  <c r="T621" i="2"/>
  <c r="T520" i="2"/>
  <c r="T488" i="2"/>
  <c r="T122" i="2"/>
  <c r="T661" i="2"/>
  <c r="T461" i="2"/>
  <c r="T628" i="2"/>
  <c r="T135" i="2"/>
  <c r="T516" i="2"/>
  <c r="T385" i="2"/>
  <c r="T616" i="2"/>
  <c r="T317" i="2"/>
  <c r="T422" i="2"/>
  <c r="T219" i="2"/>
  <c r="T704" i="2"/>
  <c r="T492" i="2"/>
  <c r="T610" i="2"/>
  <c r="T669" i="2"/>
  <c r="T281" i="2"/>
  <c r="T359" i="2"/>
  <c r="T293" i="2"/>
  <c r="T287" i="2"/>
  <c r="T707" i="2"/>
  <c r="T590" i="2"/>
  <c r="T598" i="2"/>
  <c r="T613" i="2"/>
  <c r="T440" i="2"/>
  <c r="T584" i="2"/>
  <c r="T250" i="2"/>
  <c r="T391" i="2"/>
  <c r="T394" i="2"/>
  <c r="T651" i="2"/>
  <c r="T695" i="2"/>
  <c r="T703" i="2"/>
  <c r="T684" i="2"/>
  <c r="T501" i="2"/>
  <c r="T505" i="2"/>
  <c r="T716" i="2"/>
  <c r="T693" i="2"/>
  <c r="T638" i="2"/>
  <c r="T555" i="2"/>
  <c r="T671" i="2"/>
  <c r="T575" i="2"/>
  <c r="T733" i="2"/>
  <c r="T612" i="2"/>
  <c r="T680" i="2"/>
  <c r="T719" i="2"/>
  <c r="T673" i="2"/>
  <c r="T662" i="2"/>
  <c r="T576" i="2"/>
  <c r="T701" i="2"/>
  <c r="T568" i="2"/>
  <c r="T710" i="2"/>
  <c r="T705" i="2"/>
  <c r="T594" i="2"/>
  <c r="T720" i="2"/>
  <c r="T700" i="2"/>
  <c r="T650" i="2"/>
  <c r="T686" i="2"/>
  <c r="T674" i="2"/>
  <c r="T681" i="2"/>
  <c r="T718" i="2"/>
  <c r="T690" i="2"/>
  <c r="T728" i="2"/>
  <c r="T640" i="2"/>
  <c r="T732" i="2"/>
  <c r="S533" i="2"/>
  <c r="S582" i="2"/>
  <c r="S614" i="2"/>
  <c r="S137" i="2"/>
  <c r="S389" i="2"/>
  <c r="S579" i="2"/>
  <c r="S258" i="2"/>
  <c r="S428" i="2"/>
  <c r="S567" i="2"/>
  <c r="S352" i="2"/>
  <c r="S323" i="2"/>
  <c r="S499" i="2"/>
  <c r="S239" i="2"/>
  <c r="S659" i="2"/>
  <c r="S68" i="2"/>
  <c r="S185" i="2"/>
  <c r="S382" i="2"/>
  <c r="S198" i="2"/>
  <c r="S672" i="2"/>
  <c r="S467" i="2"/>
  <c r="S490" i="2"/>
  <c r="S374" i="2"/>
  <c r="S184" i="2"/>
  <c r="S330" i="2"/>
  <c r="S138" i="2"/>
  <c r="S57" i="2"/>
  <c r="S134" i="2"/>
  <c r="S15" i="2"/>
  <c r="S624" i="2"/>
  <c r="S502" i="2"/>
  <c r="S311" i="2"/>
  <c r="S44" i="2"/>
  <c r="S110" i="2"/>
  <c r="S111" i="2"/>
  <c r="S625" i="2"/>
  <c r="S630" i="2"/>
  <c r="S580" i="2"/>
  <c r="S310" i="2"/>
  <c r="S67" i="2"/>
  <c r="S94" i="2"/>
  <c r="S71" i="2"/>
  <c r="S573" i="2"/>
  <c r="S23" i="2"/>
  <c r="S271" i="2"/>
  <c r="S462" i="2"/>
  <c r="S147" i="2"/>
  <c r="S560" i="2"/>
  <c r="S5" i="2"/>
  <c r="S246" i="2"/>
  <c r="S412" i="2"/>
  <c r="S130" i="2"/>
  <c r="S609" i="2"/>
  <c r="S232" i="2"/>
  <c r="S59" i="2"/>
  <c r="S139" i="2"/>
  <c r="S463" i="2"/>
  <c r="S397" i="2"/>
  <c r="S205" i="2"/>
  <c r="S333" i="2"/>
  <c r="S75" i="2"/>
  <c r="S142" i="2"/>
  <c r="S571" i="2"/>
  <c r="S295" i="2"/>
  <c r="S523" i="2"/>
  <c r="S372" i="2"/>
  <c r="S155" i="2"/>
  <c r="S481" i="2"/>
  <c r="S405" i="2"/>
  <c r="S448" i="2"/>
  <c r="S301" i="2"/>
  <c r="S270" i="2"/>
  <c r="S371" i="2"/>
  <c r="S429" i="2"/>
  <c r="S90" i="2"/>
  <c r="S73" i="2"/>
  <c r="S201" i="2"/>
  <c r="S277" i="2"/>
  <c r="S78" i="2"/>
  <c r="S432" i="2"/>
  <c r="S3" i="2"/>
  <c r="S289" i="2"/>
  <c r="S476" i="2"/>
  <c r="S290" i="2"/>
  <c r="S321" i="2"/>
  <c r="S74" i="2"/>
  <c r="S550" i="2"/>
  <c r="S195" i="2"/>
  <c r="S626" i="2"/>
  <c r="S231" i="2"/>
  <c r="S256" i="2"/>
  <c r="S280" i="2"/>
  <c r="S212" i="2"/>
  <c r="S364" i="2"/>
  <c r="S55" i="2"/>
  <c r="S444" i="2"/>
  <c r="S45" i="2"/>
  <c r="S380" i="2"/>
  <c r="S214" i="2"/>
  <c r="S37" i="2"/>
  <c r="S202" i="2"/>
  <c r="S113" i="2"/>
  <c r="S136" i="2"/>
  <c r="S409" i="2"/>
  <c r="S557" i="2"/>
  <c r="S263" i="2"/>
  <c r="S406" i="2"/>
  <c r="S658" i="2"/>
  <c r="S378" i="2"/>
  <c r="S268" i="2"/>
  <c r="S6" i="2"/>
  <c r="S13" i="2"/>
  <c r="S153" i="2"/>
  <c r="S24" i="2"/>
  <c r="S21" i="2"/>
  <c r="S336" i="2"/>
  <c r="S206" i="2"/>
  <c r="S375" i="2"/>
  <c r="S29" i="2"/>
  <c r="S98" i="2"/>
  <c r="S149" i="2"/>
  <c r="S297" i="2"/>
  <c r="S210" i="2"/>
  <c r="S197" i="2"/>
  <c r="S588" i="2"/>
  <c r="S167" i="2"/>
  <c r="S508" i="2"/>
  <c r="S279" i="2"/>
  <c r="S217" i="2"/>
  <c r="S521" i="2"/>
  <c r="S442" i="2"/>
  <c r="S420" i="2"/>
  <c r="S398" i="2"/>
  <c r="S255" i="2"/>
  <c r="S241" i="2"/>
  <c r="S215" i="2"/>
  <c r="S50" i="2"/>
  <c r="S115" i="2"/>
  <c r="S702" i="2"/>
  <c r="S328" i="2"/>
  <c r="S35" i="2"/>
  <c r="S345" i="2"/>
  <c r="S199" i="2"/>
  <c r="S417" i="2"/>
  <c r="S226" i="2"/>
  <c r="S260" i="2"/>
  <c r="S427" i="2"/>
  <c r="S482" i="2"/>
  <c r="S691" i="2"/>
  <c r="S169" i="2"/>
  <c r="S339" i="2"/>
  <c r="S118" i="2"/>
  <c r="S319" i="2"/>
  <c r="S2" i="2"/>
  <c r="S425" i="2"/>
  <c r="S269" i="2"/>
  <c r="S563" i="2"/>
  <c r="S83" i="2"/>
  <c r="S494" i="2"/>
  <c r="S25" i="2"/>
  <c r="S522" i="2"/>
  <c r="S561" i="2"/>
  <c r="S10" i="2"/>
  <c r="S125" i="2"/>
  <c r="S605" i="2"/>
  <c r="S200" i="2"/>
  <c r="S474" i="2"/>
  <c r="S629" i="2"/>
  <c r="S267" i="2"/>
  <c r="S510" i="2"/>
  <c r="S188" i="2"/>
  <c r="S423" i="2"/>
  <c r="S539" i="2"/>
  <c r="S458" i="2"/>
  <c r="S607" i="2"/>
  <c r="S309" i="2"/>
  <c r="S102" i="2"/>
  <c r="S602" i="2"/>
  <c r="S27" i="2"/>
  <c r="S209" i="2"/>
  <c r="S592" i="2"/>
  <c r="S166" i="2"/>
  <c r="S644" i="2"/>
  <c r="S233" i="2"/>
  <c r="S194" i="2"/>
  <c r="S14" i="2"/>
  <c r="S261" i="2"/>
  <c r="S547" i="2"/>
  <c r="S415" i="2"/>
  <c r="S540" i="2"/>
  <c r="S634" i="2"/>
  <c r="S251" i="2"/>
  <c r="S349" i="2"/>
  <c r="S411" i="2"/>
  <c r="S387" i="2"/>
  <c r="S356" i="2"/>
  <c r="S620" i="2"/>
  <c r="S410" i="2"/>
  <c r="S282" i="2"/>
  <c r="S77" i="2"/>
  <c r="S92" i="2"/>
  <c r="S173" i="2"/>
  <c r="S631" i="2"/>
  <c r="S517" i="2"/>
  <c r="S595" i="2"/>
  <c r="S512" i="2"/>
  <c r="S543" i="2"/>
  <c r="S544" i="2"/>
  <c r="S235" i="2"/>
  <c r="S294" i="2"/>
  <c r="S514" i="2"/>
  <c r="S454" i="2"/>
  <c r="S477" i="2"/>
  <c r="S274" i="2"/>
  <c r="S503" i="2"/>
  <c r="S60" i="2"/>
  <c r="S103" i="2"/>
  <c r="S538" i="2"/>
  <c r="S399" i="2"/>
  <c r="S249" i="2"/>
  <c r="S61" i="2"/>
  <c r="S236" i="2"/>
  <c r="S337" i="2"/>
  <c r="S175" i="2"/>
  <c r="S252" i="2"/>
  <c r="S556" i="2"/>
  <c r="S221" i="2"/>
  <c r="S230" i="2"/>
  <c r="S469" i="2"/>
  <c r="S682" i="2"/>
  <c r="S583" i="2"/>
  <c r="S513" i="2"/>
  <c r="S453" i="2"/>
  <c r="S51" i="2"/>
  <c r="S42" i="2"/>
  <c r="S724" i="2"/>
  <c r="S708" i="2"/>
  <c r="S222" i="2"/>
  <c r="S272" i="2"/>
  <c r="S460" i="2"/>
  <c r="S275" i="2"/>
  <c r="S248" i="2"/>
  <c r="S506" i="2"/>
  <c r="S172" i="2"/>
  <c r="S186" i="2"/>
  <c r="S666" i="2"/>
  <c r="S542" i="2"/>
  <c r="S408" i="2"/>
  <c r="S144" i="2"/>
  <c r="S367" i="2"/>
  <c r="S706" i="2"/>
  <c r="S154" i="2"/>
  <c r="S360" i="2"/>
  <c r="S303" i="2"/>
  <c r="S19" i="2"/>
  <c r="S449" i="2"/>
  <c r="S308" i="2"/>
  <c r="S535" i="2"/>
  <c r="S203" i="2"/>
  <c r="S342" i="2"/>
  <c r="S190" i="2"/>
  <c r="S72" i="2"/>
  <c r="S384" i="2"/>
  <c r="S150" i="2"/>
  <c r="S478" i="2"/>
  <c r="S632" i="2"/>
  <c r="S414" i="2"/>
  <c r="S426" i="2"/>
  <c r="S593" i="2"/>
  <c r="S486" i="2"/>
  <c r="S350" i="2"/>
  <c r="S70" i="2"/>
  <c r="S124" i="2"/>
  <c r="S341" i="2"/>
  <c r="S455" i="2"/>
  <c r="S146" i="2"/>
  <c r="S116" i="2"/>
  <c r="S470" i="2"/>
  <c r="S468" i="2"/>
  <c r="S93" i="2"/>
  <c r="S245" i="2"/>
  <c r="S4" i="2"/>
  <c r="S635" i="2"/>
  <c r="S722" i="2"/>
  <c r="S182" i="2"/>
  <c r="S278" i="2"/>
  <c r="S69" i="2"/>
  <c r="S31" i="2"/>
  <c r="S28" i="2"/>
  <c r="S314" i="2"/>
  <c r="S119" i="2"/>
  <c r="S549" i="2"/>
  <c r="S627" i="2"/>
  <c r="S177" i="2"/>
  <c r="S485" i="2"/>
  <c r="S565" i="2"/>
  <c r="S335" i="2"/>
  <c r="S617" i="2"/>
  <c r="S495" i="2"/>
  <c r="S48" i="2"/>
  <c r="S343" i="2"/>
  <c r="S284" i="2"/>
  <c r="S636" i="2"/>
  <c r="S152" i="2"/>
  <c r="S49" i="2"/>
  <c r="S600" i="2"/>
  <c r="S388" i="2"/>
  <c r="S165" i="2"/>
  <c r="S178" i="2"/>
  <c r="S527" i="2"/>
  <c r="S315" i="2"/>
  <c r="S383" i="2"/>
  <c r="S187" i="2"/>
  <c r="S158" i="2"/>
  <c r="S79" i="2"/>
  <c r="S208" i="2"/>
  <c r="S223" i="2"/>
  <c r="S96" i="2"/>
  <c r="S174" i="2"/>
  <c r="S266" i="2"/>
  <c r="S82" i="2"/>
  <c r="S54" i="2"/>
  <c r="S667" i="2"/>
  <c r="S358" i="2"/>
  <c r="S86" i="2"/>
  <c r="S354" i="2"/>
  <c r="S117" i="2"/>
  <c r="S725" i="2"/>
  <c r="S307" i="2"/>
  <c r="S639" i="2"/>
  <c r="S569" i="2"/>
  <c r="S480" i="2"/>
  <c r="S22" i="2"/>
  <c r="S606" i="2"/>
  <c r="S443" i="2"/>
  <c r="S40" i="2"/>
  <c r="S548" i="2"/>
  <c r="S104" i="2"/>
  <c r="S318" i="2"/>
  <c r="S9" i="2"/>
  <c r="S670" i="2"/>
  <c r="S524" i="2"/>
  <c r="S253" i="2"/>
  <c r="S247" i="2"/>
  <c r="S479" i="2"/>
  <c r="S355" i="2"/>
  <c r="S306" i="2"/>
  <c r="S283" i="2"/>
  <c r="S316" i="2"/>
  <c r="S652" i="2"/>
  <c r="S16" i="2"/>
  <c r="S587" i="2"/>
  <c r="S525" i="2"/>
  <c r="S254" i="2"/>
  <c r="S304" i="2"/>
  <c r="S553" i="2"/>
  <c r="S160" i="2"/>
  <c r="S446" i="2"/>
  <c r="S259" i="2"/>
  <c r="S168" i="2"/>
  <c r="S381" i="2"/>
  <c r="S564" i="2"/>
  <c r="S541" i="2"/>
  <c r="S641" i="2"/>
  <c r="S170" i="2"/>
  <c r="S107" i="2"/>
  <c r="S179" i="2"/>
  <c r="S430" i="2"/>
  <c r="S675" i="2"/>
  <c r="S120" i="2"/>
  <c r="S101" i="2"/>
  <c r="S591" i="2"/>
  <c r="S33" i="2"/>
  <c r="S421" i="2"/>
  <c r="S264" i="2"/>
  <c r="S121" i="2"/>
  <c r="S30" i="2"/>
  <c r="S180" i="2"/>
  <c r="S677" i="2"/>
  <c r="S497" i="2"/>
  <c r="S545" i="2"/>
  <c r="S400" i="2"/>
  <c r="S299" i="2"/>
  <c r="S85" i="2"/>
  <c r="S347" i="2"/>
  <c r="S379" i="2"/>
  <c r="S312" i="2"/>
  <c r="S65" i="2"/>
  <c r="S611" i="2"/>
  <c r="S157" i="2"/>
  <c r="S100" i="2"/>
  <c r="S243" i="2"/>
  <c r="S108" i="2"/>
  <c r="S141" i="2"/>
  <c r="S192" i="2"/>
  <c r="S324" i="2"/>
  <c r="S234" i="2"/>
  <c r="S438" i="2"/>
  <c r="S353" i="2"/>
  <c r="S18" i="2"/>
  <c r="S657" i="2"/>
  <c r="S452" i="2"/>
  <c r="S151" i="2"/>
  <c r="S176" i="2"/>
  <c r="S140" i="2"/>
  <c r="S273" i="2"/>
  <c r="S12" i="2"/>
  <c r="S8" i="2"/>
  <c r="S17" i="2"/>
  <c r="S62" i="2"/>
  <c r="S730" i="2"/>
  <c r="S599" i="2"/>
  <c r="S320" i="2"/>
  <c r="S47" i="2"/>
  <c r="S655" i="2"/>
  <c r="S322" i="2"/>
  <c r="S386" i="2"/>
  <c r="S229" i="2"/>
  <c r="S507" i="2"/>
  <c r="S207" i="2"/>
  <c r="S204" i="2"/>
  <c r="S551" i="2"/>
  <c r="S519" i="2"/>
  <c r="S368" i="2"/>
  <c r="S291" i="2"/>
  <c r="S262" i="2"/>
  <c r="S171" i="2"/>
  <c r="S604" i="2"/>
  <c r="S436" i="2"/>
  <c r="S131" i="2"/>
  <c r="S128" i="2"/>
  <c r="S431" i="2"/>
  <c r="S471" i="2"/>
  <c r="S240" i="2"/>
  <c r="S688" i="2"/>
  <c r="S126" i="2"/>
  <c r="S653" i="2"/>
  <c r="S80" i="2"/>
  <c r="S296" i="2"/>
  <c r="S237" i="2"/>
  <c r="S713" i="2"/>
  <c r="S456" i="2"/>
  <c r="S285" i="2"/>
  <c r="S11" i="2"/>
  <c r="S727" i="2"/>
  <c r="S369" i="2"/>
  <c r="S648" i="2"/>
  <c r="S500" i="2"/>
  <c r="S145" i="2"/>
  <c r="S7" i="2"/>
  <c r="S38" i="2"/>
  <c r="S20" i="2"/>
  <c r="S615" i="2"/>
  <c r="S313" i="2"/>
  <c r="S220" i="2"/>
  <c r="S717" i="2"/>
  <c r="S392" i="2"/>
  <c r="S286" i="2"/>
  <c r="S419" i="2"/>
  <c r="S530" i="2"/>
  <c r="S435" i="2"/>
  <c r="S445" i="2"/>
  <c r="S228" i="2"/>
  <c r="S731" i="2"/>
  <c r="S66" i="2"/>
  <c r="S578" i="2"/>
  <c r="S218" i="2"/>
  <c r="S52" i="2"/>
  <c r="S618" i="2"/>
  <c r="S211" i="2"/>
  <c r="S365" i="2"/>
  <c r="S531" i="2"/>
  <c r="S623" i="2"/>
  <c r="S450" i="2"/>
  <c r="S300" i="2"/>
  <c r="S127" i="2"/>
  <c r="S699" i="2"/>
  <c r="S376" i="2"/>
  <c r="S305" i="2"/>
  <c r="S581" i="2"/>
  <c r="S114" i="2"/>
  <c r="S451" i="2"/>
  <c r="S676" i="2"/>
  <c r="S373" i="2"/>
  <c r="S133" i="2"/>
  <c r="S447" i="2"/>
  <c r="S608" i="2"/>
  <c r="S562" i="2"/>
  <c r="S586" i="2"/>
  <c r="S437" i="2"/>
  <c r="S326" i="2"/>
  <c r="S694" i="2"/>
  <c r="S390" i="2"/>
  <c r="S678" i="2"/>
  <c r="S585" i="2"/>
  <c r="S496" i="2"/>
  <c r="S129" i="2"/>
  <c r="S63" i="2"/>
  <c r="S491" i="2"/>
  <c r="S361" i="2"/>
  <c r="S163" i="2"/>
  <c r="S276" i="2"/>
  <c r="S489" i="2"/>
  <c r="S418" i="2"/>
  <c r="S325" i="2"/>
  <c r="S395" i="2"/>
  <c r="S89" i="2"/>
  <c r="S660" i="2"/>
  <c r="S396" i="2"/>
  <c r="S191" i="2"/>
  <c r="S709" i="2"/>
  <c r="S734" i="2"/>
  <c r="S566" i="2"/>
  <c r="S528" i="2"/>
  <c r="S472" i="2"/>
  <c r="S76" i="2"/>
  <c r="S465" i="2"/>
  <c r="S483" i="2"/>
  <c r="S647" i="2"/>
  <c r="S257" i="2"/>
  <c r="S351" i="2"/>
  <c r="S511" i="2"/>
  <c r="S164" i="2"/>
  <c r="S404" i="2"/>
  <c r="S329" i="2"/>
  <c r="S457" i="2"/>
  <c r="S26" i="2"/>
  <c r="S424" i="2"/>
  <c r="S475" i="2"/>
  <c r="S698" i="2"/>
  <c r="S441" i="2"/>
  <c r="S95" i="2"/>
  <c r="S242" i="2"/>
  <c r="S106" i="2"/>
  <c r="S619" i="2"/>
  <c r="S642" i="2"/>
  <c r="S46" i="2"/>
  <c r="S348" i="2"/>
  <c r="S227" i="2"/>
  <c r="S534" i="2"/>
  <c r="S64" i="2"/>
  <c r="S159" i="2"/>
  <c r="S91" i="2"/>
  <c r="S596" i="2"/>
  <c r="S515" i="2"/>
  <c r="S36" i="2"/>
  <c r="S183" i="2"/>
  <c r="S696" i="2"/>
  <c r="S554" i="2"/>
  <c r="S32" i="2"/>
  <c r="S123" i="2"/>
  <c r="S649" i="2"/>
  <c r="S224" i="2"/>
  <c r="S645" i="2"/>
  <c r="S331" i="2"/>
  <c r="S340" i="2"/>
  <c r="S439" i="2"/>
  <c r="S41" i="2"/>
  <c r="S637" i="2"/>
  <c r="S504" i="2"/>
  <c r="S132" i="2"/>
  <c r="S58" i="2"/>
  <c r="S327" i="2"/>
  <c r="S265" i="2"/>
  <c r="S407" i="2"/>
  <c r="S109" i="2"/>
  <c r="S664" i="2"/>
  <c r="S53" i="2"/>
  <c r="S161" i="2"/>
  <c r="S43" i="2"/>
  <c r="S493" i="2"/>
  <c r="S721" i="2"/>
  <c r="S646" i="2"/>
  <c r="S687" i="2"/>
  <c r="S97" i="2"/>
  <c r="S363" i="2"/>
  <c r="S597" i="2"/>
  <c r="S366" i="2"/>
  <c r="S459" i="2"/>
  <c r="S334" i="2"/>
  <c r="S715" i="2"/>
  <c r="S466" i="2"/>
  <c r="S99" i="2"/>
  <c r="S216" i="2"/>
  <c r="S34" i="2"/>
  <c r="S143" i="2"/>
  <c r="S711" i="2"/>
  <c r="S622" i="2"/>
  <c r="S338" i="2"/>
  <c r="S193" i="2"/>
  <c r="S403" i="2"/>
  <c r="S213" i="2"/>
  <c r="S723" i="2"/>
  <c r="S726" i="2"/>
  <c r="S679" i="2"/>
  <c r="S558" i="2"/>
  <c r="S39" i="2"/>
  <c r="S526" i="2"/>
  <c r="S518" i="2"/>
  <c r="S532" i="2"/>
  <c r="S148" i="2"/>
  <c r="S81" i="2"/>
  <c r="S105" i="2"/>
  <c r="S402" i="2"/>
  <c r="S668" i="2"/>
  <c r="S357" i="2"/>
  <c r="S433" i="2"/>
  <c r="S663" i="2"/>
  <c r="S112" i="2"/>
  <c r="S332" i="2"/>
  <c r="S633" i="2"/>
  <c r="S292" i="2"/>
  <c r="S302" i="2"/>
  <c r="S464" i="2"/>
  <c r="S529" i="2"/>
  <c r="S473" i="2"/>
  <c r="S683" i="2"/>
  <c r="S689" i="2"/>
  <c r="S654" i="2"/>
  <c r="S574" i="2"/>
  <c r="S56" i="2"/>
  <c r="S377" i="2"/>
  <c r="S162" i="2"/>
  <c r="S577" i="2"/>
  <c r="S714" i="2"/>
  <c r="S536" i="2"/>
  <c r="S225" i="2"/>
  <c r="S692" i="2"/>
  <c r="S552" i="2"/>
  <c r="S665" i="2"/>
  <c r="S735" i="2"/>
  <c r="S537" i="2"/>
  <c r="S589" i="2"/>
  <c r="S244" i="2"/>
  <c r="S189" i="2"/>
  <c r="S643" i="2"/>
  <c r="S87" i="2"/>
  <c r="S393" i="2"/>
  <c r="S487" i="2"/>
  <c r="S509" i="2"/>
  <c r="S603" i="2"/>
  <c r="S88" i="2"/>
  <c r="S181" i="2"/>
  <c r="S656" i="2"/>
  <c r="S546" i="2"/>
  <c r="S434" i="2"/>
  <c r="S84" i="2"/>
  <c r="S697" i="2"/>
  <c r="S401" i="2"/>
  <c r="S288" i="2"/>
  <c r="S370" i="2"/>
  <c r="S156" i="2"/>
  <c r="S572" i="2"/>
  <c r="S196" i="2"/>
  <c r="S416" i="2"/>
  <c r="S712" i="2"/>
  <c r="S559" i="2"/>
  <c r="S729" i="2"/>
  <c r="S298" i="2"/>
  <c r="S346" i="2"/>
  <c r="S498" i="2"/>
  <c r="S238" i="2"/>
  <c r="S362" i="2"/>
  <c r="S685" i="2"/>
  <c r="S570" i="2"/>
  <c r="S344" i="2"/>
  <c r="S413" i="2"/>
  <c r="S484" i="2"/>
  <c r="S601" i="2"/>
  <c r="S621" i="2"/>
  <c r="S520" i="2"/>
  <c r="S488" i="2"/>
  <c r="S122" i="2"/>
  <c r="S661" i="2"/>
  <c r="S461" i="2"/>
  <c r="S628" i="2"/>
  <c r="S135" i="2"/>
  <c r="S516" i="2"/>
  <c r="S385" i="2"/>
  <c r="S616" i="2"/>
  <c r="S317" i="2"/>
  <c r="S422" i="2"/>
  <c r="S219" i="2"/>
  <c r="S704" i="2"/>
  <c r="S492" i="2"/>
  <c r="S610" i="2"/>
  <c r="S669" i="2"/>
  <c r="S281" i="2"/>
  <c r="S359" i="2"/>
  <c r="S293" i="2"/>
  <c r="S287" i="2"/>
  <c r="S707" i="2"/>
  <c r="S590" i="2"/>
  <c r="S598" i="2"/>
  <c r="S613" i="2"/>
  <c r="S440" i="2"/>
  <c r="S584" i="2"/>
  <c r="S250" i="2"/>
  <c r="S391" i="2"/>
  <c r="S394" i="2"/>
  <c r="S651" i="2"/>
  <c r="S695" i="2"/>
  <c r="S703" i="2"/>
  <c r="S684" i="2"/>
  <c r="S501" i="2"/>
  <c r="S505" i="2"/>
  <c r="S716" i="2"/>
  <c r="S693" i="2"/>
  <c r="S638" i="2"/>
  <c r="S555" i="2"/>
  <c r="S671" i="2"/>
  <c r="S575" i="2"/>
  <c r="S733" i="2"/>
  <c r="S612" i="2"/>
  <c r="S680" i="2"/>
  <c r="S719" i="2"/>
  <c r="S673" i="2"/>
  <c r="S662" i="2"/>
  <c r="S576" i="2"/>
  <c r="S701" i="2"/>
  <c r="S568" i="2"/>
  <c r="S710" i="2"/>
  <c r="S705" i="2"/>
  <c r="S594" i="2"/>
  <c r="S720" i="2"/>
  <c r="S700" i="2"/>
  <c r="S650" i="2"/>
  <c r="S686" i="2"/>
  <c r="S674" i="2"/>
  <c r="S681" i="2"/>
  <c r="S718" i="2"/>
  <c r="S690" i="2"/>
  <c r="S728" i="2"/>
  <c r="S640" i="2"/>
  <c r="S732" i="2"/>
  <c r="N533" i="2"/>
  <c r="N582" i="2"/>
  <c r="N614" i="2"/>
  <c r="N137" i="2"/>
  <c r="N389" i="2"/>
  <c r="N579" i="2"/>
  <c r="N258" i="2"/>
  <c r="N428" i="2"/>
  <c r="N567" i="2"/>
  <c r="N352" i="2"/>
  <c r="N323" i="2"/>
  <c r="N499" i="2"/>
  <c r="N239" i="2"/>
  <c r="N659" i="2"/>
  <c r="N68" i="2"/>
  <c r="N185" i="2"/>
  <c r="N382" i="2"/>
  <c r="N198" i="2"/>
  <c r="N672" i="2"/>
  <c r="N467" i="2"/>
  <c r="N490" i="2"/>
  <c r="N374" i="2"/>
  <c r="N184" i="2"/>
  <c r="N330" i="2"/>
  <c r="N138" i="2"/>
  <c r="N57" i="2"/>
  <c r="N134" i="2"/>
  <c r="N15" i="2"/>
  <c r="N624" i="2"/>
  <c r="N502" i="2"/>
  <c r="N311" i="2"/>
  <c r="N44" i="2"/>
  <c r="N110" i="2"/>
  <c r="N111" i="2"/>
  <c r="N625" i="2"/>
  <c r="N630" i="2"/>
  <c r="N580" i="2"/>
  <c r="N310" i="2"/>
  <c r="N67" i="2"/>
  <c r="N94" i="2"/>
  <c r="N71" i="2"/>
  <c r="N573" i="2"/>
  <c r="N23" i="2"/>
  <c r="N271" i="2"/>
  <c r="N462" i="2"/>
  <c r="N147" i="2"/>
  <c r="N560" i="2"/>
  <c r="N5" i="2"/>
  <c r="N246" i="2"/>
  <c r="N412" i="2"/>
  <c r="N130" i="2"/>
  <c r="N609" i="2"/>
  <c r="N232" i="2"/>
  <c r="N59" i="2"/>
  <c r="N139" i="2"/>
  <c r="N463" i="2"/>
  <c r="N397" i="2"/>
  <c r="N205" i="2"/>
  <c r="N333" i="2"/>
  <c r="N75" i="2"/>
  <c r="N142" i="2"/>
  <c r="N571" i="2"/>
  <c r="N295" i="2"/>
  <c r="N523" i="2"/>
  <c r="N372" i="2"/>
  <c r="N155" i="2"/>
  <c r="N481" i="2"/>
  <c r="N405" i="2"/>
  <c r="N448" i="2"/>
  <c r="N301" i="2"/>
  <c r="N270" i="2"/>
  <c r="N371" i="2"/>
  <c r="N429" i="2"/>
  <c r="N90" i="2"/>
  <c r="N73" i="2"/>
  <c r="N201" i="2"/>
  <c r="N277" i="2"/>
  <c r="N78" i="2"/>
  <c r="N432" i="2"/>
  <c r="N3" i="2"/>
  <c r="N289" i="2"/>
  <c r="N476" i="2"/>
  <c r="N290" i="2"/>
  <c r="N321" i="2"/>
  <c r="N74" i="2"/>
  <c r="N550" i="2"/>
  <c r="N195" i="2"/>
  <c r="N626" i="2"/>
  <c r="N231" i="2"/>
  <c r="N256" i="2"/>
  <c r="N280" i="2"/>
  <c r="N212" i="2"/>
  <c r="N364" i="2"/>
  <c r="N55" i="2"/>
  <c r="N444" i="2"/>
  <c r="N45" i="2"/>
  <c r="N380" i="2"/>
  <c r="N214" i="2"/>
  <c r="N37" i="2"/>
  <c r="N202" i="2"/>
  <c r="N113" i="2"/>
  <c r="N136" i="2"/>
  <c r="N409" i="2"/>
  <c r="N557" i="2"/>
  <c r="N263" i="2"/>
  <c r="N406" i="2"/>
  <c r="N658" i="2"/>
  <c r="N378" i="2"/>
  <c r="N268" i="2"/>
  <c r="N6" i="2"/>
  <c r="N13" i="2"/>
  <c r="N153" i="2"/>
  <c r="N24" i="2"/>
  <c r="N21" i="2"/>
  <c r="N336" i="2"/>
  <c r="N206" i="2"/>
  <c r="N375" i="2"/>
  <c r="N29" i="2"/>
  <c r="N98" i="2"/>
  <c r="N149" i="2"/>
  <c r="N297" i="2"/>
  <c r="N210" i="2"/>
  <c r="N197" i="2"/>
  <c r="N588" i="2"/>
  <c r="N167" i="2"/>
  <c r="N508" i="2"/>
  <c r="N279" i="2"/>
  <c r="N217" i="2"/>
  <c r="N521" i="2"/>
  <c r="N442" i="2"/>
  <c r="N420" i="2"/>
  <c r="N398" i="2"/>
  <c r="N255" i="2"/>
  <c r="N241" i="2"/>
  <c r="N215" i="2"/>
  <c r="N50" i="2"/>
  <c r="N115" i="2"/>
  <c r="N702" i="2"/>
  <c r="N328" i="2"/>
  <c r="N35" i="2"/>
  <c r="N345" i="2"/>
  <c r="N199" i="2"/>
  <c r="N417" i="2"/>
  <c r="N226" i="2"/>
  <c r="N260" i="2"/>
  <c r="N427" i="2"/>
  <c r="N482" i="2"/>
  <c r="N691" i="2"/>
  <c r="N169" i="2"/>
  <c r="N339" i="2"/>
  <c r="N118" i="2"/>
  <c r="N319" i="2"/>
  <c r="N2" i="2"/>
  <c r="N425" i="2"/>
  <c r="N269" i="2"/>
  <c r="N563" i="2"/>
  <c r="N83" i="2"/>
  <c r="N494" i="2"/>
  <c r="N25" i="2"/>
  <c r="N522" i="2"/>
  <c r="N561" i="2"/>
  <c r="N10" i="2"/>
  <c r="N125" i="2"/>
  <c r="N605" i="2"/>
  <c r="N200" i="2"/>
  <c r="N474" i="2"/>
  <c r="N629" i="2"/>
  <c r="N267" i="2"/>
  <c r="N510" i="2"/>
  <c r="N188" i="2"/>
  <c r="N423" i="2"/>
  <c r="N539" i="2"/>
  <c r="N458" i="2"/>
  <c r="N607" i="2"/>
  <c r="N309" i="2"/>
  <c r="N102" i="2"/>
  <c r="N602" i="2"/>
  <c r="N27" i="2"/>
  <c r="N209" i="2"/>
  <c r="N592" i="2"/>
  <c r="N166" i="2"/>
  <c r="N644" i="2"/>
  <c r="N233" i="2"/>
  <c r="N194" i="2"/>
  <c r="N14" i="2"/>
  <c r="N261" i="2"/>
  <c r="N547" i="2"/>
  <c r="N415" i="2"/>
  <c r="N540" i="2"/>
  <c r="N634" i="2"/>
  <c r="N251" i="2"/>
  <c r="N349" i="2"/>
  <c r="N411" i="2"/>
  <c r="N387" i="2"/>
  <c r="N356" i="2"/>
  <c r="N620" i="2"/>
  <c r="N410" i="2"/>
  <c r="N282" i="2"/>
  <c r="N77" i="2"/>
  <c r="N92" i="2"/>
  <c r="N173" i="2"/>
  <c r="N631" i="2"/>
  <c r="N517" i="2"/>
  <c r="N595" i="2"/>
  <c r="N512" i="2"/>
  <c r="N543" i="2"/>
  <c r="N544" i="2"/>
  <c r="N235" i="2"/>
  <c r="N294" i="2"/>
  <c r="N514" i="2"/>
  <c r="N454" i="2"/>
  <c r="N477" i="2"/>
  <c r="N274" i="2"/>
  <c r="N503" i="2"/>
  <c r="N60" i="2"/>
  <c r="N103" i="2"/>
  <c r="N538" i="2"/>
  <c r="N399" i="2"/>
  <c r="N249" i="2"/>
  <c r="N61" i="2"/>
  <c r="N236" i="2"/>
  <c r="N337" i="2"/>
  <c r="N175" i="2"/>
  <c r="N252" i="2"/>
  <c r="N556" i="2"/>
  <c r="N221" i="2"/>
  <c r="N230" i="2"/>
  <c r="N469" i="2"/>
  <c r="N682" i="2"/>
  <c r="N583" i="2"/>
  <c r="N513" i="2"/>
  <c r="N453" i="2"/>
  <c r="N51" i="2"/>
  <c r="N42" i="2"/>
  <c r="N724" i="2"/>
  <c r="N708" i="2"/>
  <c r="N222" i="2"/>
  <c r="N272" i="2"/>
  <c r="N460" i="2"/>
  <c r="N275" i="2"/>
  <c r="N248" i="2"/>
  <c r="N506" i="2"/>
  <c r="N172" i="2"/>
  <c r="N186" i="2"/>
  <c r="N666" i="2"/>
  <c r="N542" i="2"/>
  <c r="N408" i="2"/>
  <c r="N144" i="2"/>
  <c r="N367" i="2"/>
  <c r="N706" i="2"/>
  <c r="N154" i="2"/>
  <c r="N360" i="2"/>
  <c r="N303" i="2"/>
  <c r="N19" i="2"/>
  <c r="N449" i="2"/>
  <c r="N308" i="2"/>
  <c r="N535" i="2"/>
  <c r="N203" i="2"/>
  <c r="N342" i="2"/>
  <c r="N190" i="2"/>
  <c r="N72" i="2"/>
  <c r="N384" i="2"/>
  <c r="N150" i="2"/>
  <c r="N478" i="2"/>
  <c r="N632" i="2"/>
  <c r="N414" i="2"/>
  <c r="N426" i="2"/>
  <c r="N593" i="2"/>
  <c r="N486" i="2"/>
  <c r="N350" i="2"/>
  <c r="N70" i="2"/>
  <c r="N124" i="2"/>
  <c r="N341" i="2"/>
  <c r="N455" i="2"/>
  <c r="N146" i="2"/>
  <c r="N116" i="2"/>
  <c r="N470" i="2"/>
  <c r="N468" i="2"/>
  <c r="N93" i="2"/>
  <c r="N245" i="2"/>
  <c r="N4" i="2"/>
  <c r="N635" i="2"/>
  <c r="N722" i="2"/>
  <c r="N182" i="2"/>
  <c r="N278" i="2"/>
  <c r="N69" i="2"/>
  <c r="N31" i="2"/>
  <c r="N28" i="2"/>
  <c r="N314" i="2"/>
  <c r="N119" i="2"/>
  <c r="N549" i="2"/>
  <c r="N627" i="2"/>
  <c r="N177" i="2"/>
  <c r="N485" i="2"/>
  <c r="N565" i="2"/>
  <c r="N335" i="2"/>
  <c r="N617" i="2"/>
  <c r="N495" i="2"/>
  <c r="N48" i="2"/>
  <c r="N343" i="2"/>
  <c r="N284" i="2"/>
  <c r="N636" i="2"/>
  <c r="N152" i="2"/>
  <c r="N49" i="2"/>
  <c r="N600" i="2"/>
  <c r="N388" i="2"/>
  <c r="N165" i="2"/>
  <c r="N178" i="2"/>
  <c r="N527" i="2"/>
  <c r="N315" i="2"/>
  <c r="N383" i="2"/>
  <c r="N187" i="2"/>
  <c r="N158" i="2"/>
  <c r="N79" i="2"/>
  <c r="N208" i="2"/>
  <c r="N223" i="2"/>
  <c r="N96" i="2"/>
  <c r="N174" i="2"/>
  <c r="N266" i="2"/>
  <c r="N82" i="2"/>
  <c r="N54" i="2"/>
  <c r="N667" i="2"/>
  <c r="N358" i="2"/>
  <c r="N86" i="2"/>
  <c r="N354" i="2"/>
  <c r="N117" i="2"/>
  <c r="N725" i="2"/>
  <c r="N307" i="2"/>
  <c r="N639" i="2"/>
  <c r="N569" i="2"/>
  <c r="N480" i="2"/>
  <c r="N22" i="2"/>
  <c r="N606" i="2"/>
  <c r="N443" i="2"/>
  <c r="N40" i="2"/>
  <c r="N548" i="2"/>
  <c r="N104" i="2"/>
  <c r="N318" i="2"/>
  <c r="N9" i="2"/>
  <c r="N670" i="2"/>
  <c r="N524" i="2"/>
  <c r="N253" i="2"/>
  <c r="N247" i="2"/>
  <c r="N479" i="2"/>
  <c r="N355" i="2"/>
  <c r="N306" i="2"/>
  <c r="N283" i="2"/>
  <c r="N316" i="2"/>
  <c r="N652" i="2"/>
  <c r="N16" i="2"/>
  <c r="N587" i="2"/>
  <c r="N525" i="2"/>
  <c r="N254" i="2"/>
  <c r="N304" i="2"/>
  <c r="N553" i="2"/>
  <c r="N160" i="2"/>
  <c r="N446" i="2"/>
  <c r="N259" i="2"/>
  <c r="N168" i="2"/>
  <c r="N381" i="2"/>
  <c r="N564" i="2"/>
  <c r="N541" i="2"/>
  <c r="N641" i="2"/>
  <c r="N170" i="2"/>
  <c r="N107" i="2"/>
  <c r="N179" i="2"/>
  <c r="N430" i="2"/>
  <c r="N675" i="2"/>
  <c r="N120" i="2"/>
  <c r="N101" i="2"/>
  <c r="N591" i="2"/>
  <c r="N33" i="2"/>
  <c r="N421" i="2"/>
  <c r="N264" i="2"/>
  <c r="N121" i="2"/>
  <c r="N30" i="2"/>
  <c r="N180" i="2"/>
  <c r="N677" i="2"/>
  <c r="N497" i="2"/>
  <c r="N545" i="2"/>
  <c r="N400" i="2"/>
  <c r="N299" i="2"/>
  <c r="N85" i="2"/>
  <c r="N347" i="2"/>
  <c r="N379" i="2"/>
  <c r="N312" i="2"/>
  <c r="N65" i="2"/>
  <c r="N611" i="2"/>
  <c r="N157" i="2"/>
  <c r="N100" i="2"/>
  <c r="N243" i="2"/>
  <c r="N108" i="2"/>
  <c r="N141" i="2"/>
  <c r="N192" i="2"/>
  <c r="N324" i="2"/>
  <c r="N234" i="2"/>
  <c r="N438" i="2"/>
  <c r="N353" i="2"/>
  <c r="N18" i="2"/>
  <c r="N657" i="2"/>
  <c r="N452" i="2"/>
  <c r="N151" i="2"/>
  <c r="N176" i="2"/>
  <c r="N140" i="2"/>
  <c r="N273" i="2"/>
  <c r="N12" i="2"/>
  <c r="N8" i="2"/>
  <c r="N17" i="2"/>
  <c r="N62" i="2"/>
  <c r="N730" i="2"/>
  <c r="N599" i="2"/>
  <c r="N320" i="2"/>
  <c r="N47" i="2"/>
  <c r="N655" i="2"/>
  <c r="N322" i="2"/>
  <c r="N386" i="2"/>
  <c r="N229" i="2"/>
  <c r="N507" i="2"/>
  <c r="N207" i="2"/>
  <c r="N204" i="2"/>
  <c r="N551" i="2"/>
  <c r="N519" i="2"/>
  <c r="N368" i="2"/>
  <c r="N291" i="2"/>
  <c r="N262" i="2"/>
  <c r="N171" i="2"/>
  <c r="N604" i="2"/>
  <c r="N436" i="2"/>
  <c r="N131" i="2"/>
  <c r="N128" i="2"/>
  <c r="N431" i="2"/>
  <c r="N471" i="2"/>
  <c r="N240" i="2"/>
  <c r="N688" i="2"/>
  <c r="N126" i="2"/>
  <c r="N653" i="2"/>
  <c r="N80" i="2"/>
  <c r="N296" i="2"/>
  <c r="N237" i="2"/>
  <c r="N713" i="2"/>
  <c r="N456" i="2"/>
  <c r="N285" i="2"/>
  <c r="N11" i="2"/>
  <c r="N727" i="2"/>
  <c r="N369" i="2"/>
  <c r="N648" i="2"/>
  <c r="N500" i="2"/>
  <c r="N145" i="2"/>
  <c r="N7" i="2"/>
  <c r="N38" i="2"/>
  <c r="N20" i="2"/>
  <c r="N615" i="2"/>
  <c r="N313" i="2"/>
  <c r="N220" i="2"/>
  <c r="N717" i="2"/>
  <c r="N392" i="2"/>
  <c r="N286" i="2"/>
  <c r="N419" i="2"/>
  <c r="N530" i="2"/>
  <c r="N435" i="2"/>
  <c r="N445" i="2"/>
  <c r="N228" i="2"/>
  <c r="N731" i="2"/>
  <c r="N66" i="2"/>
  <c r="N578" i="2"/>
  <c r="N218" i="2"/>
  <c r="N52" i="2"/>
  <c r="N618" i="2"/>
  <c r="N211" i="2"/>
  <c r="N365" i="2"/>
  <c r="N531" i="2"/>
  <c r="N623" i="2"/>
  <c r="N450" i="2"/>
  <c r="N300" i="2"/>
  <c r="N127" i="2"/>
  <c r="N699" i="2"/>
  <c r="N376" i="2"/>
  <c r="N305" i="2"/>
  <c r="N581" i="2"/>
  <c r="N114" i="2"/>
  <c r="N451" i="2"/>
  <c r="N676" i="2"/>
  <c r="N373" i="2"/>
  <c r="N133" i="2"/>
  <c r="N447" i="2"/>
  <c r="N608" i="2"/>
  <c r="N562" i="2"/>
  <c r="N586" i="2"/>
  <c r="N437" i="2"/>
  <c r="N326" i="2"/>
  <c r="N694" i="2"/>
  <c r="N390" i="2"/>
  <c r="N678" i="2"/>
  <c r="N585" i="2"/>
  <c r="N496" i="2"/>
  <c r="N129" i="2"/>
  <c r="N63" i="2"/>
  <c r="N491" i="2"/>
  <c r="N361" i="2"/>
  <c r="N163" i="2"/>
  <c r="N276" i="2"/>
  <c r="N489" i="2"/>
  <c r="N418" i="2"/>
  <c r="N325" i="2"/>
  <c r="N395" i="2"/>
  <c r="N89" i="2"/>
  <c r="N660" i="2"/>
  <c r="N396" i="2"/>
  <c r="N191" i="2"/>
  <c r="N709" i="2"/>
  <c r="N734" i="2"/>
  <c r="N566" i="2"/>
  <c r="N528" i="2"/>
  <c r="N472" i="2"/>
  <c r="N76" i="2"/>
  <c r="N465" i="2"/>
  <c r="N483" i="2"/>
  <c r="N647" i="2"/>
  <c r="N257" i="2"/>
  <c r="N351" i="2"/>
  <c r="N511" i="2"/>
  <c r="N164" i="2"/>
  <c r="N404" i="2"/>
  <c r="N329" i="2"/>
  <c r="N457" i="2"/>
  <c r="N26" i="2"/>
  <c r="N424" i="2"/>
  <c r="N475" i="2"/>
  <c r="N698" i="2"/>
  <c r="N441" i="2"/>
  <c r="N95" i="2"/>
  <c r="N242" i="2"/>
  <c r="N106" i="2"/>
  <c r="N619" i="2"/>
  <c r="N642" i="2"/>
  <c r="N46" i="2"/>
  <c r="N348" i="2"/>
  <c r="N227" i="2"/>
  <c r="N534" i="2"/>
  <c r="N64" i="2"/>
  <c r="N159" i="2"/>
  <c r="N91" i="2"/>
  <c r="N596" i="2"/>
  <c r="N515" i="2"/>
  <c r="N36" i="2"/>
  <c r="N183" i="2"/>
  <c r="N696" i="2"/>
  <c r="N554" i="2"/>
  <c r="N32" i="2"/>
  <c r="N123" i="2"/>
  <c r="N649" i="2"/>
  <c r="N224" i="2"/>
  <c r="N645" i="2"/>
  <c r="N331" i="2"/>
  <c r="N340" i="2"/>
  <c r="N439" i="2"/>
  <c r="N41" i="2"/>
  <c r="N637" i="2"/>
  <c r="N504" i="2"/>
  <c r="N132" i="2"/>
  <c r="N58" i="2"/>
  <c r="N327" i="2"/>
  <c r="N265" i="2"/>
  <c r="N407" i="2"/>
  <c r="N109" i="2"/>
  <c r="N664" i="2"/>
  <c r="N53" i="2"/>
  <c r="N161" i="2"/>
  <c r="N43" i="2"/>
  <c r="N493" i="2"/>
  <c r="N721" i="2"/>
  <c r="N646" i="2"/>
  <c r="N687" i="2"/>
  <c r="N97" i="2"/>
  <c r="N363" i="2"/>
  <c r="N597" i="2"/>
  <c r="N366" i="2"/>
  <c r="N459" i="2"/>
  <c r="N334" i="2"/>
  <c r="N715" i="2"/>
  <c r="N466" i="2"/>
  <c r="N99" i="2"/>
  <c r="N216" i="2"/>
  <c r="N34" i="2"/>
  <c r="N143" i="2"/>
  <c r="N711" i="2"/>
  <c r="N622" i="2"/>
  <c r="N338" i="2"/>
  <c r="N193" i="2"/>
  <c r="N403" i="2"/>
  <c r="N213" i="2"/>
  <c r="N723" i="2"/>
  <c r="N726" i="2"/>
  <c r="N679" i="2"/>
  <c r="N558" i="2"/>
  <c r="N39" i="2"/>
  <c r="N526" i="2"/>
  <c r="N518" i="2"/>
  <c r="N532" i="2"/>
  <c r="N148" i="2"/>
  <c r="N81" i="2"/>
  <c r="N105" i="2"/>
  <c r="N402" i="2"/>
  <c r="N668" i="2"/>
  <c r="N357" i="2"/>
  <c r="N433" i="2"/>
  <c r="N663" i="2"/>
  <c r="N112" i="2"/>
  <c r="N332" i="2"/>
  <c r="N633" i="2"/>
  <c r="N292" i="2"/>
  <c r="N302" i="2"/>
  <c r="N464" i="2"/>
  <c r="N529" i="2"/>
  <c r="N473" i="2"/>
  <c r="N683" i="2"/>
  <c r="N689" i="2"/>
  <c r="N654" i="2"/>
  <c r="N574" i="2"/>
  <c r="N56" i="2"/>
  <c r="N377" i="2"/>
  <c r="N162" i="2"/>
  <c r="N577" i="2"/>
  <c r="N714" i="2"/>
  <c r="N536" i="2"/>
  <c r="N225" i="2"/>
  <c r="N692" i="2"/>
  <c r="N552" i="2"/>
  <c r="N665" i="2"/>
  <c r="N735" i="2"/>
  <c r="N537" i="2"/>
  <c r="N589" i="2"/>
  <c r="N244" i="2"/>
  <c r="N189" i="2"/>
  <c r="N643" i="2"/>
  <c r="N87" i="2"/>
  <c r="N393" i="2"/>
  <c r="N487" i="2"/>
  <c r="N509" i="2"/>
  <c r="N603" i="2"/>
  <c r="N88" i="2"/>
  <c r="N181" i="2"/>
  <c r="N656" i="2"/>
  <c r="N546" i="2"/>
  <c r="N434" i="2"/>
  <c r="N84" i="2"/>
  <c r="N697" i="2"/>
  <c r="N401" i="2"/>
  <c r="N288" i="2"/>
  <c r="N370" i="2"/>
  <c r="N156" i="2"/>
  <c r="N572" i="2"/>
  <c r="N196" i="2"/>
  <c r="N416" i="2"/>
  <c r="N712" i="2"/>
  <c r="N559" i="2"/>
  <c r="N729" i="2"/>
  <c r="N298" i="2"/>
  <c r="N346" i="2"/>
  <c r="N498" i="2"/>
  <c r="N238" i="2"/>
  <c r="N362" i="2"/>
  <c r="N685" i="2"/>
  <c r="N570" i="2"/>
  <c r="N344" i="2"/>
  <c r="N413" i="2"/>
  <c r="N484" i="2"/>
  <c r="N601" i="2"/>
  <c r="N621" i="2"/>
  <c r="N520" i="2"/>
  <c r="N488" i="2"/>
  <c r="N122" i="2"/>
  <c r="N661" i="2"/>
  <c r="N461" i="2"/>
  <c r="N628" i="2"/>
  <c r="N135" i="2"/>
  <c r="N516" i="2"/>
  <c r="N385" i="2"/>
  <c r="N616" i="2"/>
  <c r="N317" i="2"/>
  <c r="N422" i="2"/>
  <c r="N219" i="2"/>
  <c r="N704" i="2"/>
  <c r="N492" i="2"/>
  <c r="N610" i="2"/>
  <c r="N669" i="2"/>
  <c r="N281" i="2"/>
  <c r="N359" i="2"/>
  <c r="N293" i="2"/>
  <c r="N287" i="2"/>
  <c r="N707" i="2"/>
  <c r="N590" i="2"/>
  <c r="N598" i="2"/>
  <c r="N613" i="2"/>
  <c r="N440" i="2"/>
  <c r="N584" i="2"/>
  <c r="N250" i="2"/>
  <c r="N391" i="2"/>
  <c r="N394" i="2"/>
  <c r="N651" i="2"/>
  <c r="N695" i="2"/>
  <c r="N703" i="2"/>
  <c r="N684" i="2"/>
  <c r="N501" i="2"/>
  <c r="N505" i="2"/>
  <c r="N716" i="2"/>
  <c r="N693" i="2"/>
  <c r="N638" i="2"/>
  <c r="N555" i="2"/>
  <c r="N671" i="2"/>
  <c r="N575" i="2"/>
  <c r="N733" i="2"/>
  <c r="N612" i="2"/>
  <c r="N680" i="2"/>
  <c r="N719" i="2"/>
  <c r="N673" i="2"/>
  <c r="N662" i="2"/>
  <c r="N576" i="2"/>
  <c r="N701" i="2"/>
  <c r="N568" i="2"/>
  <c r="N710" i="2"/>
  <c r="N705" i="2"/>
  <c r="N594" i="2"/>
  <c r="N720" i="2"/>
  <c r="N700" i="2"/>
  <c r="N650" i="2"/>
  <c r="N686" i="2"/>
  <c r="N674" i="2"/>
  <c r="N681" i="2"/>
  <c r="N718" i="2"/>
  <c r="N690" i="2"/>
  <c r="N728" i="2"/>
  <c r="N640" i="2"/>
  <c r="N732" i="2"/>
  <c r="L533" i="2"/>
  <c r="L582" i="2"/>
  <c r="L614" i="2"/>
  <c r="L137" i="2"/>
  <c r="L389" i="2"/>
  <c r="L579" i="2"/>
  <c r="L258" i="2"/>
  <c r="L428" i="2"/>
  <c r="L567" i="2"/>
  <c r="L352" i="2"/>
  <c r="L323" i="2"/>
  <c r="L499" i="2"/>
  <c r="L239" i="2"/>
  <c r="L659" i="2"/>
  <c r="L68" i="2"/>
  <c r="L185" i="2"/>
  <c r="L382" i="2"/>
  <c r="L198" i="2"/>
  <c r="L672" i="2"/>
  <c r="L467" i="2"/>
  <c r="L490" i="2"/>
  <c r="L374" i="2"/>
  <c r="L184" i="2"/>
  <c r="L330" i="2"/>
  <c r="L138" i="2"/>
  <c r="L57" i="2"/>
  <c r="L134" i="2"/>
  <c r="L15" i="2"/>
  <c r="L624" i="2"/>
  <c r="L502" i="2"/>
  <c r="L311" i="2"/>
  <c r="L44" i="2"/>
  <c r="L110" i="2"/>
  <c r="L111" i="2"/>
  <c r="L625" i="2"/>
  <c r="L630" i="2"/>
  <c r="L580" i="2"/>
  <c r="L310" i="2"/>
  <c r="L67" i="2"/>
  <c r="L94" i="2"/>
  <c r="L71" i="2"/>
  <c r="L573" i="2"/>
  <c r="L23" i="2"/>
  <c r="L271" i="2"/>
  <c r="L462" i="2"/>
  <c r="L147" i="2"/>
  <c r="L560" i="2"/>
  <c r="L5" i="2"/>
  <c r="L246" i="2"/>
  <c r="L412" i="2"/>
  <c r="L130" i="2"/>
  <c r="L609" i="2"/>
  <c r="L232" i="2"/>
  <c r="L59" i="2"/>
  <c r="L139" i="2"/>
  <c r="L463" i="2"/>
  <c r="L397" i="2"/>
  <c r="L205" i="2"/>
  <c r="L333" i="2"/>
  <c r="L75" i="2"/>
  <c r="L142" i="2"/>
  <c r="L571" i="2"/>
  <c r="L295" i="2"/>
  <c r="L523" i="2"/>
  <c r="L372" i="2"/>
  <c r="L155" i="2"/>
  <c r="L481" i="2"/>
  <c r="L405" i="2"/>
  <c r="L448" i="2"/>
  <c r="L301" i="2"/>
  <c r="L270" i="2"/>
  <c r="L371" i="2"/>
  <c r="L429" i="2"/>
  <c r="L90" i="2"/>
  <c r="L73" i="2"/>
  <c r="L201" i="2"/>
  <c r="L277" i="2"/>
  <c r="L78" i="2"/>
  <c r="L432" i="2"/>
  <c r="L3" i="2"/>
  <c r="L289" i="2"/>
  <c r="L476" i="2"/>
  <c r="L290" i="2"/>
  <c r="L321" i="2"/>
  <c r="L74" i="2"/>
  <c r="L550" i="2"/>
  <c r="L195" i="2"/>
  <c r="L626" i="2"/>
  <c r="L231" i="2"/>
  <c r="L256" i="2"/>
  <c r="L280" i="2"/>
  <c r="L212" i="2"/>
  <c r="L364" i="2"/>
  <c r="L55" i="2"/>
  <c r="L444" i="2"/>
  <c r="L45" i="2"/>
  <c r="L380" i="2"/>
  <c r="L214" i="2"/>
  <c r="L37" i="2"/>
  <c r="L202" i="2"/>
  <c r="L113" i="2"/>
  <c r="L136" i="2"/>
  <c r="L409" i="2"/>
  <c r="L557" i="2"/>
  <c r="L263" i="2"/>
  <c r="L406" i="2"/>
  <c r="L658" i="2"/>
  <c r="L378" i="2"/>
  <c r="L268" i="2"/>
  <c r="L6" i="2"/>
  <c r="L13" i="2"/>
  <c r="L153" i="2"/>
  <c r="L24" i="2"/>
  <c r="L21" i="2"/>
  <c r="L336" i="2"/>
  <c r="L206" i="2"/>
  <c r="L375" i="2"/>
  <c r="L29" i="2"/>
  <c r="L98" i="2"/>
  <c r="L149" i="2"/>
  <c r="L297" i="2"/>
  <c r="L210" i="2"/>
  <c r="L197" i="2"/>
  <c r="L588" i="2"/>
  <c r="L167" i="2"/>
  <c r="L508" i="2"/>
  <c r="L279" i="2"/>
  <c r="L217" i="2"/>
  <c r="L521" i="2"/>
  <c r="L442" i="2"/>
  <c r="L420" i="2"/>
  <c r="L398" i="2"/>
  <c r="L255" i="2"/>
  <c r="L241" i="2"/>
  <c r="L215" i="2"/>
  <c r="L50" i="2"/>
  <c r="L115" i="2"/>
  <c r="L702" i="2"/>
  <c r="L328" i="2"/>
  <c r="L35" i="2"/>
  <c r="L345" i="2"/>
  <c r="L199" i="2"/>
  <c r="L417" i="2"/>
  <c r="L226" i="2"/>
  <c r="L260" i="2"/>
  <c r="L427" i="2"/>
  <c r="L482" i="2"/>
  <c r="L691" i="2"/>
  <c r="L169" i="2"/>
  <c r="L339" i="2"/>
  <c r="L118" i="2"/>
  <c r="L319" i="2"/>
  <c r="L2" i="2"/>
  <c r="L425" i="2"/>
  <c r="L269" i="2"/>
  <c r="L563" i="2"/>
  <c r="L83" i="2"/>
  <c r="L494" i="2"/>
  <c r="L25" i="2"/>
  <c r="L522" i="2"/>
  <c r="L561" i="2"/>
  <c r="L10" i="2"/>
  <c r="L125" i="2"/>
  <c r="L605" i="2"/>
  <c r="L200" i="2"/>
  <c r="L474" i="2"/>
  <c r="L629" i="2"/>
  <c r="L267" i="2"/>
  <c r="L510" i="2"/>
  <c r="L188" i="2"/>
  <c r="L423" i="2"/>
  <c r="L539" i="2"/>
  <c r="L458" i="2"/>
  <c r="L607" i="2"/>
  <c r="L309" i="2"/>
  <c r="L102" i="2"/>
  <c r="L602" i="2"/>
  <c r="L27" i="2"/>
  <c r="L209" i="2"/>
  <c r="L592" i="2"/>
  <c r="L166" i="2"/>
  <c r="L644" i="2"/>
  <c r="L233" i="2"/>
  <c r="L194" i="2"/>
  <c r="L14" i="2"/>
  <c r="L261" i="2"/>
  <c r="L547" i="2"/>
  <c r="L415" i="2"/>
  <c r="L540" i="2"/>
  <c r="L634" i="2"/>
  <c r="L251" i="2"/>
  <c r="L349" i="2"/>
  <c r="L411" i="2"/>
  <c r="L387" i="2"/>
  <c r="L356" i="2"/>
  <c r="L620" i="2"/>
  <c r="L410" i="2"/>
  <c r="L282" i="2"/>
  <c r="L77" i="2"/>
  <c r="L92" i="2"/>
  <c r="L173" i="2"/>
  <c r="L631" i="2"/>
  <c r="L517" i="2"/>
  <c r="L595" i="2"/>
  <c r="L512" i="2"/>
  <c r="L543" i="2"/>
  <c r="L544" i="2"/>
  <c r="L235" i="2"/>
  <c r="L294" i="2"/>
  <c r="L514" i="2"/>
  <c r="L454" i="2"/>
  <c r="L477" i="2"/>
  <c r="L274" i="2"/>
  <c r="L503" i="2"/>
  <c r="L60" i="2"/>
  <c r="L103" i="2"/>
  <c r="L538" i="2"/>
  <c r="L399" i="2"/>
  <c r="L249" i="2"/>
  <c r="L61" i="2"/>
  <c r="L236" i="2"/>
  <c r="L337" i="2"/>
  <c r="L175" i="2"/>
  <c r="L252" i="2"/>
  <c r="L556" i="2"/>
  <c r="L221" i="2"/>
  <c r="L230" i="2"/>
  <c r="L469" i="2"/>
  <c r="L682" i="2"/>
  <c r="L583" i="2"/>
  <c r="L513" i="2"/>
  <c r="L453" i="2"/>
  <c r="L51" i="2"/>
  <c r="L42" i="2"/>
  <c r="L724" i="2"/>
  <c r="L708" i="2"/>
  <c r="L222" i="2"/>
  <c r="L272" i="2"/>
  <c r="L460" i="2"/>
  <c r="L275" i="2"/>
  <c r="L248" i="2"/>
  <c r="L506" i="2"/>
  <c r="L172" i="2"/>
  <c r="L186" i="2"/>
  <c r="L666" i="2"/>
  <c r="L542" i="2"/>
  <c r="L408" i="2"/>
  <c r="L144" i="2"/>
  <c r="L367" i="2"/>
  <c r="L706" i="2"/>
  <c r="L154" i="2"/>
  <c r="L360" i="2"/>
  <c r="L303" i="2"/>
  <c r="L19" i="2"/>
  <c r="L449" i="2"/>
  <c r="L308" i="2"/>
  <c r="L535" i="2"/>
  <c r="L203" i="2"/>
  <c r="L342" i="2"/>
  <c r="L190" i="2"/>
  <c r="L72" i="2"/>
  <c r="L384" i="2"/>
  <c r="L150" i="2"/>
  <c r="L478" i="2"/>
  <c r="L632" i="2"/>
  <c r="L414" i="2"/>
  <c r="L426" i="2"/>
  <c r="L593" i="2"/>
  <c r="L486" i="2"/>
  <c r="L350" i="2"/>
  <c r="L70" i="2"/>
  <c r="L124" i="2"/>
  <c r="L341" i="2"/>
  <c r="L455" i="2"/>
  <c r="L146" i="2"/>
  <c r="L116" i="2"/>
  <c r="L470" i="2"/>
  <c r="L468" i="2"/>
  <c r="L93" i="2"/>
  <c r="L245" i="2"/>
  <c r="L4" i="2"/>
  <c r="L635" i="2"/>
  <c r="L722" i="2"/>
  <c r="L182" i="2"/>
  <c r="L278" i="2"/>
  <c r="L69" i="2"/>
  <c r="L31" i="2"/>
  <c r="L28" i="2"/>
  <c r="L314" i="2"/>
  <c r="L119" i="2"/>
  <c r="L549" i="2"/>
  <c r="L627" i="2"/>
  <c r="L177" i="2"/>
  <c r="L485" i="2"/>
  <c r="L565" i="2"/>
  <c r="L335" i="2"/>
  <c r="L617" i="2"/>
  <c r="L495" i="2"/>
  <c r="L48" i="2"/>
  <c r="L343" i="2"/>
  <c r="L284" i="2"/>
  <c r="L636" i="2"/>
  <c r="L152" i="2"/>
  <c r="L49" i="2"/>
  <c r="L600" i="2"/>
  <c r="L388" i="2"/>
  <c r="L165" i="2"/>
  <c r="L178" i="2"/>
  <c r="L527" i="2"/>
  <c r="L315" i="2"/>
  <c r="L383" i="2"/>
  <c r="L187" i="2"/>
  <c r="L158" i="2"/>
  <c r="L79" i="2"/>
  <c r="L208" i="2"/>
  <c r="L223" i="2"/>
  <c r="L96" i="2"/>
  <c r="L174" i="2"/>
  <c r="L266" i="2"/>
  <c r="L82" i="2"/>
  <c r="L54" i="2"/>
  <c r="L667" i="2"/>
  <c r="L358" i="2"/>
  <c r="L86" i="2"/>
  <c r="L354" i="2"/>
  <c r="L117" i="2"/>
  <c r="L725" i="2"/>
  <c r="L307" i="2"/>
  <c r="L639" i="2"/>
  <c r="L569" i="2"/>
  <c r="L480" i="2"/>
  <c r="L22" i="2"/>
  <c r="L606" i="2"/>
  <c r="L443" i="2"/>
  <c r="L40" i="2"/>
  <c r="L548" i="2"/>
  <c r="L104" i="2"/>
  <c r="L318" i="2"/>
  <c r="L9" i="2"/>
  <c r="L670" i="2"/>
  <c r="L524" i="2"/>
  <c r="L253" i="2"/>
  <c r="L247" i="2"/>
  <c r="L479" i="2"/>
  <c r="L355" i="2"/>
  <c r="L306" i="2"/>
  <c r="L283" i="2"/>
  <c r="L316" i="2"/>
  <c r="L652" i="2"/>
  <c r="L16" i="2"/>
  <c r="L587" i="2"/>
  <c r="L525" i="2"/>
  <c r="L254" i="2"/>
  <c r="L304" i="2"/>
  <c r="L553" i="2"/>
  <c r="L160" i="2"/>
  <c r="L446" i="2"/>
  <c r="L259" i="2"/>
  <c r="L168" i="2"/>
  <c r="L381" i="2"/>
  <c r="L564" i="2"/>
  <c r="L541" i="2"/>
  <c r="L641" i="2"/>
  <c r="L170" i="2"/>
  <c r="L107" i="2"/>
  <c r="L179" i="2"/>
  <c r="L430" i="2"/>
  <c r="L675" i="2"/>
  <c r="L120" i="2"/>
  <c r="L101" i="2"/>
  <c r="L591" i="2"/>
  <c r="L33" i="2"/>
  <c r="L421" i="2"/>
  <c r="L264" i="2"/>
  <c r="L121" i="2"/>
  <c r="L30" i="2"/>
  <c r="L180" i="2"/>
  <c r="L677" i="2"/>
  <c r="L497" i="2"/>
  <c r="L545" i="2"/>
  <c r="L400" i="2"/>
  <c r="L299" i="2"/>
  <c r="L85" i="2"/>
  <c r="L347" i="2"/>
  <c r="L379" i="2"/>
  <c r="L312" i="2"/>
  <c r="L65" i="2"/>
  <c r="L611" i="2"/>
  <c r="L157" i="2"/>
  <c r="L100" i="2"/>
  <c r="L243" i="2"/>
  <c r="L108" i="2"/>
  <c r="L141" i="2"/>
  <c r="L192" i="2"/>
  <c r="L324" i="2"/>
  <c r="L234" i="2"/>
  <c r="L438" i="2"/>
  <c r="L353" i="2"/>
  <c r="L18" i="2"/>
  <c r="L657" i="2"/>
  <c r="L452" i="2"/>
  <c r="L151" i="2"/>
  <c r="L176" i="2"/>
  <c r="L140" i="2"/>
  <c r="L273" i="2"/>
  <c r="L12" i="2"/>
  <c r="L8" i="2"/>
  <c r="L17" i="2"/>
  <c r="L62" i="2"/>
  <c r="L730" i="2"/>
  <c r="L599" i="2"/>
  <c r="L320" i="2"/>
  <c r="L47" i="2"/>
  <c r="L655" i="2"/>
  <c r="L322" i="2"/>
  <c r="L386" i="2"/>
  <c r="L229" i="2"/>
  <c r="L507" i="2"/>
  <c r="L207" i="2"/>
  <c r="L204" i="2"/>
  <c r="L551" i="2"/>
  <c r="L519" i="2"/>
  <c r="L368" i="2"/>
  <c r="L291" i="2"/>
  <c r="L262" i="2"/>
  <c r="L171" i="2"/>
  <c r="L604" i="2"/>
  <c r="L436" i="2"/>
  <c r="L131" i="2"/>
  <c r="L128" i="2"/>
  <c r="L431" i="2"/>
  <c r="L471" i="2"/>
  <c r="L240" i="2"/>
  <c r="L688" i="2"/>
  <c r="L126" i="2"/>
  <c r="L653" i="2"/>
  <c r="L80" i="2"/>
  <c r="L296" i="2"/>
  <c r="L237" i="2"/>
  <c r="L713" i="2"/>
  <c r="L456" i="2"/>
  <c r="L285" i="2"/>
  <c r="L11" i="2"/>
  <c r="L727" i="2"/>
  <c r="L369" i="2"/>
  <c r="L648" i="2"/>
  <c r="L500" i="2"/>
  <c r="L145" i="2"/>
  <c r="L7" i="2"/>
  <c r="L38" i="2"/>
  <c r="L20" i="2"/>
  <c r="L615" i="2"/>
  <c r="L313" i="2"/>
  <c r="L220" i="2"/>
  <c r="L717" i="2"/>
  <c r="L392" i="2"/>
  <c r="L286" i="2"/>
  <c r="L419" i="2"/>
  <c r="L530" i="2"/>
  <c r="L435" i="2"/>
  <c r="L445" i="2"/>
  <c r="L228" i="2"/>
  <c r="L731" i="2"/>
  <c r="L66" i="2"/>
  <c r="L578" i="2"/>
  <c r="L218" i="2"/>
  <c r="L52" i="2"/>
  <c r="L618" i="2"/>
  <c r="L211" i="2"/>
  <c r="L365" i="2"/>
  <c r="L531" i="2"/>
  <c r="L623" i="2"/>
  <c r="L450" i="2"/>
  <c r="L300" i="2"/>
  <c r="L127" i="2"/>
  <c r="L699" i="2"/>
  <c r="L376" i="2"/>
  <c r="L305" i="2"/>
  <c r="L581" i="2"/>
  <c r="L114" i="2"/>
  <c r="L451" i="2"/>
  <c r="L676" i="2"/>
  <c r="L373" i="2"/>
  <c r="L133" i="2"/>
  <c r="L447" i="2"/>
  <c r="L608" i="2"/>
  <c r="L562" i="2"/>
  <c r="L586" i="2"/>
  <c r="L437" i="2"/>
  <c r="L326" i="2"/>
  <c r="L694" i="2"/>
  <c r="L390" i="2"/>
  <c r="L678" i="2"/>
  <c r="L585" i="2"/>
  <c r="L496" i="2"/>
  <c r="L129" i="2"/>
  <c r="L63" i="2"/>
  <c r="L491" i="2"/>
  <c r="L361" i="2"/>
  <c r="L163" i="2"/>
  <c r="L276" i="2"/>
  <c r="L489" i="2"/>
  <c r="L418" i="2"/>
  <c r="L325" i="2"/>
  <c r="L395" i="2"/>
  <c r="L89" i="2"/>
  <c r="L660" i="2"/>
  <c r="L396" i="2"/>
  <c r="L191" i="2"/>
  <c r="L709" i="2"/>
  <c r="L734" i="2"/>
  <c r="L566" i="2"/>
  <c r="L528" i="2"/>
  <c r="L472" i="2"/>
  <c r="L76" i="2"/>
  <c r="L465" i="2"/>
  <c r="L483" i="2"/>
  <c r="L647" i="2"/>
  <c r="L257" i="2"/>
  <c r="L351" i="2"/>
  <c r="L511" i="2"/>
  <c r="L164" i="2"/>
  <c r="L404" i="2"/>
  <c r="L329" i="2"/>
  <c r="L457" i="2"/>
  <c r="L26" i="2"/>
  <c r="L424" i="2"/>
  <c r="L475" i="2"/>
  <c r="L698" i="2"/>
  <c r="L441" i="2"/>
  <c r="L95" i="2"/>
  <c r="L242" i="2"/>
  <c r="L106" i="2"/>
  <c r="L619" i="2"/>
  <c r="L642" i="2"/>
  <c r="L46" i="2"/>
  <c r="L348" i="2"/>
  <c r="L227" i="2"/>
  <c r="L534" i="2"/>
  <c r="L64" i="2"/>
  <c r="L159" i="2"/>
  <c r="L91" i="2"/>
  <c r="L596" i="2"/>
  <c r="L515" i="2"/>
  <c r="L36" i="2"/>
  <c r="L183" i="2"/>
  <c r="L696" i="2"/>
  <c r="L554" i="2"/>
  <c r="L32" i="2"/>
  <c r="L123" i="2"/>
  <c r="L649" i="2"/>
  <c r="L224" i="2"/>
  <c r="L645" i="2"/>
  <c r="L331" i="2"/>
  <c r="L340" i="2"/>
  <c r="L439" i="2"/>
  <c r="L41" i="2"/>
  <c r="L637" i="2"/>
  <c r="L504" i="2"/>
  <c r="L132" i="2"/>
  <c r="L58" i="2"/>
  <c r="L327" i="2"/>
  <c r="L265" i="2"/>
  <c r="L407" i="2"/>
  <c r="L109" i="2"/>
  <c r="L664" i="2"/>
  <c r="L53" i="2"/>
  <c r="L161" i="2"/>
  <c r="L43" i="2"/>
  <c r="L493" i="2"/>
  <c r="L721" i="2"/>
  <c r="L646" i="2"/>
  <c r="L687" i="2"/>
  <c r="L97" i="2"/>
  <c r="L363" i="2"/>
  <c r="L597" i="2"/>
  <c r="L366" i="2"/>
  <c r="L459" i="2"/>
  <c r="L334" i="2"/>
  <c r="L715" i="2"/>
  <c r="L466" i="2"/>
  <c r="L99" i="2"/>
  <c r="L216" i="2"/>
  <c r="L34" i="2"/>
  <c r="L143" i="2"/>
  <c r="L711" i="2"/>
  <c r="L622" i="2"/>
  <c r="L338" i="2"/>
  <c r="L193" i="2"/>
  <c r="L403" i="2"/>
  <c r="L213" i="2"/>
  <c r="L723" i="2"/>
  <c r="L726" i="2"/>
  <c r="L679" i="2"/>
  <c r="L558" i="2"/>
  <c r="L39" i="2"/>
  <c r="L526" i="2"/>
  <c r="L518" i="2"/>
  <c r="L532" i="2"/>
  <c r="L148" i="2"/>
  <c r="L81" i="2"/>
  <c r="L105" i="2"/>
  <c r="L402" i="2"/>
  <c r="L668" i="2"/>
  <c r="L357" i="2"/>
  <c r="L433" i="2"/>
  <c r="L663" i="2"/>
  <c r="L112" i="2"/>
  <c r="L332" i="2"/>
  <c r="L633" i="2"/>
  <c r="L292" i="2"/>
  <c r="L302" i="2"/>
  <c r="L464" i="2"/>
  <c r="L529" i="2"/>
  <c r="L473" i="2"/>
  <c r="L683" i="2"/>
  <c r="L689" i="2"/>
  <c r="L654" i="2"/>
  <c r="L574" i="2"/>
  <c r="L56" i="2"/>
  <c r="L377" i="2"/>
  <c r="L162" i="2"/>
  <c r="L577" i="2"/>
  <c r="L714" i="2"/>
  <c r="L536" i="2"/>
  <c r="L225" i="2"/>
  <c r="L692" i="2"/>
  <c r="L552" i="2"/>
  <c r="L665" i="2"/>
  <c r="L735" i="2"/>
  <c r="L537" i="2"/>
  <c r="L589" i="2"/>
  <c r="L244" i="2"/>
  <c r="L189" i="2"/>
  <c r="L643" i="2"/>
  <c r="L87" i="2"/>
  <c r="L393" i="2"/>
  <c r="L487" i="2"/>
  <c r="L509" i="2"/>
  <c r="L603" i="2"/>
  <c r="L88" i="2"/>
  <c r="L181" i="2"/>
  <c r="L656" i="2"/>
  <c r="L546" i="2"/>
  <c r="L434" i="2"/>
  <c r="L84" i="2"/>
  <c r="L697" i="2"/>
  <c r="L401" i="2"/>
  <c r="L288" i="2"/>
  <c r="L370" i="2"/>
  <c r="L156" i="2"/>
  <c r="L572" i="2"/>
  <c r="L196" i="2"/>
  <c r="L416" i="2"/>
  <c r="L712" i="2"/>
  <c r="L559" i="2"/>
  <c r="L729" i="2"/>
  <c r="L298" i="2"/>
  <c r="L346" i="2"/>
  <c r="L498" i="2"/>
  <c r="L238" i="2"/>
  <c r="L362" i="2"/>
  <c r="L685" i="2"/>
  <c r="L570" i="2"/>
  <c r="L344" i="2"/>
  <c r="L413" i="2"/>
  <c r="L484" i="2"/>
  <c r="L601" i="2"/>
  <c r="L621" i="2"/>
  <c r="L520" i="2"/>
  <c r="L488" i="2"/>
  <c r="L122" i="2"/>
  <c r="L661" i="2"/>
  <c r="L461" i="2"/>
  <c r="L628" i="2"/>
  <c r="L135" i="2"/>
  <c r="L516" i="2"/>
  <c r="L385" i="2"/>
  <c r="L616" i="2"/>
  <c r="L317" i="2"/>
  <c r="L422" i="2"/>
  <c r="L219" i="2"/>
  <c r="L704" i="2"/>
  <c r="L492" i="2"/>
  <c r="L610" i="2"/>
  <c r="L669" i="2"/>
  <c r="L281" i="2"/>
  <c r="L359" i="2"/>
  <c r="L293" i="2"/>
  <c r="L287" i="2"/>
  <c r="L707" i="2"/>
  <c r="L590" i="2"/>
  <c r="L598" i="2"/>
  <c r="L613" i="2"/>
  <c r="L440" i="2"/>
  <c r="L584" i="2"/>
  <c r="L250" i="2"/>
  <c r="L391" i="2"/>
  <c r="L394" i="2"/>
  <c r="L651" i="2"/>
  <c r="L695" i="2"/>
  <c r="L703" i="2"/>
  <c r="L684" i="2"/>
  <c r="L501" i="2"/>
  <c r="L505" i="2"/>
  <c r="L716" i="2"/>
  <c r="L693" i="2"/>
  <c r="L638" i="2"/>
  <c r="L555" i="2"/>
  <c r="L671" i="2"/>
  <c r="L575" i="2"/>
  <c r="L733" i="2"/>
  <c r="L612" i="2"/>
  <c r="L680" i="2"/>
  <c r="L719" i="2"/>
  <c r="L673" i="2"/>
  <c r="L662" i="2"/>
  <c r="L576" i="2"/>
  <c r="L701" i="2"/>
  <c r="L568" i="2"/>
  <c r="L710" i="2"/>
  <c r="L705" i="2"/>
  <c r="L594" i="2"/>
  <c r="L720" i="2"/>
  <c r="L700" i="2"/>
  <c r="L650" i="2"/>
  <c r="L686" i="2"/>
  <c r="L674" i="2"/>
  <c r="L681" i="2"/>
  <c r="L718" i="2"/>
  <c r="L690" i="2"/>
  <c r="L728" i="2"/>
  <c r="L640" i="2"/>
  <c r="L732" i="2"/>
  <c r="J533" i="2"/>
  <c r="J582" i="2"/>
  <c r="J614" i="2"/>
  <c r="J137" i="2"/>
  <c r="J389" i="2"/>
  <c r="J579" i="2"/>
  <c r="J258" i="2"/>
  <c r="J428" i="2"/>
  <c r="J567" i="2"/>
  <c r="J352" i="2"/>
  <c r="J323" i="2"/>
  <c r="J499" i="2"/>
  <c r="J239" i="2"/>
  <c r="J659" i="2"/>
  <c r="J68" i="2"/>
  <c r="J185" i="2"/>
  <c r="J382" i="2"/>
  <c r="J198" i="2"/>
  <c r="J672" i="2"/>
  <c r="J467" i="2"/>
  <c r="J490" i="2"/>
  <c r="J374" i="2"/>
  <c r="J184" i="2"/>
  <c r="J330" i="2"/>
  <c r="J138" i="2"/>
  <c r="J57" i="2"/>
  <c r="J134" i="2"/>
  <c r="J15" i="2"/>
  <c r="J624" i="2"/>
  <c r="J502" i="2"/>
  <c r="J311" i="2"/>
  <c r="J44" i="2"/>
  <c r="J110" i="2"/>
  <c r="J111" i="2"/>
  <c r="J625" i="2"/>
  <c r="J630" i="2"/>
  <c r="J580" i="2"/>
  <c r="J310" i="2"/>
  <c r="J67" i="2"/>
  <c r="J94" i="2"/>
  <c r="J71" i="2"/>
  <c r="J573" i="2"/>
  <c r="J23" i="2"/>
  <c r="J271" i="2"/>
  <c r="J462" i="2"/>
  <c r="J147" i="2"/>
  <c r="J560" i="2"/>
  <c r="J5" i="2"/>
  <c r="J246" i="2"/>
  <c r="J412" i="2"/>
  <c r="J130" i="2"/>
  <c r="J609" i="2"/>
  <c r="J232" i="2"/>
  <c r="J59" i="2"/>
  <c r="J139" i="2"/>
  <c r="J463" i="2"/>
  <c r="J397" i="2"/>
  <c r="J205" i="2"/>
  <c r="J333" i="2"/>
  <c r="J75" i="2"/>
  <c r="J142" i="2"/>
  <c r="J571" i="2"/>
  <c r="J295" i="2"/>
  <c r="J523" i="2"/>
  <c r="J372" i="2"/>
  <c r="J155" i="2"/>
  <c r="J481" i="2"/>
  <c r="J405" i="2"/>
  <c r="J448" i="2"/>
  <c r="J301" i="2"/>
  <c r="J270" i="2"/>
  <c r="J371" i="2"/>
  <c r="J429" i="2"/>
  <c r="J90" i="2"/>
  <c r="J73" i="2"/>
  <c r="J201" i="2"/>
  <c r="J277" i="2"/>
  <c r="J78" i="2"/>
  <c r="J432" i="2"/>
  <c r="J3" i="2"/>
  <c r="J289" i="2"/>
  <c r="J476" i="2"/>
  <c r="J290" i="2"/>
  <c r="J321" i="2"/>
  <c r="J74" i="2"/>
  <c r="J550" i="2"/>
  <c r="J195" i="2"/>
  <c r="J626" i="2"/>
  <c r="J231" i="2"/>
  <c r="J256" i="2"/>
  <c r="J280" i="2"/>
  <c r="J212" i="2"/>
  <c r="J364" i="2"/>
  <c r="J55" i="2"/>
  <c r="J444" i="2"/>
  <c r="J45" i="2"/>
  <c r="J380" i="2"/>
  <c r="J214" i="2"/>
  <c r="J37" i="2"/>
  <c r="J202" i="2"/>
  <c r="J113" i="2"/>
  <c r="J136" i="2"/>
  <c r="J409" i="2"/>
  <c r="J557" i="2"/>
  <c r="J263" i="2"/>
  <c r="J406" i="2"/>
  <c r="J658" i="2"/>
  <c r="J378" i="2"/>
  <c r="J268" i="2"/>
  <c r="J6" i="2"/>
  <c r="J13" i="2"/>
  <c r="J153" i="2"/>
  <c r="J24" i="2"/>
  <c r="J21" i="2"/>
  <c r="J336" i="2"/>
  <c r="J206" i="2"/>
  <c r="J375" i="2"/>
  <c r="J29" i="2"/>
  <c r="J98" i="2"/>
  <c r="J149" i="2"/>
  <c r="J297" i="2"/>
  <c r="J210" i="2"/>
  <c r="J197" i="2"/>
  <c r="J588" i="2"/>
  <c r="J167" i="2"/>
  <c r="J508" i="2"/>
  <c r="J279" i="2"/>
  <c r="J217" i="2"/>
  <c r="J521" i="2"/>
  <c r="J442" i="2"/>
  <c r="J420" i="2"/>
  <c r="J398" i="2"/>
  <c r="J255" i="2"/>
  <c r="J241" i="2"/>
  <c r="J215" i="2"/>
  <c r="J50" i="2"/>
  <c r="J115" i="2"/>
  <c r="J702" i="2"/>
  <c r="J328" i="2"/>
  <c r="J35" i="2"/>
  <c r="J345" i="2"/>
  <c r="J199" i="2"/>
  <c r="J417" i="2"/>
  <c r="J226" i="2"/>
  <c r="J260" i="2"/>
  <c r="J427" i="2"/>
  <c r="J482" i="2"/>
  <c r="J691" i="2"/>
  <c r="J169" i="2"/>
  <c r="J339" i="2"/>
  <c r="J118" i="2"/>
  <c r="J319" i="2"/>
  <c r="J2" i="2"/>
  <c r="J425" i="2"/>
  <c r="J269" i="2"/>
  <c r="J563" i="2"/>
  <c r="J83" i="2"/>
  <c r="J494" i="2"/>
  <c r="J25" i="2"/>
  <c r="J522" i="2"/>
  <c r="J561" i="2"/>
  <c r="J10" i="2"/>
  <c r="J125" i="2"/>
  <c r="J605" i="2"/>
  <c r="J200" i="2"/>
  <c r="J474" i="2"/>
  <c r="J629" i="2"/>
  <c r="J267" i="2"/>
  <c r="J510" i="2"/>
  <c r="J188" i="2"/>
  <c r="J423" i="2"/>
  <c r="J539" i="2"/>
  <c r="J458" i="2"/>
  <c r="J607" i="2"/>
  <c r="J309" i="2"/>
  <c r="J102" i="2"/>
  <c r="J602" i="2"/>
  <c r="J27" i="2"/>
  <c r="J209" i="2"/>
  <c r="J592" i="2"/>
  <c r="J166" i="2"/>
  <c r="J644" i="2"/>
  <c r="J233" i="2"/>
  <c r="J194" i="2"/>
  <c r="J14" i="2"/>
  <c r="J261" i="2"/>
  <c r="J547" i="2"/>
  <c r="J415" i="2"/>
  <c r="J540" i="2"/>
  <c r="J634" i="2"/>
  <c r="J251" i="2"/>
  <c r="J349" i="2"/>
  <c r="J411" i="2"/>
  <c r="J387" i="2"/>
  <c r="J356" i="2"/>
  <c r="J620" i="2"/>
  <c r="J410" i="2"/>
  <c r="J282" i="2"/>
  <c r="J77" i="2"/>
  <c r="J92" i="2"/>
  <c r="J173" i="2"/>
  <c r="J631" i="2"/>
  <c r="J517" i="2"/>
  <c r="J595" i="2"/>
  <c r="J512" i="2"/>
  <c r="J543" i="2"/>
  <c r="J544" i="2"/>
  <c r="J235" i="2"/>
  <c r="J294" i="2"/>
  <c r="J514" i="2"/>
  <c r="J454" i="2"/>
  <c r="J477" i="2"/>
  <c r="J274" i="2"/>
  <c r="J503" i="2"/>
  <c r="J60" i="2"/>
  <c r="J103" i="2"/>
  <c r="J538" i="2"/>
  <c r="J399" i="2"/>
  <c r="J249" i="2"/>
  <c r="J61" i="2"/>
  <c r="J236" i="2"/>
  <c r="J337" i="2"/>
  <c r="J175" i="2"/>
  <c r="J252" i="2"/>
  <c r="J556" i="2"/>
  <c r="J221" i="2"/>
  <c r="J230" i="2"/>
  <c r="J469" i="2"/>
  <c r="J682" i="2"/>
  <c r="J583" i="2"/>
  <c r="J513" i="2"/>
  <c r="J453" i="2"/>
  <c r="J51" i="2"/>
  <c r="J42" i="2"/>
  <c r="J724" i="2"/>
  <c r="J708" i="2"/>
  <c r="J222" i="2"/>
  <c r="J272" i="2"/>
  <c r="J460" i="2"/>
  <c r="J275" i="2"/>
  <c r="J248" i="2"/>
  <c r="J506" i="2"/>
  <c r="J172" i="2"/>
  <c r="J186" i="2"/>
  <c r="J666" i="2"/>
  <c r="J542" i="2"/>
  <c r="J408" i="2"/>
  <c r="J144" i="2"/>
  <c r="J367" i="2"/>
  <c r="J706" i="2"/>
  <c r="J154" i="2"/>
  <c r="J360" i="2"/>
  <c r="J303" i="2"/>
  <c r="J19" i="2"/>
  <c r="J449" i="2"/>
  <c r="J308" i="2"/>
  <c r="J535" i="2"/>
  <c r="J203" i="2"/>
  <c r="J342" i="2"/>
  <c r="J190" i="2"/>
  <c r="J72" i="2"/>
  <c r="J384" i="2"/>
  <c r="J150" i="2"/>
  <c r="J478" i="2"/>
  <c r="J632" i="2"/>
  <c r="J414" i="2"/>
  <c r="J426" i="2"/>
  <c r="J593" i="2"/>
  <c r="J486" i="2"/>
  <c r="J350" i="2"/>
  <c r="J70" i="2"/>
  <c r="J124" i="2"/>
  <c r="J341" i="2"/>
  <c r="J455" i="2"/>
  <c r="J146" i="2"/>
  <c r="J116" i="2"/>
  <c r="J470" i="2"/>
  <c r="J468" i="2"/>
  <c r="J93" i="2"/>
  <c r="J245" i="2"/>
  <c r="J4" i="2"/>
  <c r="J635" i="2"/>
  <c r="J722" i="2"/>
  <c r="J182" i="2"/>
  <c r="J278" i="2"/>
  <c r="J69" i="2"/>
  <c r="J31" i="2"/>
  <c r="J28" i="2"/>
  <c r="J314" i="2"/>
  <c r="J119" i="2"/>
  <c r="J549" i="2"/>
  <c r="J627" i="2"/>
  <c r="J177" i="2"/>
  <c r="J485" i="2"/>
  <c r="J565" i="2"/>
  <c r="J335" i="2"/>
  <c r="J617" i="2"/>
  <c r="J495" i="2"/>
  <c r="J48" i="2"/>
  <c r="J343" i="2"/>
  <c r="J284" i="2"/>
  <c r="J636" i="2"/>
  <c r="J152" i="2"/>
  <c r="J49" i="2"/>
  <c r="J600" i="2"/>
  <c r="J388" i="2"/>
  <c r="J165" i="2"/>
  <c r="J178" i="2"/>
  <c r="J527" i="2"/>
  <c r="J315" i="2"/>
  <c r="J383" i="2"/>
  <c r="J187" i="2"/>
  <c r="J158" i="2"/>
  <c r="J79" i="2"/>
  <c r="J208" i="2"/>
  <c r="J223" i="2"/>
  <c r="J96" i="2"/>
  <c r="J174" i="2"/>
  <c r="J266" i="2"/>
  <c r="J82" i="2"/>
  <c r="J54" i="2"/>
  <c r="J667" i="2"/>
  <c r="J358" i="2"/>
  <c r="J86" i="2"/>
  <c r="J354" i="2"/>
  <c r="J117" i="2"/>
  <c r="J725" i="2"/>
  <c r="J307" i="2"/>
  <c r="J639" i="2"/>
  <c r="J569" i="2"/>
  <c r="J480" i="2"/>
  <c r="J22" i="2"/>
  <c r="J606" i="2"/>
  <c r="J443" i="2"/>
  <c r="J40" i="2"/>
  <c r="J548" i="2"/>
  <c r="J104" i="2"/>
  <c r="J318" i="2"/>
  <c r="J9" i="2"/>
  <c r="J670" i="2"/>
  <c r="J524" i="2"/>
  <c r="J253" i="2"/>
  <c r="J247" i="2"/>
  <c r="J479" i="2"/>
  <c r="J355" i="2"/>
  <c r="J306" i="2"/>
  <c r="J283" i="2"/>
  <c r="J316" i="2"/>
  <c r="J652" i="2"/>
  <c r="J16" i="2"/>
  <c r="J587" i="2"/>
  <c r="J525" i="2"/>
  <c r="J254" i="2"/>
  <c r="J304" i="2"/>
  <c r="J553" i="2"/>
  <c r="J160" i="2"/>
  <c r="J446" i="2"/>
  <c r="J259" i="2"/>
  <c r="J168" i="2"/>
  <c r="J381" i="2"/>
  <c r="J564" i="2"/>
  <c r="J541" i="2"/>
  <c r="J641" i="2"/>
  <c r="J170" i="2"/>
  <c r="J107" i="2"/>
  <c r="J179" i="2"/>
  <c r="J430" i="2"/>
  <c r="J675" i="2"/>
  <c r="J120" i="2"/>
  <c r="J101" i="2"/>
  <c r="J591" i="2"/>
  <c r="J33" i="2"/>
  <c r="J421" i="2"/>
  <c r="J264" i="2"/>
  <c r="J121" i="2"/>
  <c r="J30" i="2"/>
  <c r="J180" i="2"/>
  <c r="J677" i="2"/>
  <c r="J497" i="2"/>
  <c r="J545" i="2"/>
  <c r="J400" i="2"/>
  <c r="J299" i="2"/>
  <c r="J85" i="2"/>
  <c r="J347" i="2"/>
  <c r="J379" i="2"/>
  <c r="J312" i="2"/>
  <c r="J65" i="2"/>
  <c r="J611" i="2"/>
  <c r="J157" i="2"/>
  <c r="J100" i="2"/>
  <c r="J243" i="2"/>
  <c r="J108" i="2"/>
  <c r="J141" i="2"/>
  <c r="J192" i="2"/>
  <c r="J324" i="2"/>
  <c r="J234" i="2"/>
  <c r="J438" i="2"/>
  <c r="J353" i="2"/>
  <c r="J18" i="2"/>
  <c r="J657" i="2"/>
  <c r="J452" i="2"/>
  <c r="J151" i="2"/>
  <c r="J176" i="2"/>
  <c r="J140" i="2"/>
  <c r="J273" i="2"/>
  <c r="J12" i="2"/>
  <c r="J8" i="2"/>
  <c r="J17" i="2"/>
  <c r="J62" i="2"/>
  <c r="J730" i="2"/>
  <c r="J599" i="2"/>
  <c r="J320" i="2"/>
  <c r="J47" i="2"/>
  <c r="J655" i="2"/>
  <c r="J322" i="2"/>
  <c r="J386" i="2"/>
  <c r="J229" i="2"/>
  <c r="J507" i="2"/>
  <c r="J207" i="2"/>
  <c r="J204" i="2"/>
  <c r="J551" i="2"/>
  <c r="J519" i="2"/>
  <c r="J368" i="2"/>
  <c r="J291" i="2"/>
  <c r="J262" i="2"/>
  <c r="J171" i="2"/>
  <c r="J604" i="2"/>
  <c r="J436" i="2"/>
  <c r="J131" i="2"/>
  <c r="J128" i="2"/>
  <c r="J431" i="2"/>
  <c r="J471" i="2"/>
  <c r="J240" i="2"/>
  <c r="J688" i="2"/>
  <c r="J126" i="2"/>
  <c r="J653" i="2"/>
  <c r="J80" i="2"/>
  <c r="J296" i="2"/>
  <c r="J237" i="2"/>
  <c r="J713" i="2"/>
  <c r="J456" i="2"/>
  <c r="J285" i="2"/>
  <c r="J11" i="2"/>
  <c r="J727" i="2"/>
  <c r="J369" i="2"/>
  <c r="J648" i="2"/>
  <c r="J500" i="2"/>
  <c r="J145" i="2"/>
  <c r="J7" i="2"/>
  <c r="J38" i="2"/>
  <c r="J20" i="2"/>
  <c r="J615" i="2"/>
  <c r="J313" i="2"/>
  <c r="J220" i="2"/>
  <c r="J717" i="2"/>
  <c r="J392" i="2"/>
  <c r="J286" i="2"/>
  <c r="J419" i="2"/>
  <c r="J530" i="2"/>
  <c r="J435" i="2"/>
  <c r="J445" i="2"/>
  <c r="J228" i="2"/>
  <c r="J731" i="2"/>
  <c r="J66" i="2"/>
  <c r="J578" i="2"/>
  <c r="J218" i="2"/>
  <c r="J52" i="2"/>
  <c r="J618" i="2"/>
  <c r="J211" i="2"/>
  <c r="J365" i="2"/>
  <c r="J531" i="2"/>
  <c r="J623" i="2"/>
  <c r="J450" i="2"/>
  <c r="J300" i="2"/>
  <c r="J127" i="2"/>
  <c r="J699" i="2"/>
  <c r="J376" i="2"/>
  <c r="J305" i="2"/>
  <c r="J581" i="2"/>
  <c r="J114" i="2"/>
  <c r="J451" i="2"/>
  <c r="J676" i="2"/>
  <c r="J373" i="2"/>
  <c r="J133" i="2"/>
  <c r="J447" i="2"/>
  <c r="J608" i="2"/>
  <c r="J562" i="2"/>
  <c r="J586" i="2"/>
  <c r="J437" i="2"/>
  <c r="J326" i="2"/>
  <c r="J694" i="2"/>
  <c r="J390" i="2"/>
  <c r="J678" i="2"/>
  <c r="J585" i="2"/>
  <c r="J496" i="2"/>
  <c r="J129" i="2"/>
  <c r="J63" i="2"/>
  <c r="J491" i="2"/>
  <c r="J361" i="2"/>
  <c r="J163" i="2"/>
  <c r="J276" i="2"/>
  <c r="J489" i="2"/>
  <c r="J418" i="2"/>
  <c r="J325" i="2"/>
  <c r="J395" i="2"/>
  <c r="J89" i="2"/>
  <c r="J660" i="2"/>
  <c r="J396" i="2"/>
  <c r="J191" i="2"/>
  <c r="J709" i="2"/>
  <c r="J734" i="2"/>
  <c r="J566" i="2"/>
  <c r="J528" i="2"/>
  <c r="J472" i="2"/>
  <c r="J76" i="2"/>
  <c r="J465" i="2"/>
  <c r="J483" i="2"/>
  <c r="J647" i="2"/>
  <c r="J257" i="2"/>
  <c r="J351" i="2"/>
  <c r="J511" i="2"/>
  <c r="J164" i="2"/>
  <c r="J404" i="2"/>
  <c r="J329" i="2"/>
  <c r="J457" i="2"/>
  <c r="J26" i="2"/>
  <c r="J424" i="2"/>
  <c r="J475" i="2"/>
  <c r="J698" i="2"/>
  <c r="J441" i="2"/>
  <c r="J95" i="2"/>
  <c r="J242" i="2"/>
  <c r="J106" i="2"/>
  <c r="J619" i="2"/>
  <c r="J642" i="2"/>
  <c r="J46" i="2"/>
  <c r="J348" i="2"/>
  <c r="J227" i="2"/>
  <c r="J534" i="2"/>
  <c r="J64" i="2"/>
  <c r="J159" i="2"/>
  <c r="J91" i="2"/>
  <c r="J596" i="2"/>
  <c r="J515" i="2"/>
  <c r="J36" i="2"/>
  <c r="J183" i="2"/>
  <c r="J696" i="2"/>
  <c r="J554" i="2"/>
  <c r="J32" i="2"/>
  <c r="J123" i="2"/>
  <c r="J649" i="2"/>
  <c r="J224" i="2"/>
  <c r="J645" i="2"/>
  <c r="J331" i="2"/>
  <c r="J340" i="2"/>
  <c r="J439" i="2"/>
  <c r="J41" i="2"/>
  <c r="J637" i="2"/>
  <c r="J504" i="2"/>
  <c r="J132" i="2"/>
  <c r="J58" i="2"/>
  <c r="J327" i="2"/>
  <c r="J265" i="2"/>
  <c r="J407" i="2"/>
  <c r="J109" i="2"/>
  <c r="J664" i="2"/>
  <c r="J53" i="2"/>
  <c r="J161" i="2"/>
  <c r="J43" i="2"/>
  <c r="J493" i="2"/>
  <c r="J721" i="2"/>
  <c r="J646" i="2"/>
  <c r="J687" i="2"/>
  <c r="J97" i="2"/>
  <c r="J363" i="2"/>
  <c r="J597" i="2"/>
  <c r="J366" i="2"/>
  <c r="J459" i="2"/>
  <c r="J334" i="2"/>
  <c r="J715" i="2"/>
  <c r="J466" i="2"/>
  <c r="J99" i="2"/>
  <c r="J216" i="2"/>
  <c r="J34" i="2"/>
  <c r="J143" i="2"/>
  <c r="J711" i="2"/>
  <c r="J622" i="2"/>
  <c r="J338" i="2"/>
  <c r="J193" i="2"/>
  <c r="J403" i="2"/>
  <c r="J213" i="2"/>
  <c r="J723" i="2"/>
  <c r="J726" i="2"/>
  <c r="J679" i="2"/>
  <c r="J558" i="2"/>
  <c r="J39" i="2"/>
  <c r="J526" i="2"/>
  <c r="J518" i="2"/>
  <c r="J532" i="2"/>
  <c r="J148" i="2"/>
  <c r="J81" i="2"/>
  <c r="J105" i="2"/>
  <c r="J402" i="2"/>
  <c r="J668" i="2"/>
  <c r="J357" i="2"/>
  <c r="J433" i="2"/>
  <c r="J663" i="2"/>
  <c r="J112" i="2"/>
  <c r="J332" i="2"/>
  <c r="J633" i="2"/>
  <c r="J292" i="2"/>
  <c r="J302" i="2"/>
  <c r="J464" i="2"/>
  <c r="J529" i="2"/>
  <c r="J473" i="2"/>
  <c r="J683" i="2"/>
  <c r="J689" i="2"/>
  <c r="J654" i="2"/>
  <c r="J574" i="2"/>
  <c r="J56" i="2"/>
  <c r="J377" i="2"/>
  <c r="J162" i="2"/>
  <c r="J577" i="2"/>
  <c r="J714" i="2"/>
  <c r="J536" i="2"/>
  <c r="J225" i="2"/>
  <c r="J692" i="2"/>
  <c r="J552" i="2"/>
  <c r="J665" i="2"/>
  <c r="J735" i="2"/>
  <c r="J537" i="2"/>
  <c r="J589" i="2"/>
  <c r="J244" i="2"/>
  <c r="J189" i="2"/>
  <c r="J643" i="2"/>
  <c r="J87" i="2"/>
  <c r="J393" i="2"/>
  <c r="J487" i="2"/>
  <c r="J509" i="2"/>
  <c r="J603" i="2"/>
  <c r="J88" i="2"/>
  <c r="J181" i="2"/>
  <c r="J656" i="2"/>
  <c r="J546" i="2"/>
  <c r="J434" i="2"/>
  <c r="J84" i="2"/>
  <c r="J697" i="2"/>
  <c r="J401" i="2"/>
  <c r="J288" i="2"/>
  <c r="J370" i="2"/>
  <c r="J156" i="2"/>
  <c r="J572" i="2"/>
  <c r="J196" i="2"/>
  <c r="J416" i="2"/>
  <c r="J712" i="2"/>
  <c r="J559" i="2"/>
  <c r="J729" i="2"/>
  <c r="J298" i="2"/>
  <c r="J346" i="2"/>
  <c r="J498" i="2"/>
  <c r="J238" i="2"/>
  <c r="J362" i="2"/>
  <c r="J685" i="2"/>
  <c r="J570" i="2"/>
  <c r="J344" i="2"/>
  <c r="J413" i="2"/>
  <c r="J484" i="2"/>
  <c r="J601" i="2"/>
  <c r="J621" i="2"/>
  <c r="J520" i="2"/>
  <c r="J488" i="2"/>
  <c r="J122" i="2"/>
  <c r="J661" i="2"/>
  <c r="J461" i="2"/>
  <c r="J628" i="2"/>
  <c r="J135" i="2"/>
  <c r="J516" i="2"/>
  <c r="J385" i="2"/>
  <c r="J616" i="2"/>
  <c r="J317" i="2"/>
  <c r="J422" i="2"/>
  <c r="J219" i="2"/>
  <c r="J704" i="2"/>
  <c r="J492" i="2"/>
  <c r="J610" i="2"/>
  <c r="J669" i="2"/>
  <c r="J281" i="2"/>
  <c r="J359" i="2"/>
  <c r="J293" i="2"/>
  <c r="J287" i="2"/>
  <c r="J707" i="2"/>
  <c r="J590" i="2"/>
  <c r="J598" i="2"/>
  <c r="J613" i="2"/>
  <c r="J440" i="2"/>
  <c r="J584" i="2"/>
  <c r="J250" i="2"/>
  <c r="J391" i="2"/>
  <c r="J394" i="2"/>
  <c r="J651" i="2"/>
  <c r="J695" i="2"/>
  <c r="J703" i="2"/>
  <c r="J684" i="2"/>
  <c r="J501" i="2"/>
  <c r="J505" i="2"/>
  <c r="J716" i="2"/>
  <c r="J693" i="2"/>
  <c r="J638" i="2"/>
  <c r="J555" i="2"/>
  <c r="J671" i="2"/>
  <c r="J575" i="2"/>
  <c r="J733" i="2"/>
  <c r="J612" i="2"/>
  <c r="J680" i="2"/>
  <c r="J719" i="2"/>
  <c r="J673" i="2"/>
  <c r="J662" i="2"/>
  <c r="J576" i="2"/>
  <c r="J701" i="2"/>
  <c r="J568" i="2"/>
  <c r="J710" i="2"/>
  <c r="J705" i="2"/>
  <c r="J594" i="2"/>
  <c r="J720" i="2"/>
  <c r="J700" i="2"/>
  <c r="J650" i="2"/>
  <c r="J686" i="2"/>
  <c r="J674" i="2"/>
  <c r="J681" i="2"/>
  <c r="J718" i="2"/>
  <c r="J690" i="2"/>
  <c r="J728" i="2"/>
  <c r="J640" i="2"/>
  <c r="J732" i="2"/>
  <c r="H533" i="2"/>
  <c r="H582" i="2"/>
  <c r="H614" i="2"/>
  <c r="H137" i="2"/>
  <c r="H389" i="2"/>
  <c r="H579" i="2"/>
  <c r="H258" i="2"/>
  <c r="H428" i="2"/>
  <c r="H567" i="2"/>
  <c r="H352" i="2"/>
  <c r="H323" i="2"/>
  <c r="H499" i="2"/>
  <c r="H239" i="2"/>
  <c r="H659" i="2"/>
  <c r="H68" i="2"/>
  <c r="H185" i="2"/>
  <c r="H382" i="2"/>
  <c r="H198" i="2"/>
  <c r="H672" i="2"/>
  <c r="H467" i="2"/>
  <c r="H490" i="2"/>
  <c r="H374" i="2"/>
  <c r="H184" i="2"/>
  <c r="H330" i="2"/>
  <c r="H138" i="2"/>
  <c r="H57" i="2"/>
  <c r="H134" i="2"/>
  <c r="H15" i="2"/>
  <c r="H624" i="2"/>
  <c r="H502" i="2"/>
  <c r="H311" i="2"/>
  <c r="H44" i="2"/>
  <c r="H110" i="2"/>
  <c r="H111" i="2"/>
  <c r="H625" i="2"/>
  <c r="H630" i="2"/>
  <c r="H580" i="2"/>
  <c r="H310" i="2"/>
  <c r="H67" i="2"/>
  <c r="H94" i="2"/>
  <c r="H71" i="2"/>
  <c r="H573" i="2"/>
  <c r="H23" i="2"/>
  <c r="H271" i="2"/>
  <c r="H462" i="2"/>
  <c r="H147" i="2"/>
  <c r="H560" i="2"/>
  <c r="H5" i="2"/>
  <c r="H246" i="2"/>
  <c r="H412" i="2"/>
  <c r="H130" i="2"/>
  <c r="H609" i="2"/>
  <c r="H232" i="2"/>
  <c r="H59" i="2"/>
  <c r="H139" i="2"/>
  <c r="H463" i="2"/>
  <c r="H397" i="2"/>
  <c r="H205" i="2"/>
  <c r="H333" i="2"/>
  <c r="H75" i="2"/>
  <c r="H142" i="2"/>
  <c r="H571" i="2"/>
  <c r="H295" i="2"/>
  <c r="H523" i="2"/>
  <c r="H372" i="2"/>
  <c r="H155" i="2"/>
  <c r="H481" i="2"/>
  <c r="H405" i="2"/>
  <c r="H448" i="2"/>
  <c r="H301" i="2"/>
  <c r="H270" i="2"/>
  <c r="H371" i="2"/>
  <c r="H429" i="2"/>
  <c r="H90" i="2"/>
  <c r="H73" i="2"/>
  <c r="H201" i="2"/>
  <c r="H277" i="2"/>
  <c r="H78" i="2"/>
  <c r="H432" i="2"/>
  <c r="H3" i="2"/>
  <c r="H289" i="2"/>
  <c r="H476" i="2"/>
  <c r="H290" i="2"/>
  <c r="H321" i="2"/>
  <c r="H74" i="2"/>
  <c r="H550" i="2"/>
  <c r="H195" i="2"/>
  <c r="H626" i="2"/>
  <c r="H231" i="2"/>
  <c r="H256" i="2"/>
  <c r="H280" i="2"/>
  <c r="H212" i="2"/>
  <c r="H364" i="2"/>
  <c r="H55" i="2"/>
  <c r="H444" i="2"/>
  <c r="H45" i="2"/>
  <c r="H380" i="2"/>
  <c r="H214" i="2"/>
  <c r="H37" i="2"/>
  <c r="H202" i="2"/>
  <c r="H113" i="2"/>
  <c r="H136" i="2"/>
  <c r="H409" i="2"/>
  <c r="H557" i="2"/>
  <c r="H263" i="2"/>
  <c r="H406" i="2"/>
  <c r="H658" i="2"/>
  <c r="H378" i="2"/>
  <c r="H268" i="2"/>
  <c r="H6" i="2"/>
  <c r="H13" i="2"/>
  <c r="H153" i="2"/>
  <c r="H24" i="2"/>
  <c r="H21" i="2"/>
  <c r="H336" i="2"/>
  <c r="H206" i="2"/>
  <c r="H375" i="2"/>
  <c r="H29" i="2"/>
  <c r="H98" i="2"/>
  <c r="H149" i="2"/>
  <c r="H297" i="2"/>
  <c r="H210" i="2"/>
  <c r="H197" i="2"/>
  <c r="H588" i="2"/>
  <c r="H167" i="2"/>
  <c r="H508" i="2"/>
  <c r="H279" i="2"/>
  <c r="H217" i="2"/>
  <c r="H521" i="2"/>
  <c r="H442" i="2"/>
  <c r="H420" i="2"/>
  <c r="H398" i="2"/>
  <c r="H255" i="2"/>
  <c r="H241" i="2"/>
  <c r="H215" i="2"/>
  <c r="H50" i="2"/>
  <c r="H115" i="2"/>
  <c r="H702" i="2"/>
  <c r="H328" i="2"/>
  <c r="H35" i="2"/>
  <c r="H345" i="2"/>
  <c r="H199" i="2"/>
  <c r="H417" i="2"/>
  <c r="H226" i="2"/>
  <c r="H260" i="2"/>
  <c r="H427" i="2"/>
  <c r="H482" i="2"/>
  <c r="H691" i="2"/>
  <c r="H169" i="2"/>
  <c r="H339" i="2"/>
  <c r="H118" i="2"/>
  <c r="H319" i="2"/>
  <c r="H2" i="2"/>
  <c r="H425" i="2"/>
  <c r="H269" i="2"/>
  <c r="H563" i="2"/>
  <c r="H83" i="2"/>
  <c r="H494" i="2"/>
  <c r="H25" i="2"/>
  <c r="H522" i="2"/>
  <c r="H561" i="2"/>
  <c r="H10" i="2"/>
  <c r="H125" i="2"/>
  <c r="H605" i="2"/>
  <c r="H200" i="2"/>
  <c r="H474" i="2"/>
  <c r="H629" i="2"/>
  <c r="H267" i="2"/>
  <c r="H510" i="2"/>
  <c r="H188" i="2"/>
  <c r="H423" i="2"/>
  <c r="H539" i="2"/>
  <c r="H458" i="2"/>
  <c r="H607" i="2"/>
  <c r="H309" i="2"/>
  <c r="H102" i="2"/>
  <c r="H602" i="2"/>
  <c r="H27" i="2"/>
  <c r="H209" i="2"/>
  <c r="H592" i="2"/>
  <c r="H166" i="2"/>
  <c r="H644" i="2"/>
  <c r="H233" i="2"/>
  <c r="H194" i="2"/>
  <c r="H14" i="2"/>
  <c r="H261" i="2"/>
  <c r="H547" i="2"/>
  <c r="H415" i="2"/>
  <c r="H540" i="2"/>
  <c r="H634" i="2"/>
  <c r="H251" i="2"/>
  <c r="H349" i="2"/>
  <c r="H411" i="2"/>
  <c r="H387" i="2"/>
  <c r="H356" i="2"/>
  <c r="H620" i="2"/>
  <c r="H410" i="2"/>
  <c r="H282" i="2"/>
  <c r="H77" i="2"/>
  <c r="H92" i="2"/>
  <c r="H173" i="2"/>
  <c r="H631" i="2"/>
  <c r="H517" i="2"/>
  <c r="H595" i="2"/>
  <c r="H512" i="2"/>
  <c r="H543" i="2"/>
  <c r="H544" i="2"/>
  <c r="H235" i="2"/>
  <c r="H294" i="2"/>
  <c r="H514" i="2"/>
  <c r="H454" i="2"/>
  <c r="H477" i="2"/>
  <c r="H274" i="2"/>
  <c r="H503" i="2"/>
  <c r="H60" i="2"/>
  <c r="H103" i="2"/>
  <c r="H538" i="2"/>
  <c r="H399" i="2"/>
  <c r="H249" i="2"/>
  <c r="H61" i="2"/>
  <c r="H236" i="2"/>
  <c r="H337" i="2"/>
  <c r="H175" i="2"/>
  <c r="H252" i="2"/>
  <c r="H556" i="2"/>
  <c r="H221" i="2"/>
  <c r="H230" i="2"/>
  <c r="H469" i="2"/>
  <c r="H682" i="2"/>
  <c r="H583" i="2"/>
  <c r="H513" i="2"/>
  <c r="H453" i="2"/>
  <c r="H51" i="2"/>
  <c r="H42" i="2"/>
  <c r="H724" i="2"/>
  <c r="H708" i="2"/>
  <c r="H222" i="2"/>
  <c r="H272" i="2"/>
  <c r="H460" i="2"/>
  <c r="H275" i="2"/>
  <c r="H248" i="2"/>
  <c r="H506" i="2"/>
  <c r="H172" i="2"/>
  <c r="H186" i="2"/>
  <c r="H666" i="2"/>
  <c r="H542" i="2"/>
  <c r="H408" i="2"/>
  <c r="H144" i="2"/>
  <c r="H367" i="2"/>
  <c r="H706" i="2"/>
  <c r="H154" i="2"/>
  <c r="H360" i="2"/>
  <c r="H303" i="2"/>
  <c r="H19" i="2"/>
  <c r="H449" i="2"/>
  <c r="H308" i="2"/>
  <c r="H535" i="2"/>
  <c r="H203" i="2"/>
  <c r="H342" i="2"/>
  <c r="H190" i="2"/>
  <c r="H72" i="2"/>
  <c r="H384" i="2"/>
  <c r="H150" i="2"/>
  <c r="H478" i="2"/>
  <c r="H632" i="2"/>
  <c r="H414" i="2"/>
  <c r="H426" i="2"/>
  <c r="H593" i="2"/>
  <c r="H486" i="2"/>
  <c r="H350" i="2"/>
  <c r="H70" i="2"/>
  <c r="H124" i="2"/>
  <c r="H341" i="2"/>
  <c r="H455" i="2"/>
  <c r="H146" i="2"/>
  <c r="H116" i="2"/>
  <c r="H470" i="2"/>
  <c r="H468" i="2"/>
  <c r="H93" i="2"/>
  <c r="H245" i="2"/>
  <c r="H4" i="2"/>
  <c r="H635" i="2"/>
  <c r="H722" i="2"/>
  <c r="H182" i="2"/>
  <c r="H278" i="2"/>
  <c r="H69" i="2"/>
  <c r="H31" i="2"/>
  <c r="H28" i="2"/>
  <c r="H314" i="2"/>
  <c r="H119" i="2"/>
  <c r="H549" i="2"/>
  <c r="H627" i="2"/>
  <c r="H177" i="2"/>
  <c r="H485" i="2"/>
  <c r="H565" i="2"/>
  <c r="H335" i="2"/>
  <c r="H617" i="2"/>
  <c r="H495" i="2"/>
  <c r="H48" i="2"/>
  <c r="H343" i="2"/>
  <c r="H284" i="2"/>
  <c r="H636" i="2"/>
  <c r="H152" i="2"/>
  <c r="H49" i="2"/>
  <c r="H600" i="2"/>
  <c r="H388" i="2"/>
  <c r="H165" i="2"/>
  <c r="H178" i="2"/>
  <c r="H527" i="2"/>
  <c r="H315" i="2"/>
  <c r="H383" i="2"/>
  <c r="H187" i="2"/>
  <c r="H158" i="2"/>
  <c r="H79" i="2"/>
  <c r="H208" i="2"/>
  <c r="H223" i="2"/>
  <c r="H96" i="2"/>
  <c r="H174" i="2"/>
  <c r="H266" i="2"/>
  <c r="H82" i="2"/>
  <c r="H54" i="2"/>
  <c r="H667" i="2"/>
  <c r="H358" i="2"/>
  <c r="H86" i="2"/>
  <c r="H354" i="2"/>
  <c r="H117" i="2"/>
  <c r="H725" i="2"/>
  <c r="H307" i="2"/>
  <c r="H639" i="2"/>
  <c r="H569" i="2"/>
  <c r="H480" i="2"/>
  <c r="H22" i="2"/>
  <c r="H606" i="2"/>
  <c r="H443" i="2"/>
  <c r="H40" i="2"/>
  <c r="H548" i="2"/>
  <c r="H104" i="2"/>
  <c r="H318" i="2"/>
  <c r="H9" i="2"/>
  <c r="H670" i="2"/>
  <c r="H524" i="2"/>
  <c r="H253" i="2"/>
  <c r="H247" i="2"/>
  <c r="H479" i="2"/>
  <c r="H355" i="2"/>
  <c r="H306" i="2"/>
  <c r="H283" i="2"/>
  <c r="H316" i="2"/>
  <c r="H652" i="2"/>
  <c r="H16" i="2"/>
  <c r="H587" i="2"/>
  <c r="H525" i="2"/>
  <c r="H254" i="2"/>
  <c r="H304" i="2"/>
  <c r="H553" i="2"/>
  <c r="H160" i="2"/>
  <c r="H446" i="2"/>
  <c r="H259" i="2"/>
  <c r="H168" i="2"/>
  <c r="H381" i="2"/>
  <c r="H564" i="2"/>
  <c r="H541" i="2"/>
  <c r="H641" i="2"/>
  <c r="H170" i="2"/>
  <c r="H107" i="2"/>
  <c r="H179" i="2"/>
  <c r="H430" i="2"/>
  <c r="H675" i="2"/>
  <c r="H120" i="2"/>
  <c r="H101" i="2"/>
  <c r="H591" i="2"/>
  <c r="H33" i="2"/>
  <c r="H421" i="2"/>
  <c r="H264" i="2"/>
  <c r="H121" i="2"/>
  <c r="H30" i="2"/>
  <c r="H180" i="2"/>
  <c r="H677" i="2"/>
  <c r="H497" i="2"/>
  <c r="H545" i="2"/>
  <c r="H400" i="2"/>
  <c r="H299" i="2"/>
  <c r="H85" i="2"/>
  <c r="H347" i="2"/>
  <c r="H379" i="2"/>
  <c r="H312" i="2"/>
  <c r="H65" i="2"/>
  <c r="H611" i="2"/>
  <c r="H157" i="2"/>
  <c r="H100" i="2"/>
  <c r="H243" i="2"/>
  <c r="H108" i="2"/>
  <c r="H141" i="2"/>
  <c r="H192" i="2"/>
  <c r="H324" i="2"/>
  <c r="H234" i="2"/>
  <c r="H438" i="2"/>
  <c r="H353" i="2"/>
  <c r="H18" i="2"/>
  <c r="H657" i="2"/>
  <c r="H452" i="2"/>
  <c r="H151" i="2"/>
  <c r="H176" i="2"/>
  <c r="H140" i="2"/>
  <c r="H273" i="2"/>
  <c r="H12" i="2"/>
  <c r="H8" i="2"/>
  <c r="H17" i="2"/>
  <c r="H62" i="2"/>
  <c r="H730" i="2"/>
  <c r="H599" i="2"/>
  <c r="H320" i="2"/>
  <c r="H47" i="2"/>
  <c r="H655" i="2"/>
  <c r="H322" i="2"/>
  <c r="H386" i="2"/>
  <c r="H229" i="2"/>
  <c r="H507" i="2"/>
  <c r="H207" i="2"/>
  <c r="H204" i="2"/>
  <c r="H551" i="2"/>
  <c r="H519" i="2"/>
  <c r="H368" i="2"/>
  <c r="H291" i="2"/>
  <c r="H262" i="2"/>
  <c r="H171" i="2"/>
  <c r="H604" i="2"/>
  <c r="H436" i="2"/>
  <c r="H131" i="2"/>
  <c r="H128" i="2"/>
  <c r="H431" i="2"/>
  <c r="H471" i="2"/>
  <c r="H240" i="2"/>
  <c r="H688" i="2"/>
  <c r="H126" i="2"/>
  <c r="H653" i="2"/>
  <c r="H80" i="2"/>
  <c r="H296" i="2"/>
  <c r="H237" i="2"/>
  <c r="H713" i="2"/>
  <c r="H456" i="2"/>
  <c r="H285" i="2"/>
  <c r="H11" i="2"/>
  <c r="H727" i="2"/>
  <c r="H369" i="2"/>
  <c r="H648" i="2"/>
  <c r="H500" i="2"/>
  <c r="H145" i="2"/>
  <c r="H7" i="2"/>
  <c r="H38" i="2"/>
  <c r="H20" i="2"/>
  <c r="H615" i="2"/>
  <c r="H313" i="2"/>
  <c r="H220" i="2"/>
  <c r="H717" i="2"/>
  <c r="H392" i="2"/>
  <c r="H286" i="2"/>
  <c r="H419" i="2"/>
  <c r="H530" i="2"/>
  <c r="H435" i="2"/>
  <c r="H445" i="2"/>
  <c r="H228" i="2"/>
  <c r="H731" i="2"/>
  <c r="H66" i="2"/>
  <c r="H578" i="2"/>
  <c r="H218" i="2"/>
  <c r="H52" i="2"/>
  <c r="H618" i="2"/>
  <c r="H211" i="2"/>
  <c r="H365" i="2"/>
  <c r="H531" i="2"/>
  <c r="H623" i="2"/>
  <c r="H450" i="2"/>
  <c r="H300" i="2"/>
  <c r="H127" i="2"/>
  <c r="H699" i="2"/>
  <c r="H376" i="2"/>
  <c r="H305" i="2"/>
  <c r="H581" i="2"/>
  <c r="H114" i="2"/>
  <c r="H451" i="2"/>
  <c r="H676" i="2"/>
  <c r="H373" i="2"/>
  <c r="H133" i="2"/>
  <c r="H447" i="2"/>
  <c r="H608" i="2"/>
  <c r="H562" i="2"/>
  <c r="H586" i="2"/>
  <c r="H437" i="2"/>
  <c r="H326" i="2"/>
  <c r="H694" i="2"/>
  <c r="H390" i="2"/>
  <c r="H678" i="2"/>
  <c r="H585" i="2"/>
  <c r="H496" i="2"/>
  <c r="H129" i="2"/>
  <c r="H63" i="2"/>
  <c r="H491" i="2"/>
  <c r="H361" i="2"/>
  <c r="H163" i="2"/>
  <c r="H276" i="2"/>
  <c r="H489" i="2"/>
  <c r="H418" i="2"/>
  <c r="H325" i="2"/>
  <c r="H395" i="2"/>
  <c r="H89" i="2"/>
  <c r="H660" i="2"/>
  <c r="H396" i="2"/>
  <c r="H191" i="2"/>
  <c r="H709" i="2"/>
  <c r="H734" i="2"/>
  <c r="H566" i="2"/>
  <c r="H528" i="2"/>
  <c r="H472" i="2"/>
  <c r="H76" i="2"/>
  <c r="H465" i="2"/>
  <c r="H483" i="2"/>
  <c r="H647" i="2"/>
  <c r="H257" i="2"/>
  <c r="H351" i="2"/>
  <c r="H511" i="2"/>
  <c r="H164" i="2"/>
  <c r="H404" i="2"/>
  <c r="H329" i="2"/>
  <c r="H457" i="2"/>
  <c r="H26" i="2"/>
  <c r="H424" i="2"/>
  <c r="H475" i="2"/>
  <c r="H698" i="2"/>
  <c r="H441" i="2"/>
  <c r="H95" i="2"/>
  <c r="H242" i="2"/>
  <c r="H106" i="2"/>
  <c r="H619" i="2"/>
  <c r="H642" i="2"/>
  <c r="H46" i="2"/>
  <c r="H348" i="2"/>
  <c r="H227" i="2"/>
  <c r="H534" i="2"/>
  <c r="H64" i="2"/>
  <c r="H159" i="2"/>
  <c r="H91" i="2"/>
  <c r="H596" i="2"/>
  <c r="H515" i="2"/>
  <c r="H36" i="2"/>
  <c r="H183" i="2"/>
  <c r="H696" i="2"/>
  <c r="H554" i="2"/>
  <c r="H32" i="2"/>
  <c r="H123" i="2"/>
  <c r="H649" i="2"/>
  <c r="H224" i="2"/>
  <c r="H645" i="2"/>
  <c r="H331" i="2"/>
  <c r="H340" i="2"/>
  <c r="H439" i="2"/>
  <c r="H41" i="2"/>
  <c r="H637" i="2"/>
  <c r="H504" i="2"/>
  <c r="H132" i="2"/>
  <c r="H58" i="2"/>
  <c r="H327" i="2"/>
  <c r="H265" i="2"/>
  <c r="H407" i="2"/>
  <c r="H109" i="2"/>
  <c r="H664" i="2"/>
  <c r="H53" i="2"/>
  <c r="H161" i="2"/>
  <c r="H43" i="2"/>
  <c r="H493" i="2"/>
  <c r="H721" i="2"/>
  <c r="H646" i="2"/>
  <c r="H687" i="2"/>
  <c r="H97" i="2"/>
  <c r="H363" i="2"/>
  <c r="H597" i="2"/>
  <c r="H366" i="2"/>
  <c r="H459" i="2"/>
  <c r="H334" i="2"/>
  <c r="H715" i="2"/>
  <c r="H466" i="2"/>
  <c r="H99" i="2"/>
  <c r="H216" i="2"/>
  <c r="H34" i="2"/>
  <c r="H143" i="2"/>
  <c r="H711" i="2"/>
  <c r="H622" i="2"/>
  <c r="H338" i="2"/>
  <c r="H193" i="2"/>
  <c r="H403" i="2"/>
  <c r="H213" i="2"/>
  <c r="H723" i="2"/>
  <c r="H726" i="2"/>
  <c r="H679" i="2"/>
  <c r="H558" i="2"/>
  <c r="H39" i="2"/>
  <c r="H526" i="2"/>
  <c r="H518" i="2"/>
  <c r="H532" i="2"/>
  <c r="H148" i="2"/>
  <c r="H81" i="2"/>
  <c r="H105" i="2"/>
  <c r="H402" i="2"/>
  <c r="H668" i="2"/>
  <c r="H357" i="2"/>
  <c r="H433" i="2"/>
  <c r="H663" i="2"/>
  <c r="H112" i="2"/>
  <c r="H332" i="2"/>
  <c r="H633" i="2"/>
  <c r="H292" i="2"/>
  <c r="H302" i="2"/>
  <c r="H464" i="2"/>
  <c r="H529" i="2"/>
  <c r="H473" i="2"/>
  <c r="H683" i="2"/>
  <c r="H689" i="2"/>
  <c r="H654" i="2"/>
  <c r="H574" i="2"/>
  <c r="H56" i="2"/>
  <c r="H377" i="2"/>
  <c r="H162" i="2"/>
  <c r="H577" i="2"/>
  <c r="H714" i="2"/>
  <c r="H536" i="2"/>
  <c r="H225" i="2"/>
  <c r="H692" i="2"/>
  <c r="H552" i="2"/>
  <c r="H665" i="2"/>
  <c r="H735" i="2"/>
  <c r="H537" i="2"/>
  <c r="H589" i="2"/>
  <c r="H244" i="2"/>
  <c r="H189" i="2"/>
  <c r="H643" i="2"/>
  <c r="H87" i="2"/>
  <c r="H393" i="2"/>
  <c r="H487" i="2"/>
  <c r="H509" i="2"/>
  <c r="H603" i="2"/>
  <c r="H88" i="2"/>
  <c r="H181" i="2"/>
  <c r="H656" i="2"/>
  <c r="H546" i="2"/>
  <c r="H434" i="2"/>
  <c r="H84" i="2"/>
  <c r="H697" i="2"/>
  <c r="H401" i="2"/>
  <c r="H288" i="2"/>
  <c r="H370" i="2"/>
  <c r="H156" i="2"/>
  <c r="H572" i="2"/>
  <c r="H196" i="2"/>
  <c r="H416" i="2"/>
  <c r="H712" i="2"/>
  <c r="H559" i="2"/>
  <c r="H729" i="2"/>
  <c r="H298" i="2"/>
  <c r="H346" i="2"/>
  <c r="H498" i="2"/>
  <c r="H238" i="2"/>
  <c r="H362" i="2"/>
  <c r="H685" i="2"/>
  <c r="H570" i="2"/>
  <c r="H344" i="2"/>
  <c r="H413" i="2"/>
  <c r="H484" i="2"/>
  <c r="H601" i="2"/>
  <c r="H621" i="2"/>
  <c r="H520" i="2"/>
  <c r="H488" i="2"/>
  <c r="H122" i="2"/>
  <c r="H661" i="2"/>
  <c r="H461" i="2"/>
  <c r="H628" i="2"/>
  <c r="H135" i="2"/>
  <c r="H516" i="2"/>
  <c r="H385" i="2"/>
  <c r="H616" i="2"/>
  <c r="H317" i="2"/>
  <c r="H422" i="2"/>
  <c r="H219" i="2"/>
  <c r="H704" i="2"/>
  <c r="H492" i="2"/>
  <c r="H610" i="2"/>
  <c r="H669" i="2"/>
  <c r="H281" i="2"/>
  <c r="H359" i="2"/>
  <c r="H293" i="2"/>
  <c r="H287" i="2"/>
  <c r="H707" i="2"/>
  <c r="H590" i="2"/>
  <c r="H598" i="2"/>
  <c r="H613" i="2"/>
  <c r="H440" i="2"/>
  <c r="H584" i="2"/>
  <c r="H250" i="2"/>
  <c r="H391" i="2"/>
  <c r="H394" i="2"/>
  <c r="H651" i="2"/>
  <c r="H695" i="2"/>
  <c r="H703" i="2"/>
  <c r="H684" i="2"/>
  <c r="H501" i="2"/>
  <c r="H505" i="2"/>
  <c r="H716" i="2"/>
  <c r="H693" i="2"/>
  <c r="H638" i="2"/>
  <c r="H555" i="2"/>
  <c r="H671" i="2"/>
  <c r="H575" i="2"/>
  <c r="H733" i="2"/>
  <c r="H612" i="2"/>
  <c r="H680" i="2"/>
  <c r="H719" i="2"/>
  <c r="H673" i="2"/>
  <c r="H662" i="2"/>
  <c r="H576" i="2"/>
  <c r="H701" i="2"/>
  <c r="H568" i="2"/>
  <c r="H710" i="2"/>
  <c r="H705" i="2"/>
  <c r="H594" i="2"/>
  <c r="H720" i="2"/>
  <c r="H700" i="2"/>
  <c r="H650" i="2"/>
  <c r="H686" i="2"/>
  <c r="H674" i="2"/>
  <c r="H681" i="2"/>
  <c r="H718" i="2"/>
  <c r="H690" i="2"/>
  <c r="H728" i="2"/>
  <c r="H640" i="2"/>
  <c r="H732" i="2"/>
  <c r="I48" i="3" l="1"/>
  <c r="I78" i="3"/>
  <c r="I7" i="3"/>
  <c r="I39" i="3"/>
  <c r="I52" i="3"/>
  <c r="I106" i="3"/>
  <c r="I91" i="3"/>
  <c r="I76" i="3"/>
  <c r="I21" i="3"/>
  <c r="I74" i="3"/>
  <c r="I5" i="3"/>
  <c r="I120" i="3"/>
  <c r="I104" i="3"/>
  <c r="I47" i="3"/>
  <c r="I34" i="3"/>
  <c r="I44" i="3"/>
  <c r="I50" i="3"/>
  <c r="I97" i="3"/>
  <c r="I71" i="3"/>
  <c r="I10" i="3"/>
  <c r="I25" i="3"/>
  <c r="I99" i="3"/>
  <c r="I49" i="3"/>
  <c r="I119" i="3"/>
  <c r="I51" i="3"/>
  <c r="I14" i="3"/>
  <c r="I4" i="3"/>
  <c r="I65" i="3"/>
  <c r="I12" i="3"/>
  <c r="I8" i="3"/>
  <c r="I20" i="3"/>
  <c r="I114" i="3"/>
  <c r="I63" i="3"/>
  <c r="I105" i="3"/>
  <c r="I111" i="3"/>
  <c r="I100" i="3"/>
  <c r="I40" i="3"/>
  <c r="I27" i="3"/>
  <c r="I17" i="3"/>
  <c r="I3" i="3"/>
  <c r="I70" i="3"/>
  <c r="I115" i="3"/>
  <c r="I110" i="3"/>
  <c r="I87" i="3"/>
  <c r="I83" i="3"/>
  <c r="I30" i="3"/>
  <c r="I69" i="3"/>
  <c r="I60" i="3"/>
  <c r="I41" i="3"/>
  <c r="I92" i="3"/>
  <c r="I62" i="3"/>
  <c r="I118" i="3"/>
  <c r="I109" i="3"/>
  <c r="I94" i="3"/>
  <c r="I59" i="3"/>
  <c r="I18" i="3"/>
  <c r="I2" i="3"/>
  <c r="C106" i="3"/>
  <c r="C55" i="3"/>
  <c r="C15" i="3"/>
  <c r="J3" i="3"/>
  <c r="C19" i="3"/>
  <c r="C24" i="3"/>
  <c r="D30" i="3"/>
  <c r="C20" i="3"/>
  <c r="AR420" i="2"/>
  <c r="C9" i="3"/>
  <c r="C119" i="3"/>
  <c r="C73" i="3"/>
  <c r="C26" i="3"/>
  <c r="C56" i="3"/>
  <c r="AR327" i="2"/>
  <c r="AR574" i="2"/>
  <c r="AR237" i="2"/>
  <c r="O106" i="3"/>
  <c r="C102" i="3"/>
  <c r="E26" i="3"/>
  <c r="L77" i="3"/>
  <c r="C25" i="3"/>
  <c r="E116" i="3"/>
  <c r="E16" i="3"/>
  <c r="C7" i="3"/>
  <c r="J105" i="3"/>
  <c r="J21" i="3"/>
  <c r="C105" i="3"/>
  <c r="C42" i="3"/>
  <c r="C21" i="3"/>
  <c r="F4" i="3"/>
  <c r="C92" i="3"/>
  <c r="C39" i="3"/>
  <c r="J111" i="3"/>
  <c r="C111" i="3"/>
  <c r="C68" i="3"/>
  <c r="C31" i="3"/>
  <c r="C16" i="3"/>
  <c r="D99" i="3"/>
  <c r="C6" i="3"/>
  <c r="C43" i="3"/>
  <c r="C4" i="3"/>
  <c r="C53" i="3"/>
  <c r="C64" i="3"/>
  <c r="C35" i="3"/>
  <c r="C18" i="3"/>
  <c r="C115" i="3"/>
  <c r="G53" i="3"/>
  <c r="C75" i="3"/>
  <c r="J117" i="3"/>
  <c r="C117" i="3"/>
  <c r="C23" i="3"/>
  <c r="C49" i="3"/>
  <c r="C82" i="3"/>
  <c r="D110" i="3"/>
  <c r="C5" i="3"/>
  <c r="K35" i="3"/>
  <c r="C116" i="3"/>
  <c r="C93" i="3"/>
  <c r="C97" i="3"/>
  <c r="L55" i="3"/>
  <c r="M24" i="3"/>
  <c r="M68" i="3"/>
  <c r="M15" i="3"/>
  <c r="J23" i="3"/>
  <c r="J64" i="3"/>
  <c r="C40" i="3"/>
  <c r="C57" i="3"/>
  <c r="E7" i="3"/>
  <c r="AR407" i="2"/>
  <c r="K110" i="3"/>
  <c r="C51" i="3"/>
  <c r="C95" i="3"/>
  <c r="J73" i="3"/>
  <c r="K43" i="3"/>
  <c r="K56" i="3"/>
  <c r="J75" i="3"/>
  <c r="K19" i="3"/>
  <c r="K6" i="3"/>
  <c r="AU398" i="2"/>
  <c r="J9" i="3"/>
  <c r="J95" i="3"/>
  <c r="C47" i="3"/>
  <c r="AU265" i="2"/>
  <c r="K93" i="3"/>
  <c r="D68" i="3"/>
  <c r="F56" i="3"/>
  <c r="AS489" i="2"/>
  <c r="AR390" i="2"/>
  <c r="AU631" i="2"/>
  <c r="L66" i="3"/>
  <c r="J36" i="3"/>
  <c r="J90" i="3"/>
  <c r="J11" i="3"/>
  <c r="D47" i="3"/>
  <c r="D98" i="3"/>
  <c r="E105" i="3"/>
  <c r="AS332" i="2"/>
  <c r="AT661" i="2"/>
  <c r="J122" i="3"/>
  <c r="J42" i="3"/>
  <c r="J103" i="3"/>
  <c r="J7" i="3"/>
  <c r="C110" i="3"/>
  <c r="D3" i="3"/>
  <c r="E20" i="3"/>
  <c r="F35" i="3"/>
  <c r="G16" i="3"/>
  <c r="AU163" i="2"/>
  <c r="C122" i="3"/>
  <c r="D95" i="3"/>
  <c r="D64" i="3"/>
  <c r="AR527" i="2"/>
  <c r="C118" i="3"/>
  <c r="D109" i="3"/>
  <c r="E122" i="3"/>
  <c r="E40" i="3"/>
  <c r="E57" i="3"/>
  <c r="H105" i="3"/>
  <c r="AR589" i="2"/>
  <c r="AU491" i="2"/>
  <c r="AU702" i="2"/>
  <c r="AU155" i="2"/>
  <c r="C33" i="3"/>
  <c r="D24" i="3"/>
  <c r="D32" i="3"/>
  <c r="E49" i="3"/>
  <c r="F101" i="3"/>
  <c r="G101" i="3"/>
  <c r="H48" i="3"/>
  <c r="AR293" i="2"/>
  <c r="AR445" i="2"/>
  <c r="AR4" i="2"/>
  <c r="AT118" i="2"/>
  <c r="AR537" i="2"/>
  <c r="AR176" i="2"/>
  <c r="AU148" i="2"/>
  <c r="AU294" i="2"/>
  <c r="D89" i="3"/>
  <c r="D15" i="3"/>
  <c r="E106" i="3"/>
  <c r="E117" i="3"/>
  <c r="G91" i="3"/>
  <c r="C120" i="3"/>
  <c r="E111" i="3"/>
  <c r="E53" i="3"/>
  <c r="F66" i="3"/>
  <c r="H59" i="3"/>
  <c r="AR450" i="2"/>
  <c r="AR177" i="2"/>
  <c r="AR389" i="2"/>
  <c r="J10" i="3"/>
  <c r="J81" i="3"/>
  <c r="J41" i="3"/>
  <c r="J29" i="3"/>
  <c r="D81" i="3"/>
  <c r="D29" i="3"/>
  <c r="E34" i="3"/>
  <c r="E103" i="3"/>
  <c r="F10" i="3"/>
  <c r="G24" i="3"/>
  <c r="H84" i="3"/>
  <c r="AR153" i="2"/>
  <c r="O119" i="3"/>
  <c r="C99" i="3"/>
  <c r="C103" i="3"/>
  <c r="D55" i="3"/>
  <c r="D9" i="3"/>
  <c r="D23" i="3"/>
  <c r="E102" i="3"/>
  <c r="E25" i="3"/>
  <c r="F102" i="3"/>
  <c r="G40" i="3"/>
  <c r="AS380" i="2"/>
  <c r="K80" i="3"/>
  <c r="K113" i="3"/>
  <c r="K28" i="3"/>
  <c r="O72" i="3"/>
  <c r="E42" i="3"/>
  <c r="E21" i="3"/>
  <c r="F42" i="3"/>
  <c r="G30" i="3"/>
  <c r="V54" i="3"/>
  <c r="U54" i="3"/>
  <c r="T54" i="3"/>
  <c r="R54" i="3"/>
  <c r="S54" i="3"/>
  <c r="Q54" i="3"/>
  <c r="P54" i="3"/>
  <c r="O54" i="3"/>
  <c r="L54" i="3"/>
  <c r="K54" i="3"/>
  <c r="N54" i="3"/>
  <c r="M54" i="3"/>
  <c r="H54" i="3"/>
  <c r="F62" i="3"/>
  <c r="V108" i="3"/>
  <c r="U108" i="3"/>
  <c r="T108" i="3"/>
  <c r="R108" i="3"/>
  <c r="Q108" i="3"/>
  <c r="P108" i="3"/>
  <c r="S108" i="3"/>
  <c r="M108" i="3"/>
  <c r="O108" i="3"/>
  <c r="N108" i="3"/>
  <c r="L108" i="3"/>
  <c r="K108" i="3"/>
  <c r="J108" i="3"/>
  <c r="V91" i="3"/>
  <c r="U91" i="3"/>
  <c r="T91" i="3"/>
  <c r="R91" i="3"/>
  <c r="Q91" i="3"/>
  <c r="P91" i="3"/>
  <c r="S91" i="3"/>
  <c r="M91" i="3"/>
  <c r="L91" i="3"/>
  <c r="K91" i="3"/>
  <c r="O91" i="3"/>
  <c r="J91" i="3"/>
  <c r="N91" i="3"/>
  <c r="V12" i="3"/>
  <c r="U12" i="3"/>
  <c r="T12" i="3"/>
  <c r="R12" i="3"/>
  <c r="Q12" i="3"/>
  <c r="P12" i="3"/>
  <c r="M12" i="3"/>
  <c r="L12" i="3"/>
  <c r="S12" i="3"/>
  <c r="O12" i="3"/>
  <c r="N12" i="3"/>
  <c r="K12" i="3"/>
  <c r="J12" i="3"/>
  <c r="V89" i="3"/>
  <c r="U89" i="3"/>
  <c r="T89" i="3"/>
  <c r="S89" i="3"/>
  <c r="R89" i="3"/>
  <c r="Q89" i="3"/>
  <c r="P89" i="3"/>
  <c r="M89" i="3"/>
  <c r="L89" i="3"/>
  <c r="K89" i="3"/>
  <c r="O89" i="3"/>
  <c r="J89" i="3"/>
  <c r="N89" i="3"/>
  <c r="V65" i="3"/>
  <c r="U65" i="3"/>
  <c r="T65" i="3"/>
  <c r="S65" i="3"/>
  <c r="R65" i="3"/>
  <c r="Q65" i="3"/>
  <c r="P65" i="3"/>
  <c r="M65" i="3"/>
  <c r="L65" i="3"/>
  <c r="O65" i="3"/>
  <c r="N65" i="3"/>
  <c r="K65" i="3"/>
  <c r="J65" i="3"/>
  <c r="V69" i="3"/>
  <c r="U69" i="3"/>
  <c r="T69" i="3"/>
  <c r="S69" i="3"/>
  <c r="R69" i="3"/>
  <c r="Q69" i="3"/>
  <c r="P69" i="3"/>
  <c r="M69" i="3"/>
  <c r="L69" i="3"/>
  <c r="K69" i="3"/>
  <c r="J69" i="3"/>
  <c r="N69" i="3"/>
  <c r="O69" i="3"/>
  <c r="V83" i="3"/>
  <c r="U83" i="3"/>
  <c r="T83" i="3"/>
  <c r="S83" i="3"/>
  <c r="R83" i="3"/>
  <c r="Q83" i="3"/>
  <c r="P83" i="3"/>
  <c r="M83" i="3"/>
  <c r="L83" i="3"/>
  <c r="N83" i="3"/>
  <c r="O83" i="3"/>
  <c r="K83" i="3"/>
  <c r="J83" i="3"/>
  <c r="V104" i="3"/>
  <c r="U104" i="3"/>
  <c r="T104" i="3"/>
  <c r="S104" i="3"/>
  <c r="R104" i="3"/>
  <c r="Q104" i="3"/>
  <c r="P104" i="3"/>
  <c r="M104" i="3"/>
  <c r="L104" i="3"/>
  <c r="K104" i="3"/>
  <c r="J104" i="3"/>
  <c r="N104" i="3"/>
  <c r="V59" i="3"/>
  <c r="U59" i="3"/>
  <c r="T59" i="3"/>
  <c r="S59" i="3"/>
  <c r="Q59" i="3"/>
  <c r="R59" i="3"/>
  <c r="P59" i="3"/>
  <c r="M59" i="3"/>
  <c r="L59" i="3"/>
  <c r="N59" i="3"/>
  <c r="O59" i="3"/>
  <c r="K59" i="3"/>
  <c r="J59" i="3"/>
  <c r="V98" i="3"/>
  <c r="U98" i="3"/>
  <c r="T98" i="3"/>
  <c r="S98" i="3"/>
  <c r="Q98" i="3"/>
  <c r="P98" i="3"/>
  <c r="R98" i="3"/>
  <c r="M98" i="3"/>
  <c r="L98" i="3"/>
  <c r="O98" i="3"/>
  <c r="K98" i="3"/>
  <c r="J98" i="3"/>
  <c r="N98" i="3"/>
  <c r="D66" i="3"/>
  <c r="D52" i="3"/>
  <c r="D36" i="3"/>
  <c r="D27" i="3"/>
  <c r="D79" i="3"/>
  <c r="D90" i="3"/>
  <c r="D44" i="3"/>
  <c r="D11" i="3"/>
  <c r="D74" i="3"/>
  <c r="D84" i="3"/>
  <c r="E120" i="3"/>
  <c r="E73" i="3"/>
  <c r="E93" i="3"/>
  <c r="E43" i="3"/>
  <c r="E56" i="3"/>
  <c r="E75" i="3"/>
  <c r="E39" i="3"/>
  <c r="E35" i="3"/>
  <c r="E19" i="3"/>
  <c r="E6" i="3"/>
  <c r="F55" i="3"/>
  <c r="F73" i="3"/>
  <c r="F89" i="3"/>
  <c r="F49" i="3"/>
  <c r="F83" i="3"/>
  <c r="F116" i="3"/>
  <c r="G55" i="3"/>
  <c r="G103" i="3"/>
  <c r="G116" i="3"/>
  <c r="H111" i="3"/>
  <c r="H80" i="3"/>
  <c r="H83" i="3"/>
  <c r="H11" i="3"/>
  <c r="H3" i="3"/>
  <c r="J120" i="3"/>
  <c r="J93" i="3"/>
  <c r="J56" i="3"/>
  <c r="J39" i="3"/>
  <c r="J20" i="3"/>
  <c r="K63" i="3"/>
  <c r="K39" i="3"/>
  <c r="L2" i="3"/>
  <c r="N17" i="3"/>
  <c r="V112" i="3"/>
  <c r="T112" i="3"/>
  <c r="R112" i="3"/>
  <c r="U112" i="3"/>
  <c r="Q112" i="3"/>
  <c r="P112" i="3"/>
  <c r="O112" i="3"/>
  <c r="S112" i="3"/>
  <c r="N112" i="3"/>
  <c r="M112" i="3"/>
  <c r="L112" i="3"/>
  <c r="K112" i="3"/>
  <c r="H112" i="3"/>
  <c r="V70" i="3"/>
  <c r="U70" i="3"/>
  <c r="T70" i="3"/>
  <c r="R70" i="3"/>
  <c r="Q70" i="3"/>
  <c r="P70" i="3"/>
  <c r="O70" i="3"/>
  <c r="S70" i="3"/>
  <c r="K70" i="3"/>
  <c r="N70" i="3"/>
  <c r="M70" i="3"/>
  <c r="H70" i="3"/>
  <c r="L70" i="3"/>
  <c r="V118" i="3"/>
  <c r="U118" i="3"/>
  <c r="T118" i="3"/>
  <c r="S118" i="3"/>
  <c r="R118" i="3"/>
  <c r="Q118" i="3"/>
  <c r="P118" i="3"/>
  <c r="O118" i="3"/>
  <c r="N118" i="3"/>
  <c r="M118" i="3"/>
  <c r="L118" i="3"/>
  <c r="J118" i="3"/>
  <c r="V99" i="3"/>
  <c r="U99" i="3"/>
  <c r="T99" i="3"/>
  <c r="S99" i="3"/>
  <c r="R99" i="3"/>
  <c r="Q99" i="3"/>
  <c r="P99" i="3"/>
  <c r="O99" i="3"/>
  <c r="J99" i="3"/>
  <c r="N99" i="3"/>
  <c r="L99" i="3"/>
  <c r="M99" i="3"/>
  <c r="V110" i="3"/>
  <c r="U110" i="3"/>
  <c r="T110" i="3"/>
  <c r="S110" i="3"/>
  <c r="R110" i="3"/>
  <c r="Q110" i="3"/>
  <c r="P110" i="3"/>
  <c r="L110" i="3"/>
  <c r="O110" i="3"/>
  <c r="N110" i="3"/>
  <c r="M110" i="3"/>
  <c r="J110" i="3"/>
  <c r="V115" i="3"/>
  <c r="U115" i="3"/>
  <c r="T115" i="3"/>
  <c r="S115" i="3"/>
  <c r="R115" i="3"/>
  <c r="Q115" i="3"/>
  <c r="P115" i="3"/>
  <c r="O115" i="3"/>
  <c r="L115" i="3"/>
  <c r="K115" i="3"/>
  <c r="J115" i="3"/>
  <c r="N115" i="3"/>
  <c r="M115" i="3"/>
  <c r="V4" i="3"/>
  <c r="U4" i="3"/>
  <c r="T4" i="3"/>
  <c r="S4" i="3"/>
  <c r="R4" i="3"/>
  <c r="Q4" i="3"/>
  <c r="P4" i="3"/>
  <c r="O4" i="3"/>
  <c r="L4" i="3"/>
  <c r="N4" i="3"/>
  <c r="M4" i="3"/>
  <c r="K4" i="3"/>
  <c r="J4" i="3"/>
  <c r="V82" i="3"/>
  <c r="U82" i="3"/>
  <c r="T82" i="3"/>
  <c r="S82" i="3"/>
  <c r="R82" i="3"/>
  <c r="Q82" i="3"/>
  <c r="P82" i="3"/>
  <c r="O82" i="3"/>
  <c r="L82" i="3"/>
  <c r="K82" i="3"/>
  <c r="J82" i="3"/>
  <c r="N82" i="3"/>
  <c r="M82" i="3"/>
  <c r="V92" i="3"/>
  <c r="U92" i="3"/>
  <c r="T92" i="3"/>
  <c r="S92" i="3"/>
  <c r="R92" i="3"/>
  <c r="Q92" i="3"/>
  <c r="P92" i="3"/>
  <c r="O92" i="3"/>
  <c r="L92" i="3"/>
  <c r="N92" i="3"/>
  <c r="M92" i="3"/>
  <c r="K92" i="3"/>
  <c r="J92" i="3"/>
  <c r="V97" i="3"/>
  <c r="U97" i="3"/>
  <c r="T97" i="3"/>
  <c r="S97" i="3"/>
  <c r="R97" i="3"/>
  <c r="Q97" i="3"/>
  <c r="P97" i="3"/>
  <c r="O97" i="3"/>
  <c r="L97" i="3"/>
  <c r="K97" i="3"/>
  <c r="J97" i="3"/>
  <c r="N97" i="3"/>
  <c r="M97" i="3"/>
  <c r="V31" i="3"/>
  <c r="U31" i="3"/>
  <c r="T31" i="3"/>
  <c r="S31" i="3"/>
  <c r="Q31" i="3"/>
  <c r="R31" i="3"/>
  <c r="P31" i="3"/>
  <c r="O31" i="3"/>
  <c r="L31" i="3"/>
  <c r="N31" i="3"/>
  <c r="M31" i="3"/>
  <c r="K31" i="3"/>
  <c r="J31" i="3"/>
  <c r="V51" i="3"/>
  <c r="U51" i="3"/>
  <c r="T51" i="3"/>
  <c r="S51" i="3"/>
  <c r="Q51" i="3"/>
  <c r="P51" i="3"/>
  <c r="R51" i="3"/>
  <c r="O51" i="3"/>
  <c r="L51" i="3"/>
  <c r="K51" i="3"/>
  <c r="J51" i="3"/>
  <c r="N51" i="3"/>
  <c r="M51" i="3"/>
  <c r="C108" i="3"/>
  <c r="C91" i="3"/>
  <c r="C12" i="3"/>
  <c r="C89" i="3"/>
  <c r="C65" i="3"/>
  <c r="C69" i="3"/>
  <c r="C83" i="3"/>
  <c r="C104" i="3"/>
  <c r="C59" i="3"/>
  <c r="C98" i="3"/>
  <c r="D122" i="3"/>
  <c r="D111" i="3"/>
  <c r="D42" i="3"/>
  <c r="D105" i="3"/>
  <c r="D40" i="3"/>
  <c r="D117" i="3"/>
  <c r="D103" i="3"/>
  <c r="D21" i="3"/>
  <c r="D7" i="3"/>
  <c r="D20" i="3"/>
  <c r="D57" i="3"/>
  <c r="E66" i="3"/>
  <c r="E52" i="3"/>
  <c r="E36" i="3"/>
  <c r="E27" i="3"/>
  <c r="E79" i="3"/>
  <c r="E90" i="3"/>
  <c r="E44" i="3"/>
  <c r="E11" i="3"/>
  <c r="E74" i="3"/>
  <c r="E84" i="3"/>
  <c r="F52" i="3"/>
  <c r="F115" i="3"/>
  <c r="F92" i="3"/>
  <c r="F28" i="3"/>
  <c r="F70" i="3"/>
  <c r="G111" i="3"/>
  <c r="G119" i="3"/>
  <c r="G2" i="3"/>
  <c r="G83" i="3"/>
  <c r="G23" i="3"/>
  <c r="H91" i="3"/>
  <c r="H36" i="3"/>
  <c r="H92" i="3"/>
  <c r="H7" i="3"/>
  <c r="H72" i="3"/>
  <c r="J66" i="3"/>
  <c r="J79" i="3"/>
  <c r="J44" i="3"/>
  <c r="J70" i="3"/>
  <c r="K73" i="3"/>
  <c r="L41" i="3"/>
  <c r="N76" i="3"/>
  <c r="V67" i="3"/>
  <c r="U67" i="3"/>
  <c r="T67" i="3"/>
  <c r="R67" i="3"/>
  <c r="Q67" i="3"/>
  <c r="P67" i="3"/>
  <c r="O67" i="3"/>
  <c r="L67" i="3"/>
  <c r="K67" i="3"/>
  <c r="N67" i="3"/>
  <c r="M67" i="3"/>
  <c r="H67" i="3"/>
  <c r="V107" i="3"/>
  <c r="U107" i="3"/>
  <c r="R107" i="3"/>
  <c r="Q107" i="3"/>
  <c r="P107" i="3"/>
  <c r="T107" i="3"/>
  <c r="O107" i="3"/>
  <c r="S107" i="3"/>
  <c r="N107" i="3"/>
  <c r="M107" i="3"/>
  <c r="L107" i="3"/>
  <c r="K107" i="3"/>
  <c r="J107" i="3"/>
  <c r="H107" i="3"/>
  <c r="G107" i="3"/>
  <c r="V13" i="3"/>
  <c r="U13" i="3"/>
  <c r="R13" i="3"/>
  <c r="Q13" i="3"/>
  <c r="P13" i="3"/>
  <c r="O13" i="3"/>
  <c r="N13" i="3"/>
  <c r="S13" i="3"/>
  <c r="K13" i="3"/>
  <c r="J13" i="3"/>
  <c r="L13" i="3"/>
  <c r="T13" i="3"/>
  <c r="M13" i="3"/>
  <c r="H13" i="3"/>
  <c r="G13" i="3"/>
  <c r="V85" i="3"/>
  <c r="U85" i="3"/>
  <c r="R85" i="3"/>
  <c r="Q85" i="3"/>
  <c r="P85" i="3"/>
  <c r="O85" i="3"/>
  <c r="N85" i="3"/>
  <c r="T85" i="3"/>
  <c r="S85" i="3"/>
  <c r="M85" i="3"/>
  <c r="K85" i="3"/>
  <c r="J85" i="3"/>
  <c r="H85" i="3"/>
  <c r="G85" i="3"/>
  <c r="L85" i="3"/>
  <c r="V45" i="3"/>
  <c r="U45" i="3"/>
  <c r="R45" i="3"/>
  <c r="Q45" i="3"/>
  <c r="P45" i="3"/>
  <c r="O45" i="3"/>
  <c r="N45" i="3"/>
  <c r="T45" i="3"/>
  <c r="S45" i="3"/>
  <c r="L45" i="3"/>
  <c r="K45" i="3"/>
  <c r="J45" i="3"/>
  <c r="M45" i="3"/>
  <c r="H45" i="3"/>
  <c r="G45" i="3"/>
  <c r="V86" i="3"/>
  <c r="U86" i="3"/>
  <c r="S86" i="3"/>
  <c r="R86" i="3"/>
  <c r="Q86" i="3"/>
  <c r="T86" i="3"/>
  <c r="P86" i="3"/>
  <c r="O86" i="3"/>
  <c r="N86" i="3"/>
  <c r="M86" i="3"/>
  <c r="K86" i="3"/>
  <c r="J86" i="3"/>
  <c r="H86" i="3"/>
  <c r="G86" i="3"/>
  <c r="L86" i="3"/>
  <c r="V88" i="3"/>
  <c r="U88" i="3"/>
  <c r="T88" i="3"/>
  <c r="R88" i="3"/>
  <c r="Q88" i="3"/>
  <c r="P88" i="3"/>
  <c r="S88" i="3"/>
  <c r="O88" i="3"/>
  <c r="N88" i="3"/>
  <c r="L88" i="3"/>
  <c r="K88" i="3"/>
  <c r="J88" i="3"/>
  <c r="M88" i="3"/>
  <c r="H88" i="3"/>
  <c r="G88" i="3"/>
  <c r="V38" i="3"/>
  <c r="U38" i="3"/>
  <c r="S38" i="3"/>
  <c r="R38" i="3"/>
  <c r="Q38" i="3"/>
  <c r="P38" i="3"/>
  <c r="O38" i="3"/>
  <c r="N38" i="3"/>
  <c r="T38" i="3"/>
  <c r="M38" i="3"/>
  <c r="K38" i="3"/>
  <c r="J38" i="3"/>
  <c r="L38" i="3"/>
  <c r="H38" i="3"/>
  <c r="G38" i="3"/>
  <c r="V77" i="3"/>
  <c r="U77" i="3"/>
  <c r="S77" i="3"/>
  <c r="Q77" i="3"/>
  <c r="R77" i="3"/>
  <c r="P77" i="3"/>
  <c r="O77" i="3"/>
  <c r="N77" i="3"/>
  <c r="T77" i="3"/>
  <c r="K77" i="3"/>
  <c r="J77" i="3"/>
  <c r="M77" i="3"/>
  <c r="H77" i="3"/>
  <c r="G77" i="3"/>
  <c r="V96" i="3"/>
  <c r="U96" i="3"/>
  <c r="S96" i="3"/>
  <c r="Q96" i="3"/>
  <c r="P96" i="3"/>
  <c r="R96" i="3"/>
  <c r="O96" i="3"/>
  <c r="N96" i="3"/>
  <c r="T96" i="3"/>
  <c r="M96" i="3"/>
  <c r="K96" i="3"/>
  <c r="L96" i="3"/>
  <c r="J96" i="3"/>
  <c r="H96" i="3"/>
  <c r="G96" i="3"/>
  <c r="V8" i="3"/>
  <c r="U8" i="3"/>
  <c r="S8" i="3"/>
  <c r="Q8" i="3"/>
  <c r="P8" i="3"/>
  <c r="O8" i="3"/>
  <c r="T8" i="3"/>
  <c r="R8" i="3"/>
  <c r="N8" i="3"/>
  <c r="K8" i="3"/>
  <c r="J8" i="3"/>
  <c r="M8" i="3"/>
  <c r="H8" i="3"/>
  <c r="G8" i="3"/>
  <c r="L8" i="3"/>
  <c r="C112" i="3"/>
  <c r="C114" i="3"/>
  <c r="C50" i="3"/>
  <c r="C67" i="3"/>
  <c r="C2" i="3"/>
  <c r="C14" i="3"/>
  <c r="C62" i="3"/>
  <c r="C54" i="3"/>
  <c r="C70" i="3"/>
  <c r="D4" i="3"/>
  <c r="D82" i="3"/>
  <c r="D92" i="3"/>
  <c r="D97" i="3"/>
  <c r="D31" i="3"/>
  <c r="D51" i="3"/>
  <c r="E108" i="3"/>
  <c r="E91" i="3"/>
  <c r="E12" i="3"/>
  <c r="E89" i="3"/>
  <c r="E65" i="3"/>
  <c r="E69" i="3"/>
  <c r="E83" i="3"/>
  <c r="E104" i="3"/>
  <c r="E59" i="3"/>
  <c r="E98" i="3"/>
  <c r="F122" i="3"/>
  <c r="F12" i="3"/>
  <c r="F45" i="3"/>
  <c r="F117" i="3"/>
  <c r="F38" i="3"/>
  <c r="F7" i="3"/>
  <c r="F16" i="3"/>
  <c r="G99" i="3"/>
  <c r="G62" i="3"/>
  <c r="G59" i="3"/>
  <c r="G64" i="3"/>
  <c r="H89" i="3"/>
  <c r="H32" i="3"/>
  <c r="H31" i="3"/>
  <c r="H57" i="3"/>
  <c r="J114" i="3"/>
  <c r="J67" i="3"/>
  <c r="J14" i="3"/>
  <c r="J54" i="3"/>
  <c r="K76" i="3"/>
  <c r="L20" i="3"/>
  <c r="V33" i="3"/>
  <c r="U33" i="3"/>
  <c r="T33" i="3"/>
  <c r="R33" i="3"/>
  <c r="Q33" i="3"/>
  <c r="P33" i="3"/>
  <c r="O33" i="3"/>
  <c r="S33" i="3"/>
  <c r="N33" i="3"/>
  <c r="M33" i="3"/>
  <c r="K33" i="3"/>
  <c r="L33" i="3"/>
  <c r="H33" i="3"/>
  <c r="U71" i="3"/>
  <c r="V71" i="3"/>
  <c r="P71" i="3"/>
  <c r="T71" i="3"/>
  <c r="O71" i="3"/>
  <c r="S71" i="3"/>
  <c r="N71" i="3"/>
  <c r="M71" i="3"/>
  <c r="L71" i="3"/>
  <c r="J71" i="3"/>
  <c r="G71" i="3"/>
  <c r="Q71" i="3"/>
  <c r="U34" i="3"/>
  <c r="V34" i="3"/>
  <c r="Q34" i="3"/>
  <c r="P34" i="3"/>
  <c r="O34" i="3"/>
  <c r="N34" i="3"/>
  <c r="M34" i="3"/>
  <c r="S34" i="3"/>
  <c r="T34" i="3"/>
  <c r="J34" i="3"/>
  <c r="L34" i="3"/>
  <c r="G34" i="3"/>
  <c r="R34" i="3"/>
  <c r="U100" i="3"/>
  <c r="Q100" i="3"/>
  <c r="P100" i="3"/>
  <c r="O100" i="3"/>
  <c r="N100" i="3"/>
  <c r="M100" i="3"/>
  <c r="T100" i="3"/>
  <c r="S100" i="3"/>
  <c r="K100" i="3"/>
  <c r="V100" i="3"/>
  <c r="J100" i="3"/>
  <c r="G100" i="3"/>
  <c r="R100" i="3"/>
  <c r="U94" i="3"/>
  <c r="Q94" i="3"/>
  <c r="P94" i="3"/>
  <c r="O94" i="3"/>
  <c r="N94" i="3"/>
  <c r="T94" i="3"/>
  <c r="M94" i="3"/>
  <c r="S94" i="3"/>
  <c r="V94" i="3"/>
  <c r="L94" i="3"/>
  <c r="K94" i="3"/>
  <c r="J94" i="3"/>
  <c r="G94" i="3"/>
  <c r="F94" i="3"/>
  <c r="R94" i="3"/>
  <c r="U78" i="3"/>
  <c r="T78" i="3"/>
  <c r="Q78" i="3"/>
  <c r="P78" i="3"/>
  <c r="O78" i="3"/>
  <c r="N78" i="3"/>
  <c r="M78" i="3"/>
  <c r="V78" i="3"/>
  <c r="K78" i="3"/>
  <c r="J78" i="3"/>
  <c r="G78" i="3"/>
  <c r="R78" i="3"/>
  <c r="L78" i="3"/>
  <c r="F78" i="3"/>
  <c r="S78" i="3"/>
  <c r="U61" i="3"/>
  <c r="T61" i="3"/>
  <c r="Q61" i="3"/>
  <c r="P61" i="3"/>
  <c r="S61" i="3"/>
  <c r="O61" i="3"/>
  <c r="N61" i="3"/>
  <c r="M61" i="3"/>
  <c r="V61" i="3"/>
  <c r="L61" i="3"/>
  <c r="K61" i="3"/>
  <c r="J61" i="3"/>
  <c r="R61" i="3"/>
  <c r="G61" i="3"/>
  <c r="F61" i="3"/>
  <c r="U60" i="3"/>
  <c r="T60" i="3"/>
  <c r="R60" i="3"/>
  <c r="Q60" i="3"/>
  <c r="P60" i="3"/>
  <c r="O60" i="3"/>
  <c r="N60" i="3"/>
  <c r="M60" i="3"/>
  <c r="S60" i="3"/>
  <c r="V60" i="3"/>
  <c r="K60" i="3"/>
  <c r="J60" i="3"/>
  <c r="L60" i="3"/>
  <c r="G60" i="3"/>
  <c r="F60" i="3"/>
  <c r="U37" i="3"/>
  <c r="T37" i="3"/>
  <c r="Q37" i="3"/>
  <c r="R37" i="3"/>
  <c r="P37" i="3"/>
  <c r="O37" i="3"/>
  <c r="N37" i="3"/>
  <c r="M37" i="3"/>
  <c r="V37" i="3"/>
  <c r="K37" i="3"/>
  <c r="J37" i="3"/>
  <c r="G37" i="3"/>
  <c r="F37" i="3"/>
  <c r="S37" i="3"/>
  <c r="L37" i="3"/>
  <c r="U58" i="3"/>
  <c r="T58" i="3"/>
  <c r="Q58" i="3"/>
  <c r="P58" i="3"/>
  <c r="R58" i="3"/>
  <c r="O58" i="3"/>
  <c r="N58" i="3"/>
  <c r="S58" i="3"/>
  <c r="M58" i="3"/>
  <c r="V58" i="3"/>
  <c r="K58" i="3"/>
  <c r="L58" i="3"/>
  <c r="J58" i="3"/>
  <c r="G58" i="3"/>
  <c r="F58" i="3"/>
  <c r="U22" i="3"/>
  <c r="T22" i="3"/>
  <c r="Q22" i="3"/>
  <c r="P22" i="3"/>
  <c r="O22" i="3"/>
  <c r="R22" i="3"/>
  <c r="N22" i="3"/>
  <c r="V22" i="3"/>
  <c r="M22" i="3"/>
  <c r="S22" i="3"/>
  <c r="K22" i="3"/>
  <c r="J22" i="3"/>
  <c r="G22" i="3"/>
  <c r="F22" i="3"/>
  <c r="L22" i="3"/>
  <c r="C107" i="3"/>
  <c r="C13" i="3"/>
  <c r="C85" i="3"/>
  <c r="C45" i="3"/>
  <c r="C86" i="3"/>
  <c r="C88" i="3"/>
  <c r="C38" i="3"/>
  <c r="C77" i="3"/>
  <c r="C96" i="3"/>
  <c r="C8" i="3"/>
  <c r="D112" i="3"/>
  <c r="D114" i="3"/>
  <c r="D50" i="3"/>
  <c r="D67" i="3"/>
  <c r="D2" i="3"/>
  <c r="D14" i="3"/>
  <c r="D62" i="3"/>
  <c r="D54" i="3"/>
  <c r="D33" i="3"/>
  <c r="D70" i="3"/>
  <c r="E118" i="3"/>
  <c r="E99" i="3"/>
  <c r="E110" i="3"/>
  <c r="E115" i="3"/>
  <c r="E4" i="3"/>
  <c r="E82" i="3"/>
  <c r="E92" i="3"/>
  <c r="E97" i="3"/>
  <c r="E31" i="3"/>
  <c r="E51" i="3"/>
  <c r="F108" i="3"/>
  <c r="F91" i="3"/>
  <c r="F110" i="3"/>
  <c r="F26" i="3"/>
  <c r="F69" i="3"/>
  <c r="F25" i="3"/>
  <c r="F59" i="3"/>
  <c r="F72" i="3"/>
  <c r="G114" i="3"/>
  <c r="G89" i="3"/>
  <c r="G68" i="3"/>
  <c r="G31" i="3"/>
  <c r="G57" i="3"/>
  <c r="H10" i="3"/>
  <c r="H115" i="3"/>
  <c r="H117" i="3"/>
  <c r="H17" i="3"/>
  <c r="H58" i="3"/>
  <c r="J84" i="3"/>
  <c r="M55" i="3"/>
  <c r="O68" i="3"/>
  <c r="T101" i="3"/>
  <c r="V101" i="3"/>
  <c r="U101" i="3"/>
  <c r="O101" i="3"/>
  <c r="S101" i="3"/>
  <c r="N101" i="3"/>
  <c r="M101" i="3"/>
  <c r="R101" i="3"/>
  <c r="L101" i="3"/>
  <c r="K101" i="3"/>
  <c r="P101" i="3"/>
  <c r="Q101" i="3"/>
  <c r="T10" i="3"/>
  <c r="V10" i="3"/>
  <c r="O10" i="3"/>
  <c r="N10" i="3"/>
  <c r="M10" i="3"/>
  <c r="S10" i="3"/>
  <c r="R10" i="3"/>
  <c r="K10" i="3"/>
  <c r="P10" i="3"/>
  <c r="L10" i="3"/>
  <c r="U10" i="3"/>
  <c r="Q10" i="3"/>
  <c r="T109" i="3"/>
  <c r="V109" i="3"/>
  <c r="O109" i="3"/>
  <c r="N109" i="3"/>
  <c r="M109" i="3"/>
  <c r="S109" i="3"/>
  <c r="U109" i="3"/>
  <c r="R109" i="3"/>
  <c r="K109" i="3"/>
  <c r="F109" i="3"/>
  <c r="Q109" i="3"/>
  <c r="L109" i="3"/>
  <c r="P109" i="3"/>
  <c r="T81" i="3"/>
  <c r="V81" i="3"/>
  <c r="O81" i="3"/>
  <c r="N81" i="3"/>
  <c r="M81" i="3"/>
  <c r="U81" i="3"/>
  <c r="S81" i="3"/>
  <c r="R81" i="3"/>
  <c r="L81" i="3"/>
  <c r="K81" i="3"/>
  <c r="Q81" i="3"/>
  <c r="P81" i="3"/>
  <c r="F81" i="3"/>
  <c r="T30" i="3"/>
  <c r="V30" i="3"/>
  <c r="O30" i="3"/>
  <c r="N30" i="3"/>
  <c r="M30" i="3"/>
  <c r="U30" i="3"/>
  <c r="S30" i="3"/>
  <c r="R30" i="3"/>
  <c r="K30" i="3"/>
  <c r="P30" i="3"/>
  <c r="Q30" i="3"/>
  <c r="L30" i="3"/>
  <c r="F30" i="3"/>
  <c r="T41" i="3"/>
  <c r="V41" i="3"/>
  <c r="S41" i="3"/>
  <c r="O41" i="3"/>
  <c r="N41" i="3"/>
  <c r="M41" i="3"/>
  <c r="U41" i="3"/>
  <c r="R41" i="3"/>
  <c r="P41" i="3"/>
  <c r="K41" i="3"/>
  <c r="Q41" i="3"/>
  <c r="F41" i="3"/>
  <c r="T32" i="3"/>
  <c r="V32" i="3"/>
  <c r="O32" i="3"/>
  <c r="N32" i="3"/>
  <c r="M32" i="3"/>
  <c r="U32" i="3"/>
  <c r="S32" i="3"/>
  <c r="K32" i="3"/>
  <c r="Q32" i="3"/>
  <c r="L32" i="3"/>
  <c r="R32" i="3"/>
  <c r="F32" i="3"/>
  <c r="P32" i="3"/>
  <c r="T29" i="3"/>
  <c r="V29" i="3"/>
  <c r="R29" i="3"/>
  <c r="O29" i="3"/>
  <c r="N29" i="3"/>
  <c r="M29" i="3"/>
  <c r="U29" i="3"/>
  <c r="S29" i="3"/>
  <c r="K29" i="3"/>
  <c r="Q29" i="3"/>
  <c r="P29" i="3"/>
  <c r="F29" i="3"/>
  <c r="L29" i="3"/>
  <c r="T87" i="3"/>
  <c r="V87" i="3"/>
  <c r="R87" i="3"/>
  <c r="O87" i="3"/>
  <c r="N87" i="3"/>
  <c r="U87" i="3"/>
  <c r="S87" i="3"/>
  <c r="M87" i="3"/>
  <c r="Q87" i="3"/>
  <c r="K87" i="3"/>
  <c r="L87" i="3"/>
  <c r="P87" i="3"/>
  <c r="F87" i="3"/>
  <c r="T3" i="3"/>
  <c r="V3" i="3"/>
  <c r="O3" i="3"/>
  <c r="U3" i="3"/>
  <c r="R3" i="3"/>
  <c r="N3" i="3"/>
  <c r="M3" i="3"/>
  <c r="S3" i="3"/>
  <c r="Q3" i="3"/>
  <c r="P3" i="3"/>
  <c r="K3" i="3"/>
  <c r="F3" i="3"/>
  <c r="L3" i="3"/>
  <c r="C71" i="3"/>
  <c r="C34" i="3"/>
  <c r="C100" i="3"/>
  <c r="C94" i="3"/>
  <c r="C78" i="3"/>
  <c r="C61" i="3"/>
  <c r="C60" i="3"/>
  <c r="C37" i="3"/>
  <c r="C58" i="3"/>
  <c r="C22" i="3"/>
  <c r="D107" i="3"/>
  <c r="D13" i="3"/>
  <c r="D85" i="3"/>
  <c r="D45" i="3"/>
  <c r="D86" i="3"/>
  <c r="D88" i="3"/>
  <c r="D38" i="3"/>
  <c r="D77" i="3"/>
  <c r="D96" i="3"/>
  <c r="D8" i="3"/>
  <c r="E112" i="3"/>
  <c r="E114" i="3"/>
  <c r="E50" i="3"/>
  <c r="E67" i="3"/>
  <c r="E14" i="3"/>
  <c r="E54" i="3"/>
  <c r="E33" i="3"/>
  <c r="E70" i="3"/>
  <c r="F118" i="3"/>
  <c r="F99" i="3"/>
  <c r="F113" i="3"/>
  <c r="F82" i="3"/>
  <c r="F31" i="3"/>
  <c r="F6" i="3"/>
  <c r="G10" i="3"/>
  <c r="G115" i="3"/>
  <c r="G33" i="3"/>
  <c r="H122" i="3"/>
  <c r="H94" i="3"/>
  <c r="H69" i="3"/>
  <c r="H87" i="3"/>
  <c r="J47" i="3"/>
  <c r="J57" i="3"/>
  <c r="K72" i="3"/>
  <c r="O104" i="3"/>
  <c r="V50" i="3"/>
  <c r="T50" i="3"/>
  <c r="R50" i="3"/>
  <c r="Q50" i="3"/>
  <c r="P50" i="3"/>
  <c r="O50" i="3"/>
  <c r="S50" i="3"/>
  <c r="U50" i="3"/>
  <c r="N50" i="3"/>
  <c r="M50" i="3"/>
  <c r="K50" i="3"/>
  <c r="H50" i="3"/>
  <c r="V106" i="3"/>
  <c r="U106" i="3"/>
  <c r="T106" i="3"/>
  <c r="S106" i="3"/>
  <c r="N106" i="3"/>
  <c r="M106" i="3"/>
  <c r="L106" i="3"/>
  <c r="R106" i="3"/>
  <c r="Q106" i="3"/>
  <c r="K106" i="3"/>
  <c r="J106" i="3"/>
  <c r="H106" i="3"/>
  <c r="P106" i="3"/>
  <c r="V102" i="3"/>
  <c r="U102" i="3"/>
  <c r="N102" i="3"/>
  <c r="M102" i="3"/>
  <c r="S102" i="3"/>
  <c r="L102" i="3"/>
  <c r="T102" i="3"/>
  <c r="R102" i="3"/>
  <c r="Q102" i="3"/>
  <c r="K102" i="3"/>
  <c r="P102" i="3"/>
  <c r="J102" i="3"/>
  <c r="H102" i="3"/>
  <c r="O102" i="3"/>
  <c r="V119" i="3"/>
  <c r="U119" i="3"/>
  <c r="N119" i="3"/>
  <c r="M119" i="3"/>
  <c r="L119" i="3"/>
  <c r="S119" i="3"/>
  <c r="T119" i="3"/>
  <c r="R119" i="3"/>
  <c r="Q119" i="3"/>
  <c r="K119" i="3"/>
  <c r="J119" i="3"/>
  <c r="H119" i="3"/>
  <c r="P119" i="3"/>
  <c r="V26" i="3"/>
  <c r="U26" i="3"/>
  <c r="N26" i="3"/>
  <c r="M26" i="3"/>
  <c r="T26" i="3"/>
  <c r="L26" i="3"/>
  <c r="S26" i="3"/>
  <c r="R26" i="3"/>
  <c r="Q26" i="3"/>
  <c r="K26" i="3"/>
  <c r="J26" i="3"/>
  <c r="H26" i="3"/>
  <c r="P26" i="3"/>
  <c r="O26" i="3"/>
  <c r="V49" i="3"/>
  <c r="U49" i="3"/>
  <c r="T49" i="3"/>
  <c r="N49" i="3"/>
  <c r="M49" i="3"/>
  <c r="L49" i="3"/>
  <c r="S49" i="3"/>
  <c r="R49" i="3"/>
  <c r="Q49" i="3"/>
  <c r="K49" i="3"/>
  <c r="O49" i="3"/>
  <c r="J49" i="3"/>
  <c r="P49" i="3"/>
  <c r="H49" i="3"/>
  <c r="V53" i="3"/>
  <c r="U53" i="3"/>
  <c r="S53" i="3"/>
  <c r="N53" i="3"/>
  <c r="M53" i="3"/>
  <c r="L53" i="3"/>
  <c r="R53" i="3"/>
  <c r="Q53" i="3"/>
  <c r="K53" i="3"/>
  <c r="J53" i="3"/>
  <c r="H53" i="3"/>
  <c r="T53" i="3"/>
  <c r="O53" i="3"/>
  <c r="V25" i="3"/>
  <c r="U25" i="3"/>
  <c r="N25" i="3"/>
  <c r="M25" i="3"/>
  <c r="L25" i="3"/>
  <c r="S25" i="3"/>
  <c r="T25" i="3"/>
  <c r="R25" i="3"/>
  <c r="Q25" i="3"/>
  <c r="K25" i="3"/>
  <c r="J25" i="3"/>
  <c r="O25" i="3"/>
  <c r="H25" i="3"/>
  <c r="P25" i="3"/>
  <c r="V116" i="3"/>
  <c r="U116" i="3"/>
  <c r="N116" i="3"/>
  <c r="M116" i="3"/>
  <c r="L116" i="3"/>
  <c r="T116" i="3"/>
  <c r="S116" i="3"/>
  <c r="Q116" i="3"/>
  <c r="K116" i="3"/>
  <c r="J116" i="3"/>
  <c r="H116" i="3"/>
  <c r="R116" i="3"/>
  <c r="P116" i="3"/>
  <c r="O116" i="3"/>
  <c r="V5" i="3"/>
  <c r="U5" i="3"/>
  <c r="R5" i="3"/>
  <c r="N5" i="3"/>
  <c r="S5" i="3"/>
  <c r="M5" i="3"/>
  <c r="L5" i="3"/>
  <c r="T5" i="3"/>
  <c r="Q5" i="3"/>
  <c r="K5" i="3"/>
  <c r="J5" i="3"/>
  <c r="P5" i="3"/>
  <c r="H5" i="3"/>
  <c r="O5" i="3"/>
  <c r="V16" i="3"/>
  <c r="U16" i="3"/>
  <c r="R16" i="3"/>
  <c r="N16" i="3"/>
  <c r="M16" i="3"/>
  <c r="T16" i="3"/>
  <c r="L16" i="3"/>
  <c r="S16" i="3"/>
  <c r="Q16" i="3"/>
  <c r="O16" i="3"/>
  <c r="K16" i="3"/>
  <c r="J16" i="3"/>
  <c r="H16" i="3"/>
  <c r="C101" i="3"/>
  <c r="C10" i="3"/>
  <c r="C109" i="3"/>
  <c r="C81" i="3"/>
  <c r="C30" i="3"/>
  <c r="C41" i="3"/>
  <c r="C32" i="3"/>
  <c r="C29" i="3"/>
  <c r="C87" i="3"/>
  <c r="C3" i="3"/>
  <c r="D71" i="3"/>
  <c r="D34" i="3"/>
  <c r="D100" i="3"/>
  <c r="D94" i="3"/>
  <c r="D78" i="3"/>
  <c r="D61" i="3"/>
  <c r="D60" i="3"/>
  <c r="D37" i="3"/>
  <c r="D58" i="3"/>
  <c r="D22" i="3"/>
  <c r="E107" i="3"/>
  <c r="E13" i="3"/>
  <c r="E85" i="3"/>
  <c r="E45" i="3"/>
  <c r="E86" i="3"/>
  <c r="E88" i="3"/>
  <c r="E38" i="3"/>
  <c r="E77" i="3"/>
  <c r="E96" i="3"/>
  <c r="E8" i="3"/>
  <c r="F112" i="3"/>
  <c r="F85" i="3"/>
  <c r="F43" i="3"/>
  <c r="F33" i="3"/>
  <c r="G122" i="3"/>
  <c r="G102" i="3"/>
  <c r="G67" i="3"/>
  <c r="G69" i="3"/>
  <c r="G15" i="3"/>
  <c r="G87" i="3"/>
  <c r="H108" i="3"/>
  <c r="H52" i="3"/>
  <c r="H81" i="3"/>
  <c r="H82" i="3"/>
  <c r="H21" i="3"/>
  <c r="J43" i="3"/>
  <c r="K118" i="3"/>
  <c r="V14" i="3"/>
  <c r="U14" i="3"/>
  <c r="T14" i="3"/>
  <c r="R14" i="3"/>
  <c r="Q14" i="3"/>
  <c r="P14" i="3"/>
  <c r="S14" i="3"/>
  <c r="O14" i="3"/>
  <c r="L14" i="3"/>
  <c r="K14" i="3"/>
  <c r="N14" i="3"/>
  <c r="M14" i="3"/>
  <c r="H14" i="3"/>
  <c r="F67" i="3"/>
  <c r="V121" i="3"/>
  <c r="U121" i="3"/>
  <c r="T121" i="3"/>
  <c r="S121" i="3"/>
  <c r="M121" i="3"/>
  <c r="L121" i="3"/>
  <c r="R121" i="3"/>
  <c r="Q121" i="3"/>
  <c r="J121" i="3"/>
  <c r="G121" i="3"/>
  <c r="P121" i="3"/>
  <c r="O121" i="3"/>
  <c r="V63" i="3"/>
  <c r="U63" i="3"/>
  <c r="T63" i="3"/>
  <c r="M63" i="3"/>
  <c r="S63" i="3"/>
  <c r="L63" i="3"/>
  <c r="R63" i="3"/>
  <c r="Q63" i="3"/>
  <c r="P63" i="3"/>
  <c r="J63" i="3"/>
  <c r="G63" i="3"/>
  <c r="O63" i="3"/>
  <c r="N63" i="3"/>
  <c r="V80" i="3"/>
  <c r="U80" i="3"/>
  <c r="T80" i="3"/>
  <c r="M80" i="3"/>
  <c r="L80" i="3"/>
  <c r="S80" i="3"/>
  <c r="R80" i="3"/>
  <c r="Q80" i="3"/>
  <c r="P80" i="3"/>
  <c r="J80" i="3"/>
  <c r="G80" i="3"/>
  <c r="O80" i="3"/>
  <c r="V113" i="3"/>
  <c r="U113" i="3"/>
  <c r="T113" i="3"/>
  <c r="M113" i="3"/>
  <c r="L113" i="3"/>
  <c r="S113" i="3"/>
  <c r="R113" i="3"/>
  <c r="Q113" i="3"/>
  <c r="P113" i="3"/>
  <c r="J113" i="3"/>
  <c r="G113" i="3"/>
  <c r="O113" i="3"/>
  <c r="N113" i="3"/>
  <c r="V48" i="3"/>
  <c r="U48" i="3"/>
  <c r="T48" i="3"/>
  <c r="M48" i="3"/>
  <c r="L48" i="3"/>
  <c r="S48" i="3"/>
  <c r="R48" i="3"/>
  <c r="Q48" i="3"/>
  <c r="P48" i="3"/>
  <c r="O48" i="3"/>
  <c r="J48" i="3"/>
  <c r="G48" i="3"/>
  <c r="V46" i="3"/>
  <c r="U46" i="3"/>
  <c r="T46" i="3"/>
  <c r="M46" i="3"/>
  <c r="L46" i="3"/>
  <c r="R46" i="3"/>
  <c r="Q46" i="3"/>
  <c r="P46" i="3"/>
  <c r="J46" i="3"/>
  <c r="G46" i="3"/>
  <c r="N46" i="3"/>
  <c r="O46" i="3"/>
  <c r="S46" i="3"/>
  <c r="V17" i="3"/>
  <c r="U17" i="3"/>
  <c r="T17" i="3"/>
  <c r="M17" i="3"/>
  <c r="L17" i="3"/>
  <c r="S17" i="3"/>
  <c r="R17" i="3"/>
  <c r="Q17" i="3"/>
  <c r="P17" i="3"/>
  <c r="J17" i="3"/>
  <c r="O17" i="3"/>
  <c r="G17" i="3"/>
  <c r="V28" i="3"/>
  <c r="U28" i="3"/>
  <c r="T28" i="3"/>
  <c r="M28" i="3"/>
  <c r="L28" i="3"/>
  <c r="S28" i="3"/>
  <c r="Q28" i="3"/>
  <c r="R28" i="3"/>
  <c r="P28" i="3"/>
  <c r="J28" i="3"/>
  <c r="G28" i="3"/>
  <c r="N28" i="3"/>
  <c r="O28" i="3"/>
  <c r="V76" i="3"/>
  <c r="U76" i="3"/>
  <c r="T76" i="3"/>
  <c r="S76" i="3"/>
  <c r="M76" i="3"/>
  <c r="L76" i="3"/>
  <c r="Q76" i="3"/>
  <c r="P76" i="3"/>
  <c r="J76" i="3"/>
  <c r="R76" i="3"/>
  <c r="G76" i="3"/>
  <c r="O76" i="3"/>
  <c r="V72" i="3"/>
  <c r="U72" i="3"/>
  <c r="T72" i="3"/>
  <c r="R72" i="3"/>
  <c r="M72" i="3"/>
  <c r="L72" i="3"/>
  <c r="S72" i="3"/>
  <c r="Q72" i="3"/>
  <c r="P72" i="3"/>
  <c r="J72" i="3"/>
  <c r="G72" i="3"/>
  <c r="N72" i="3"/>
  <c r="E78" i="3"/>
  <c r="E61" i="3"/>
  <c r="E60" i="3"/>
  <c r="E37" i="3"/>
  <c r="E58" i="3"/>
  <c r="E22" i="3"/>
  <c r="F107" i="3"/>
  <c r="F13" i="3"/>
  <c r="F100" i="3"/>
  <c r="F40" i="3"/>
  <c r="F88" i="3"/>
  <c r="F21" i="3"/>
  <c r="F96" i="3"/>
  <c r="G108" i="3"/>
  <c r="G81" i="3"/>
  <c r="G82" i="3"/>
  <c r="G5" i="3"/>
  <c r="H118" i="3"/>
  <c r="H42" i="3"/>
  <c r="H113" i="3"/>
  <c r="H61" i="3"/>
  <c r="H104" i="3"/>
  <c r="J52" i="3"/>
  <c r="J27" i="3"/>
  <c r="K71" i="3"/>
  <c r="K48" i="3"/>
  <c r="V2" i="3"/>
  <c r="U2" i="3"/>
  <c r="T2" i="3"/>
  <c r="S2" i="3"/>
  <c r="R2" i="3"/>
  <c r="Q2" i="3"/>
  <c r="P2" i="3"/>
  <c r="O2" i="3"/>
  <c r="N2" i="3"/>
  <c r="M2" i="3"/>
  <c r="K2" i="3"/>
  <c r="H2" i="3"/>
  <c r="V55" i="3"/>
  <c r="U55" i="3"/>
  <c r="T55" i="3"/>
  <c r="S55" i="3"/>
  <c r="R55" i="3"/>
  <c r="Q55" i="3"/>
  <c r="P55" i="3"/>
  <c r="H55" i="3"/>
  <c r="O55" i="3"/>
  <c r="N55" i="3"/>
  <c r="K55" i="3"/>
  <c r="V47" i="3"/>
  <c r="U47" i="3"/>
  <c r="T47" i="3"/>
  <c r="S47" i="3"/>
  <c r="L47" i="3"/>
  <c r="R47" i="3"/>
  <c r="Q47" i="3"/>
  <c r="P47" i="3"/>
  <c r="H47" i="3"/>
  <c r="O47" i="3"/>
  <c r="F47" i="3"/>
  <c r="N47" i="3"/>
  <c r="M47" i="3"/>
  <c r="K47" i="3"/>
  <c r="V24" i="3"/>
  <c r="U24" i="3"/>
  <c r="T24" i="3"/>
  <c r="S24" i="3"/>
  <c r="L24" i="3"/>
  <c r="R24" i="3"/>
  <c r="Q24" i="3"/>
  <c r="P24" i="3"/>
  <c r="H24" i="3"/>
  <c r="F24" i="3"/>
  <c r="O24" i="3"/>
  <c r="N24" i="3"/>
  <c r="K24" i="3"/>
  <c r="V9" i="3"/>
  <c r="U9" i="3"/>
  <c r="T9" i="3"/>
  <c r="S9" i="3"/>
  <c r="L9" i="3"/>
  <c r="R9" i="3"/>
  <c r="Q9" i="3"/>
  <c r="P9" i="3"/>
  <c r="H9" i="3"/>
  <c r="F9" i="3"/>
  <c r="O9" i="3"/>
  <c r="N9" i="3"/>
  <c r="M9" i="3"/>
  <c r="K9" i="3"/>
  <c r="V68" i="3"/>
  <c r="U68" i="3"/>
  <c r="T68" i="3"/>
  <c r="S68" i="3"/>
  <c r="L68" i="3"/>
  <c r="R68" i="3"/>
  <c r="Q68" i="3"/>
  <c r="P68" i="3"/>
  <c r="H68" i="3"/>
  <c r="F68" i="3"/>
  <c r="N68" i="3"/>
  <c r="K68" i="3"/>
  <c r="V95" i="3"/>
  <c r="U95" i="3"/>
  <c r="T95" i="3"/>
  <c r="S95" i="3"/>
  <c r="L95" i="3"/>
  <c r="R95" i="3"/>
  <c r="Q95" i="3"/>
  <c r="P95" i="3"/>
  <c r="H95" i="3"/>
  <c r="F95" i="3"/>
  <c r="N95" i="3"/>
  <c r="M95" i="3"/>
  <c r="O95" i="3"/>
  <c r="K95" i="3"/>
  <c r="V15" i="3"/>
  <c r="U15" i="3"/>
  <c r="T15" i="3"/>
  <c r="S15" i="3"/>
  <c r="L15" i="3"/>
  <c r="R15" i="3"/>
  <c r="Q15" i="3"/>
  <c r="P15" i="3"/>
  <c r="O15" i="3"/>
  <c r="H15" i="3"/>
  <c r="F15" i="3"/>
  <c r="N15" i="3"/>
  <c r="K15" i="3"/>
  <c r="V23" i="3"/>
  <c r="U23" i="3"/>
  <c r="T23" i="3"/>
  <c r="S23" i="3"/>
  <c r="L23" i="3"/>
  <c r="Q23" i="3"/>
  <c r="R23" i="3"/>
  <c r="P23" i="3"/>
  <c r="H23" i="3"/>
  <c r="F23" i="3"/>
  <c r="N23" i="3"/>
  <c r="M23" i="3"/>
  <c r="O23" i="3"/>
  <c r="K23" i="3"/>
  <c r="V18" i="3"/>
  <c r="U18" i="3"/>
  <c r="T18" i="3"/>
  <c r="S18" i="3"/>
  <c r="L18" i="3"/>
  <c r="Q18" i="3"/>
  <c r="P18" i="3"/>
  <c r="R18" i="3"/>
  <c r="H18" i="3"/>
  <c r="O18" i="3"/>
  <c r="F18" i="3"/>
  <c r="N18" i="3"/>
  <c r="K18" i="3"/>
  <c r="V64" i="3"/>
  <c r="U64" i="3"/>
  <c r="T64" i="3"/>
  <c r="S64" i="3"/>
  <c r="L64" i="3"/>
  <c r="Q64" i="3"/>
  <c r="P64" i="3"/>
  <c r="H64" i="3"/>
  <c r="R64" i="3"/>
  <c r="F64" i="3"/>
  <c r="N64" i="3"/>
  <c r="M64" i="3"/>
  <c r="O64" i="3"/>
  <c r="K64" i="3"/>
  <c r="C121" i="3"/>
  <c r="C63" i="3"/>
  <c r="C80" i="3"/>
  <c r="C113" i="3"/>
  <c r="C48" i="3"/>
  <c r="C46" i="3"/>
  <c r="C17" i="3"/>
  <c r="C28" i="3"/>
  <c r="C76" i="3"/>
  <c r="C72" i="3"/>
  <c r="D106" i="3"/>
  <c r="D102" i="3"/>
  <c r="D119" i="3"/>
  <c r="D26" i="3"/>
  <c r="D49" i="3"/>
  <c r="D53" i="3"/>
  <c r="D25" i="3"/>
  <c r="D116" i="3"/>
  <c r="D5" i="3"/>
  <c r="D16" i="3"/>
  <c r="E101" i="3"/>
  <c r="E10" i="3"/>
  <c r="E109" i="3"/>
  <c r="E81" i="3"/>
  <c r="E30" i="3"/>
  <c r="E41" i="3"/>
  <c r="E32" i="3"/>
  <c r="E29" i="3"/>
  <c r="E87" i="3"/>
  <c r="E3" i="3"/>
  <c r="F71" i="3"/>
  <c r="F34" i="3"/>
  <c r="F119" i="3"/>
  <c r="F65" i="3"/>
  <c r="F53" i="3"/>
  <c r="F104" i="3"/>
  <c r="F5" i="3"/>
  <c r="G118" i="3"/>
  <c r="G42" i="3"/>
  <c r="G26" i="3"/>
  <c r="G14" i="3"/>
  <c r="G104" i="3"/>
  <c r="G18" i="3"/>
  <c r="H71" i="3"/>
  <c r="H12" i="3"/>
  <c r="H41" i="3"/>
  <c r="H97" i="3"/>
  <c r="H20" i="3"/>
  <c r="J40" i="3"/>
  <c r="J33" i="3"/>
  <c r="K121" i="3"/>
  <c r="M18" i="3"/>
  <c r="P53" i="3"/>
  <c r="V62" i="3"/>
  <c r="U62" i="3"/>
  <c r="T62" i="3"/>
  <c r="R62" i="3"/>
  <c r="Q62" i="3"/>
  <c r="P62" i="3"/>
  <c r="O62" i="3"/>
  <c r="S62" i="3"/>
  <c r="N62" i="3"/>
  <c r="M62" i="3"/>
  <c r="K62" i="3"/>
  <c r="L62" i="3"/>
  <c r="H62" i="3"/>
  <c r="V120" i="3"/>
  <c r="U120" i="3"/>
  <c r="T120" i="3"/>
  <c r="R120" i="3"/>
  <c r="Q120" i="3"/>
  <c r="P120" i="3"/>
  <c r="O120" i="3"/>
  <c r="H120" i="3"/>
  <c r="S120" i="3"/>
  <c r="G120" i="3"/>
  <c r="N120" i="3"/>
  <c r="M120" i="3"/>
  <c r="L120" i="3"/>
  <c r="V73" i="3"/>
  <c r="U73" i="3"/>
  <c r="T73" i="3"/>
  <c r="S73" i="3"/>
  <c r="R73" i="3"/>
  <c r="Q73" i="3"/>
  <c r="P73" i="3"/>
  <c r="O73" i="3"/>
  <c r="H73" i="3"/>
  <c r="G73" i="3"/>
  <c r="L73" i="3"/>
  <c r="N73" i="3"/>
  <c r="M73" i="3"/>
  <c r="V93" i="3"/>
  <c r="U93" i="3"/>
  <c r="T93" i="3"/>
  <c r="S93" i="3"/>
  <c r="R93" i="3"/>
  <c r="Q93" i="3"/>
  <c r="P93" i="3"/>
  <c r="O93" i="3"/>
  <c r="H93" i="3"/>
  <c r="G93" i="3"/>
  <c r="L93" i="3"/>
  <c r="N93" i="3"/>
  <c r="M93" i="3"/>
  <c r="V43" i="3"/>
  <c r="U43" i="3"/>
  <c r="T43" i="3"/>
  <c r="S43" i="3"/>
  <c r="R43" i="3"/>
  <c r="Q43" i="3"/>
  <c r="P43" i="3"/>
  <c r="O43" i="3"/>
  <c r="L43" i="3"/>
  <c r="H43" i="3"/>
  <c r="G43" i="3"/>
  <c r="N43" i="3"/>
  <c r="M43" i="3"/>
  <c r="V56" i="3"/>
  <c r="U56" i="3"/>
  <c r="T56" i="3"/>
  <c r="R56" i="3"/>
  <c r="S56" i="3"/>
  <c r="Q56" i="3"/>
  <c r="P56" i="3"/>
  <c r="O56" i="3"/>
  <c r="H56" i="3"/>
  <c r="G56" i="3"/>
  <c r="L56" i="3"/>
  <c r="N56" i="3"/>
  <c r="M56" i="3"/>
  <c r="V75" i="3"/>
  <c r="U75" i="3"/>
  <c r="T75" i="3"/>
  <c r="R75" i="3"/>
  <c r="Q75" i="3"/>
  <c r="P75" i="3"/>
  <c r="O75" i="3"/>
  <c r="S75" i="3"/>
  <c r="H75" i="3"/>
  <c r="G75" i="3"/>
  <c r="N75" i="3"/>
  <c r="M75" i="3"/>
  <c r="L75" i="3"/>
  <c r="V39" i="3"/>
  <c r="U39" i="3"/>
  <c r="T39" i="3"/>
  <c r="S39" i="3"/>
  <c r="R39" i="3"/>
  <c r="Q39" i="3"/>
  <c r="P39" i="3"/>
  <c r="O39" i="3"/>
  <c r="H39" i="3"/>
  <c r="G39" i="3"/>
  <c r="L39" i="3"/>
  <c r="N39" i="3"/>
  <c r="M39" i="3"/>
  <c r="V35" i="3"/>
  <c r="U35" i="3"/>
  <c r="T35" i="3"/>
  <c r="S35" i="3"/>
  <c r="Q35" i="3"/>
  <c r="R35" i="3"/>
  <c r="P35" i="3"/>
  <c r="O35" i="3"/>
  <c r="H35" i="3"/>
  <c r="G35" i="3"/>
  <c r="N35" i="3"/>
  <c r="M35" i="3"/>
  <c r="L35" i="3"/>
  <c r="J35" i="3"/>
  <c r="V19" i="3"/>
  <c r="U19" i="3"/>
  <c r="T19" i="3"/>
  <c r="S19" i="3"/>
  <c r="Q19" i="3"/>
  <c r="P19" i="3"/>
  <c r="R19" i="3"/>
  <c r="O19" i="3"/>
  <c r="H19" i="3"/>
  <c r="L19" i="3"/>
  <c r="G19" i="3"/>
  <c r="N19" i="3"/>
  <c r="M19" i="3"/>
  <c r="J19" i="3"/>
  <c r="V6" i="3"/>
  <c r="U6" i="3"/>
  <c r="T6" i="3"/>
  <c r="S6" i="3"/>
  <c r="Q6" i="3"/>
  <c r="P6" i="3"/>
  <c r="O6" i="3"/>
  <c r="R6" i="3"/>
  <c r="H6" i="3"/>
  <c r="G6" i="3"/>
  <c r="N6" i="3"/>
  <c r="M6" i="3"/>
  <c r="L6" i="3"/>
  <c r="J6" i="3"/>
  <c r="D121" i="3"/>
  <c r="D63" i="3"/>
  <c r="D80" i="3"/>
  <c r="D113" i="3"/>
  <c r="D48" i="3"/>
  <c r="D46" i="3"/>
  <c r="D17" i="3"/>
  <c r="D28" i="3"/>
  <c r="D76" i="3"/>
  <c r="D72" i="3"/>
  <c r="F80" i="3"/>
  <c r="F46" i="3"/>
  <c r="F76" i="3"/>
  <c r="G112" i="3"/>
  <c r="G12" i="3"/>
  <c r="G9" i="3"/>
  <c r="G41" i="3"/>
  <c r="G97" i="3"/>
  <c r="H101" i="3"/>
  <c r="H110" i="3"/>
  <c r="H46" i="3"/>
  <c r="H37" i="3"/>
  <c r="H98" i="3"/>
  <c r="J112" i="3"/>
  <c r="J50" i="3"/>
  <c r="J2" i="3"/>
  <c r="J62" i="3"/>
  <c r="J87" i="3"/>
  <c r="K120" i="3"/>
  <c r="K46" i="3"/>
  <c r="L50" i="3"/>
  <c r="N121" i="3"/>
  <c r="P16" i="3"/>
  <c r="V114" i="3"/>
  <c r="T114" i="3"/>
  <c r="U114" i="3"/>
  <c r="R114" i="3"/>
  <c r="Q114" i="3"/>
  <c r="P114" i="3"/>
  <c r="O114" i="3"/>
  <c r="S114" i="3"/>
  <c r="K114" i="3"/>
  <c r="N114" i="3"/>
  <c r="L114" i="3"/>
  <c r="M114" i="3"/>
  <c r="H114" i="3"/>
  <c r="V66" i="3"/>
  <c r="U66" i="3"/>
  <c r="T66" i="3"/>
  <c r="R66" i="3"/>
  <c r="Q66" i="3"/>
  <c r="O66" i="3"/>
  <c r="N66" i="3"/>
  <c r="S66" i="3"/>
  <c r="G66" i="3"/>
  <c r="P66" i="3"/>
  <c r="K66" i="3"/>
  <c r="M66" i="3"/>
  <c r="V52" i="3"/>
  <c r="U52" i="3"/>
  <c r="T52" i="3"/>
  <c r="S52" i="3"/>
  <c r="R52" i="3"/>
  <c r="Q52" i="3"/>
  <c r="O52" i="3"/>
  <c r="N52" i="3"/>
  <c r="G52" i="3"/>
  <c r="L52" i="3"/>
  <c r="M52" i="3"/>
  <c r="K52" i="3"/>
  <c r="V36" i="3"/>
  <c r="U36" i="3"/>
  <c r="T36" i="3"/>
  <c r="S36" i="3"/>
  <c r="R36" i="3"/>
  <c r="Q36" i="3"/>
  <c r="O36" i="3"/>
  <c r="N36" i="3"/>
  <c r="G36" i="3"/>
  <c r="F36" i="3"/>
  <c r="L36" i="3"/>
  <c r="P36" i="3"/>
  <c r="K36" i="3"/>
  <c r="M36" i="3"/>
  <c r="V27" i="3"/>
  <c r="U27" i="3"/>
  <c r="T27" i="3"/>
  <c r="S27" i="3"/>
  <c r="R27" i="3"/>
  <c r="Q27" i="3"/>
  <c r="O27" i="3"/>
  <c r="N27" i="3"/>
  <c r="G27" i="3"/>
  <c r="F27" i="3"/>
  <c r="M27" i="3"/>
  <c r="P27" i="3"/>
  <c r="K27" i="3"/>
  <c r="V79" i="3"/>
  <c r="U79" i="3"/>
  <c r="T79" i="3"/>
  <c r="R79" i="3"/>
  <c r="S79" i="3"/>
  <c r="Q79" i="3"/>
  <c r="O79" i="3"/>
  <c r="N79" i="3"/>
  <c r="G79" i="3"/>
  <c r="P79" i="3"/>
  <c r="F79" i="3"/>
  <c r="L79" i="3"/>
  <c r="K79" i="3"/>
  <c r="M79" i="3"/>
  <c r="V90" i="3"/>
  <c r="U90" i="3"/>
  <c r="T90" i="3"/>
  <c r="R90" i="3"/>
  <c r="Q90" i="3"/>
  <c r="O90" i="3"/>
  <c r="S90" i="3"/>
  <c r="N90" i="3"/>
  <c r="G90" i="3"/>
  <c r="F90" i="3"/>
  <c r="M90" i="3"/>
  <c r="K90" i="3"/>
  <c r="L90" i="3"/>
  <c r="P90" i="3"/>
  <c r="V44" i="3"/>
  <c r="U44" i="3"/>
  <c r="T44" i="3"/>
  <c r="S44" i="3"/>
  <c r="R44" i="3"/>
  <c r="Q44" i="3"/>
  <c r="O44" i="3"/>
  <c r="N44" i="3"/>
  <c r="G44" i="3"/>
  <c r="F44" i="3"/>
  <c r="L44" i="3"/>
  <c r="P44" i="3"/>
  <c r="K44" i="3"/>
  <c r="M44" i="3"/>
  <c r="V11" i="3"/>
  <c r="U11" i="3"/>
  <c r="T11" i="3"/>
  <c r="Q11" i="3"/>
  <c r="S11" i="3"/>
  <c r="R11" i="3"/>
  <c r="O11" i="3"/>
  <c r="N11" i="3"/>
  <c r="G11" i="3"/>
  <c r="F11" i="3"/>
  <c r="M11" i="3"/>
  <c r="P11" i="3"/>
  <c r="L11" i="3"/>
  <c r="K11" i="3"/>
  <c r="V74" i="3"/>
  <c r="U74" i="3"/>
  <c r="T74" i="3"/>
  <c r="S74" i="3"/>
  <c r="Q74" i="3"/>
  <c r="R74" i="3"/>
  <c r="O74" i="3"/>
  <c r="N74" i="3"/>
  <c r="L74" i="3"/>
  <c r="G74" i="3"/>
  <c r="P74" i="3"/>
  <c r="F74" i="3"/>
  <c r="K74" i="3"/>
  <c r="M74" i="3"/>
  <c r="V84" i="3"/>
  <c r="U84" i="3"/>
  <c r="T84" i="3"/>
  <c r="S84" i="3"/>
  <c r="Q84" i="3"/>
  <c r="P84" i="3"/>
  <c r="O84" i="3"/>
  <c r="R84" i="3"/>
  <c r="N84" i="3"/>
  <c r="G84" i="3"/>
  <c r="F84" i="3"/>
  <c r="M84" i="3"/>
  <c r="L84" i="3"/>
  <c r="K84" i="3"/>
  <c r="E121" i="3"/>
  <c r="E63" i="3"/>
  <c r="E80" i="3"/>
  <c r="E113" i="3"/>
  <c r="E48" i="3"/>
  <c r="E46" i="3"/>
  <c r="E17" i="3"/>
  <c r="E28" i="3"/>
  <c r="E76" i="3"/>
  <c r="E72" i="3"/>
  <c r="F93" i="3"/>
  <c r="F2" i="3"/>
  <c r="F75" i="3"/>
  <c r="F54" i="3"/>
  <c r="F19" i="3"/>
  <c r="G54" i="3"/>
  <c r="G98" i="3"/>
  <c r="H121" i="3"/>
  <c r="H100" i="3"/>
  <c r="H65" i="3"/>
  <c r="H90" i="3"/>
  <c r="H29" i="3"/>
  <c r="H51" i="3"/>
  <c r="J101" i="3"/>
  <c r="J109" i="3"/>
  <c r="J30" i="3"/>
  <c r="J32" i="3"/>
  <c r="J18" i="3"/>
  <c r="K99" i="3"/>
  <c r="K75" i="3"/>
  <c r="L100" i="3"/>
  <c r="N80" i="3"/>
  <c r="R71" i="3"/>
  <c r="V122" i="3"/>
  <c r="U122" i="3"/>
  <c r="T122" i="3"/>
  <c r="R122" i="3"/>
  <c r="Q122" i="3"/>
  <c r="S122" i="3"/>
  <c r="N122" i="3"/>
  <c r="M122" i="3"/>
  <c r="O122" i="3"/>
  <c r="L122" i="3"/>
  <c r="K122" i="3"/>
  <c r="P122" i="3"/>
  <c r="V111" i="3"/>
  <c r="U111" i="3"/>
  <c r="T111" i="3"/>
  <c r="R111" i="3"/>
  <c r="Q111" i="3"/>
  <c r="N111" i="3"/>
  <c r="S111" i="3"/>
  <c r="M111" i="3"/>
  <c r="P111" i="3"/>
  <c r="K111" i="3"/>
  <c r="O111" i="3"/>
  <c r="L111" i="3"/>
  <c r="V42" i="3"/>
  <c r="U42" i="3"/>
  <c r="T42" i="3"/>
  <c r="R42" i="3"/>
  <c r="Q42" i="3"/>
  <c r="N42" i="3"/>
  <c r="M42" i="3"/>
  <c r="S42" i="3"/>
  <c r="L42" i="3"/>
  <c r="O42" i="3"/>
  <c r="K42" i="3"/>
  <c r="P42" i="3"/>
  <c r="V105" i="3"/>
  <c r="U105" i="3"/>
  <c r="T105" i="3"/>
  <c r="S105" i="3"/>
  <c r="R105" i="3"/>
  <c r="Q105" i="3"/>
  <c r="P105" i="3"/>
  <c r="N105" i="3"/>
  <c r="M105" i="3"/>
  <c r="L105" i="3"/>
  <c r="K105" i="3"/>
  <c r="O105" i="3"/>
  <c r="V40" i="3"/>
  <c r="U40" i="3"/>
  <c r="T40" i="3"/>
  <c r="S40" i="3"/>
  <c r="R40" i="3"/>
  <c r="Q40" i="3"/>
  <c r="P40" i="3"/>
  <c r="N40" i="3"/>
  <c r="M40" i="3"/>
  <c r="O40" i="3"/>
  <c r="K40" i="3"/>
  <c r="L40" i="3"/>
  <c r="V117" i="3"/>
  <c r="U117" i="3"/>
  <c r="T117" i="3"/>
  <c r="R117" i="3"/>
  <c r="S117" i="3"/>
  <c r="Q117" i="3"/>
  <c r="P117" i="3"/>
  <c r="N117" i="3"/>
  <c r="M117" i="3"/>
  <c r="L117" i="3"/>
  <c r="K117" i="3"/>
  <c r="O117" i="3"/>
  <c r="V103" i="3"/>
  <c r="U103" i="3"/>
  <c r="T103" i="3"/>
  <c r="R103" i="3"/>
  <c r="Q103" i="3"/>
  <c r="P103" i="3"/>
  <c r="S103" i="3"/>
  <c r="N103" i="3"/>
  <c r="M103" i="3"/>
  <c r="O103" i="3"/>
  <c r="K103" i="3"/>
  <c r="L103" i="3"/>
  <c r="V21" i="3"/>
  <c r="U21" i="3"/>
  <c r="T21" i="3"/>
  <c r="S21" i="3"/>
  <c r="R21" i="3"/>
  <c r="Q21" i="3"/>
  <c r="P21" i="3"/>
  <c r="N21" i="3"/>
  <c r="M21" i="3"/>
  <c r="O21" i="3"/>
  <c r="L21" i="3"/>
  <c r="K21" i="3"/>
  <c r="V7" i="3"/>
  <c r="U7" i="3"/>
  <c r="T7" i="3"/>
  <c r="Q7" i="3"/>
  <c r="S7" i="3"/>
  <c r="R7" i="3"/>
  <c r="P7" i="3"/>
  <c r="N7" i="3"/>
  <c r="M7" i="3"/>
  <c r="L7" i="3"/>
  <c r="O7" i="3"/>
  <c r="K7" i="3"/>
  <c r="V20" i="3"/>
  <c r="U20" i="3"/>
  <c r="T20" i="3"/>
  <c r="Q20" i="3"/>
  <c r="P20" i="3"/>
  <c r="R20" i="3"/>
  <c r="N20" i="3"/>
  <c r="M20" i="3"/>
  <c r="F20" i="3"/>
  <c r="O20" i="3"/>
  <c r="S20" i="3"/>
  <c r="K20" i="3"/>
  <c r="V57" i="3"/>
  <c r="U57" i="3"/>
  <c r="T57" i="3"/>
  <c r="S57" i="3"/>
  <c r="Q57" i="3"/>
  <c r="P57" i="3"/>
  <c r="R57" i="3"/>
  <c r="N57" i="3"/>
  <c r="M57" i="3"/>
  <c r="F57" i="3"/>
  <c r="L57" i="3"/>
  <c r="K57" i="3"/>
  <c r="O57" i="3"/>
  <c r="C66" i="3"/>
  <c r="C52" i="3"/>
  <c r="C36" i="3"/>
  <c r="C27" i="3"/>
  <c r="C79" i="3"/>
  <c r="C90" i="3"/>
  <c r="C44" i="3"/>
  <c r="C11" i="3"/>
  <c r="C74" i="3"/>
  <c r="C84" i="3"/>
  <c r="D120" i="3"/>
  <c r="D73" i="3"/>
  <c r="D93" i="3"/>
  <c r="D43" i="3"/>
  <c r="D56" i="3"/>
  <c r="D75" i="3"/>
  <c r="D39" i="3"/>
  <c r="D35" i="3"/>
  <c r="D19" i="3"/>
  <c r="D6" i="3"/>
  <c r="E55" i="3"/>
  <c r="E47" i="3"/>
  <c r="E24" i="3"/>
  <c r="E9" i="3"/>
  <c r="E68" i="3"/>
  <c r="E95" i="3"/>
  <c r="E15" i="3"/>
  <c r="E23" i="3"/>
  <c r="E18" i="3"/>
  <c r="E64" i="3"/>
  <c r="F121" i="3"/>
  <c r="F63" i="3"/>
  <c r="F105" i="3"/>
  <c r="F86" i="3"/>
  <c r="F103" i="3"/>
  <c r="F77" i="3"/>
  <c r="F98" i="3"/>
  <c r="G106" i="3"/>
  <c r="G50" i="3"/>
  <c r="G65" i="3"/>
  <c r="G95" i="3"/>
  <c r="G29" i="3"/>
  <c r="G51" i="3"/>
  <c r="H66" i="3"/>
  <c r="H109" i="3"/>
  <c r="H4" i="3"/>
  <c r="H103" i="3"/>
  <c r="H28" i="3"/>
  <c r="H22" i="3"/>
  <c r="J55" i="3"/>
  <c r="J24" i="3"/>
  <c r="J68" i="3"/>
  <c r="J15" i="3"/>
  <c r="J74" i="3"/>
  <c r="K34" i="3"/>
  <c r="K17" i="3"/>
  <c r="L27" i="3"/>
  <c r="N48" i="3"/>
  <c r="S67" i="3"/>
  <c r="AU216" i="2"/>
  <c r="AR405" i="2"/>
  <c r="AU650" i="2"/>
  <c r="AU703" i="2"/>
  <c r="AU174" i="2"/>
  <c r="AU704" i="2"/>
  <c r="AU288" i="2"/>
  <c r="AS387" i="2"/>
  <c r="AT203" i="2"/>
  <c r="AT124" i="2"/>
  <c r="AS193" i="2"/>
  <c r="AS438" i="2"/>
  <c r="AS411" i="2"/>
  <c r="AR429" i="2"/>
  <c r="AT720" i="2"/>
  <c r="AT269" i="2"/>
  <c r="AR416" i="2"/>
  <c r="AR300" i="2"/>
  <c r="AR337" i="2"/>
  <c r="AR282" i="2"/>
  <c r="AU122" i="2"/>
  <c r="AU302" i="2"/>
  <c r="AU114" i="2"/>
  <c r="AS584" i="2"/>
  <c r="AS390" i="2"/>
  <c r="AS678" i="2"/>
  <c r="AR383" i="2"/>
  <c r="AR154" i="2"/>
  <c r="AR533" i="2"/>
  <c r="AS728" i="2"/>
  <c r="AS638" i="2"/>
  <c r="AR273" i="2"/>
  <c r="AS606" i="2"/>
  <c r="AS339" i="2"/>
  <c r="AT369" i="2"/>
  <c r="AU512" i="2"/>
  <c r="AS568" i="2"/>
  <c r="AS667" i="2"/>
  <c r="AS559" i="2"/>
  <c r="AR140" i="2"/>
  <c r="AR477" i="2"/>
  <c r="AU673" i="2"/>
  <c r="AS122" i="2"/>
  <c r="AS148" i="2"/>
  <c r="AS475" i="2"/>
  <c r="AS392" i="2"/>
  <c r="AS347" i="2"/>
  <c r="AS187" i="2"/>
  <c r="AS275" i="2"/>
  <c r="AS267" i="2"/>
  <c r="AS45" i="2"/>
  <c r="AS330" i="2"/>
  <c r="AR330" i="2"/>
  <c r="AT135" i="2"/>
  <c r="AT668" i="2"/>
  <c r="AT242" i="2"/>
  <c r="AT435" i="2"/>
  <c r="AT611" i="2"/>
  <c r="AT223" i="2"/>
  <c r="AT186" i="2"/>
  <c r="AT539" i="2"/>
  <c r="AT202" i="2"/>
  <c r="AT185" i="2"/>
  <c r="AR461" i="2"/>
  <c r="AS701" i="2"/>
  <c r="AS697" i="2"/>
  <c r="AS363" i="2"/>
  <c r="AS694" i="2"/>
  <c r="AS207" i="2"/>
  <c r="AS283" i="2"/>
  <c r="AR283" i="2"/>
  <c r="AS31" i="2"/>
  <c r="AR31" i="2"/>
  <c r="AS60" i="2"/>
  <c r="AS417" i="2"/>
  <c r="AS270" i="2"/>
  <c r="AT281" i="2"/>
  <c r="AT213" i="2"/>
  <c r="AR142" i="2"/>
  <c r="AS520" i="2"/>
  <c r="AR520" i="2"/>
  <c r="AS518" i="2"/>
  <c r="AS26" i="2"/>
  <c r="AR26" i="2"/>
  <c r="AR220" i="2"/>
  <c r="AS220" i="2"/>
  <c r="AS299" i="2"/>
  <c r="AR299" i="2"/>
  <c r="AS272" i="2"/>
  <c r="AS27" i="2"/>
  <c r="AR27" i="2"/>
  <c r="AS406" i="2"/>
  <c r="AR406" i="2"/>
  <c r="AS111" i="2"/>
  <c r="AT705" i="2"/>
  <c r="AT362" i="2"/>
  <c r="AT105" i="2"/>
  <c r="AT664" i="2"/>
  <c r="AT89" i="2"/>
  <c r="AT419" i="2"/>
  <c r="AT636" i="2"/>
  <c r="AR122" i="2"/>
  <c r="AR148" i="2"/>
  <c r="AR392" i="2"/>
  <c r="AR234" i="2"/>
  <c r="AR86" i="2"/>
  <c r="AR267" i="2"/>
  <c r="AR398" i="2"/>
  <c r="AS505" i="2"/>
  <c r="AS244" i="2"/>
  <c r="AS58" i="2"/>
  <c r="AS437" i="2"/>
  <c r="AS229" i="2"/>
  <c r="AS355" i="2"/>
  <c r="AS341" i="2"/>
  <c r="AS173" i="2"/>
  <c r="AS521" i="2"/>
  <c r="AS397" i="2"/>
  <c r="AT640" i="2"/>
  <c r="AT238" i="2"/>
  <c r="AT193" i="2"/>
  <c r="AT483" i="2"/>
  <c r="AT421" i="2"/>
  <c r="AT284" i="2"/>
  <c r="AT682" i="2"/>
  <c r="AT83" i="2"/>
  <c r="AT74" i="2"/>
  <c r="AT239" i="2"/>
  <c r="AR488" i="2"/>
  <c r="AR697" i="2"/>
  <c r="AR643" i="2"/>
  <c r="AR532" i="2"/>
  <c r="AR363" i="2"/>
  <c r="AR431" i="2"/>
  <c r="AR168" i="2"/>
  <c r="AR517" i="2"/>
  <c r="AR701" i="2"/>
  <c r="AS498" i="2"/>
  <c r="AS338" i="2"/>
  <c r="AS465" i="2"/>
  <c r="AS727" i="2"/>
  <c r="AS33" i="2"/>
  <c r="AS343" i="2"/>
  <c r="AS469" i="2"/>
  <c r="AS563" i="2"/>
  <c r="AS321" i="2"/>
  <c r="AS499" i="2"/>
  <c r="AT651" i="2"/>
  <c r="AT552" i="2"/>
  <c r="AT439" i="2"/>
  <c r="AT133" i="2"/>
  <c r="AT320" i="2"/>
  <c r="AT670" i="2"/>
  <c r="AT593" i="2"/>
  <c r="AT620" i="2"/>
  <c r="AT588" i="2"/>
  <c r="AT609" i="2"/>
  <c r="AR370" i="2"/>
  <c r="AS585" i="2"/>
  <c r="AS440" i="2"/>
  <c r="AS577" i="2"/>
  <c r="AS649" i="2"/>
  <c r="AS581" i="2"/>
  <c r="AS8" i="2"/>
  <c r="AS40" i="2"/>
  <c r="AS150" i="2"/>
  <c r="AS251" i="2"/>
  <c r="AR251" i="2"/>
  <c r="AS98" i="2"/>
  <c r="AS560" i="2"/>
  <c r="AT594" i="2"/>
  <c r="AT473" i="2"/>
  <c r="AS576" i="2"/>
  <c r="AS84" i="2"/>
  <c r="AS97" i="2"/>
  <c r="AS128" i="2"/>
  <c r="AS259" i="2"/>
  <c r="AS69" i="2"/>
  <c r="AS503" i="2"/>
  <c r="AS199" i="2"/>
  <c r="AS301" i="2"/>
  <c r="AT461" i="2"/>
  <c r="AT529" i="2"/>
  <c r="AT91" i="2"/>
  <c r="AT365" i="2"/>
  <c r="AT506" i="2"/>
  <c r="AT537" i="2"/>
  <c r="AS598" i="2"/>
  <c r="AS377" i="2"/>
  <c r="AR377" i="2"/>
  <c r="AS32" i="2"/>
  <c r="AS376" i="2"/>
  <c r="AS273" i="2"/>
  <c r="AS72" i="2"/>
  <c r="AS540" i="2"/>
  <c r="AS375" i="2"/>
  <c r="AS462" i="2"/>
  <c r="AT250" i="2"/>
  <c r="AT536" i="2"/>
  <c r="AT645" i="2"/>
  <c r="AT451" i="2"/>
  <c r="AT62" i="2"/>
  <c r="AT104" i="2"/>
  <c r="AT632" i="2"/>
  <c r="AT411" i="2"/>
  <c r="AT297" i="2"/>
  <c r="AT246" i="2"/>
  <c r="AS714" i="2"/>
  <c r="AS224" i="2"/>
  <c r="AR471" i="2"/>
  <c r="AS471" i="2"/>
  <c r="AS381" i="2"/>
  <c r="AS28" i="2"/>
  <c r="AR28" i="2"/>
  <c r="AS103" i="2"/>
  <c r="AS226" i="2"/>
  <c r="AS371" i="2"/>
  <c r="AT570" i="2"/>
  <c r="AT723" i="2"/>
  <c r="AT351" i="2"/>
  <c r="AT145" i="2"/>
  <c r="AT30" i="2"/>
  <c r="AT49" i="2"/>
  <c r="AT453" i="2"/>
  <c r="AT522" i="2"/>
  <c r="AT626" i="2"/>
  <c r="AT137" i="2"/>
  <c r="AS690" i="2"/>
  <c r="AS488" i="2"/>
  <c r="AS532" i="2"/>
  <c r="AS534" i="2"/>
  <c r="AR534" i="2"/>
  <c r="AS11" i="2"/>
  <c r="AS591" i="2"/>
  <c r="AS48" i="2"/>
  <c r="AS230" i="2"/>
  <c r="AS269" i="2"/>
  <c r="AS290" i="2"/>
  <c r="AS184" i="2"/>
  <c r="AR184" i="2"/>
  <c r="AT685" i="2"/>
  <c r="AT402" i="2"/>
  <c r="AS718" i="2"/>
  <c r="AS298" i="2"/>
  <c r="AS711" i="2"/>
  <c r="AS472" i="2"/>
  <c r="AS285" i="2"/>
  <c r="AS101" i="2"/>
  <c r="AS495" i="2"/>
  <c r="AS221" i="2"/>
  <c r="AS425" i="2"/>
  <c r="AS476" i="2"/>
  <c r="AS352" i="2"/>
  <c r="AT459" i="2"/>
  <c r="AS422" i="2"/>
  <c r="AS348" i="2"/>
  <c r="AS578" i="2"/>
  <c r="AS141" i="2"/>
  <c r="AS54" i="2"/>
  <c r="AS367" i="2"/>
  <c r="AS602" i="2"/>
  <c r="AS263" i="2"/>
  <c r="AS110" i="2"/>
  <c r="AT710" i="2"/>
  <c r="AT288" i="2"/>
  <c r="AT366" i="2"/>
  <c r="AT395" i="2"/>
  <c r="AT240" i="2"/>
  <c r="AT564" i="2"/>
  <c r="AT314" i="2"/>
  <c r="AT538" i="2"/>
  <c r="AT260" i="2"/>
  <c r="AT429" i="2"/>
  <c r="AT533" i="2"/>
  <c r="AS501" i="2"/>
  <c r="AS112" i="2"/>
  <c r="AS132" i="2"/>
  <c r="AS566" i="2"/>
  <c r="AS66" i="2"/>
  <c r="AS386" i="2"/>
  <c r="AS675" i="2"/>
  <c r="AS82" i="2"/>
  <c r="AS124" i="2"/>
  <c r="AS708" i="2"/>
  <c r="AS92" i="2"/>
  <c r="AS319" i="2"/>
  <c r="AS725" i="2"/>
  <c r="AR34" i="2"/>
  <c r="AR675" i="2"/>
  <c r="AR155" i="2"/>
  <c r="AR137" i="2"/>
  <c r="AS284" i="2"/>
  <c r="AT386" i="2"/>
  <c r="AS492" i="2"/>
  <c r="AR492" i="2"/>
  <c r="AS302" i="2"/>
  <c r="AS64" i="2"/>
  <c r="AS618" i="2"/>
  <c r="AR618" i="2"/>
  <c r="AS234" i="2"/>
  <c r="AS86" i="2"/>
  <c r="AS360" i="2"/>
  <c r="AR360" i="2"/>
  <c r="AS592" i="2"/>
  <c r="AS378" i="2"/>
  <c r="AS630" i="2"/>
  <c r="AT733" i="2"/>
  <c r="AT603" i="2"/>
  <c r="AT161" i="2"/>
  <c r="AT129" i="2"/>
  <c r="AT291" i="2"/>
  <c r="AT525" i="2"/>
  <c r="AT245" i="2"/>
  <c r="AT235" i="2"/>
  <c r="AT50" i="2"/>
  <c r="AT523" i="2"/>
  <c r="AT488" i="2"/>
  <c r="AS346" i="2"/>
  <c r="AS622" i="2"/>
  <c r="AS424" i="2"/>
  <c r="AR424" i="2"/>
  <c r="AS717" i="2"/>
  <c r="AS324" i="2"/>
  <c r="AS358" i="2"/>
  <c r="AR358" i="2"/>
  <c r="AS154" i="2"/>
  <c r="AS629" i="2"/>
  <c r="AS444" i="2"/>
  <c r="AS323" i="2"/>
  <c r="AT628" i="2"/>
  <c r="AT692" i="2"/>
  <c r="AT356" i="2"/>
  <c r="AS613" i="2"/>
  <c r="AS162" i="2"/>
  <c r="AS123" i="2"/>
  <c r="AS326" i="2"/>
  <c r="AS507" i="2"/>
  <c r="AS443" i="2"/>
  <c r="AS384" i="2"/>
  <c r="AS634" i="2"/>
  <c r="AS29" i="2"/>
  <c r="AS205" i="2"/>
  <c r="AT669" i="2"/>
  <c r="AT225" i="2"/>
  <c r="AT331" i="2"/>
  <c r="AT676" i="2"/>
  <c r="AT427" i="2"/>
  <c r="AR302" i="2"/>
  <c r="AR597" i="2"/>
  <c r="AR64" i="2"/>
  <c r="AR347" i="2"/>
  <c r="AR381" i="2"/>
  <c r="AR275" i="2"/>
  <c r="AR5" i="2"/>
  <c r="AR568" i="2"/>
  <c r="AS662" i="2"/>
  <c r="AS434" i="2"/>
  <c r="AS687" i="2"/>
  <c r="AS276" i="2"/>
  <c r="AS131" i="2"/>
  <c r="AS446" i="2"/>
  <c r="AS278" i="2"/>
  <c r="AS274" i="2"/>
  <c r="AS345" i="2"/>
  <c r="AS448" i="2"/>
  <c r="AT81" i="2"/>
  <c r="AT698" i="2"/>
  <c r="AT286" i="2"/>
  <c r="AT379" i="2"/>
  <c r="AT158" i="2"/>
  <c r="AT248" i="2"/>
  <c r="AT510" i="2"/>
  <c r="AT380" i="2"/>
  <c r="AT138" i="2"/>
  <c r="AS674" i="2"/>
  <c r="AS317" i="2"/>
  <c r="AS589" i="2"/>
  <c r="AS34" i="2"/>
  <c r="AS46" i="2"/>
  <c r="AS586" i="2"/>
  <c r="AS713" i="2"/>
  <c r="AS108" i="2"/>
  <c r="AS479" i="2"/>
  <c r="AS335" i="2"/>
  <c r="AS190" i="2"/>
  <c r="AS252" i="2"/>
  <c r="AS415" i="2"/>
  <c r="AS605" i="2"/>
  <c r="AS206" i="2"/>
  <c r="AS212" i="2"/>
  <c r="AS3" i="2"/>
  <c r="AS405" i="2"/>
  <c r="AS463" i="2"/>
  <c r="AS271" i="2"/>
  <c r="AS44" i="2"/>
  <c r="AT597" i="2"/>
  <c r="AT237" i="2"/>
  <c r="AR58" i="2"/>
  <c r="AR187" i="2"/>
  <c r="AS233" i="2"/>
  <c r="AT103" i="2"/>
  <c r="AS401" i="2"/>
  <c r="AS597" i="2"/>
  <c r="AS114" i="2"/>
  <c r="AS204" i="2"/>
  <c r="AR204" i="2"/>
  <c r="AS548" i="2"/>
  <c r="AS478" i="2"/>
  <c r="AS349" i="2"/>
  <c r="AR349" i="2"/>
  <c r="AS149" i="2"/>
  <c r="AS5" i="2"/>
  <c r="AT359" i="2"/>
  <c r="AT683" i="2"/>
  <c r="AT515" i="2"/>
  <c r="AT623" i="2"/>
  <c r="AT657" i="2"/>
  <c r="AT307" i="2"/>
  <c r="AT308" i="2"/>
  <c r="AT194" i="2"/>
  <c r="AT153" i="2"/>
  <c r="AT94" i="2"/>
  <c r="AR391" i="2"/>
  <c r="AS693" i="2"/>
  <c r="AS643" i="2"/>
  <c r="AS265" i="2"/>
  <c r="AR418" i="2"/>
  <c r="AS418" i="2"/>
  <c r="AS431" i="2"/>
  <c r="AS168" i="2"/>
  <c r="AS146" i="2"/>
  <c r="AS517" i="2"/>
  <c r="AS420" i="2"/>
  <c r="AS333" i="2"/>
  <c r="AT394" i="2"/>
  <c r="AT509" i="2"/>
  <c r="AT18" i="2"/>
  <c r="AR255" i="2"/>
  <c r="AT346" i="2"/>
  <c r="AS219" i="2"/>
  <c r="AS633" i="2"/>
  <c r="AS227" i="2"/>
  <c r="AS218" i="2"/>
  <c r="AS192" i="2"/>
  <c r="AS315" i="2"/>
  <c r="AS706" i="2"/>
  <c r="AS474" i="2"/>
  <c r="AS55" i="2"/>
  <c r="AS374" i="2"/>
  <c r="AT732" i="2"/>
  <c r="AT391" i="2"/>
  <c r="AT487" i="2"/>
  <c r="AT647" i="2"/>
  <c r="AS621" i="2"/>
  <c r="AS526" i="2"/>
  <c r="AS457" i="2"/>
  <c r="AS313" i="2"/>
  <c r="AS400" i="2"/>
  <c r="AS527" i="2"/>
  <c r="AS222" i="2"/>
  <c r="AS200" i="2"/>
  <c r="AS364" i="2"/>
  <c r="AS490" i="2"/>
  <c r="AT555" i="2"/>
  <c r="AT393" i="2"/>
  <c r="AT109" i="2"/>
  <c r="AT678" i="2"/>
  <c r="AT551" i="2"/>
  <c r="AT652" i="2"/>
  <c r="AT470" i="2"/>
  <c r="AT512" i="2"/>
  <c r="AT255" i="2"/>
  <c r="AT142" i="2"/>
  <c r="AS590" i="2"/>
  <c r="AS546" i="2"/>
  <c r="AS39" i="2"/>
  <c r="AS554" i="2"/>
  <c r="AS163" i="2"/>
  <c r="AS615" i="2"/>
  <c r="AS140" i="2"/>
  <c r="AS160" i="2"/>
  <c r="AS178" i="2"/>
  <c r="AS217" i="2"/>
  <c r="AS185" i="2"/>
  <c r="AT501" i="2"/>
  <c r="AS656" i="2"/>
  <c r="AS87" i="2"/>
  <c r="AR87" i="2"/>
  <c r="AS407" i="2"/>
  <c r="AS325" i="2"/>
  <c r="AR325" i="2"/>
  <c r="AS17" i="2"/>
  <c r="AS316" i="2"/>
  <c r="AR316" i="2"/>
  <c r="AS116" i="2"/>
  <c r="AR116" i="2"/>
  <c r="AS595" i="2"/>
  <c r="AS398" i="2"/>
  <c r="AS75" i="2"/>
  <c r="AT572" i="2"/>
  <c r="AT715" i="2"/>
  <c r="AT396" i="2"/>
  <c r="AT653" i="2"/>
  <c r="AT170" i="2"/>
  <c r="AT627" i="2"/>
  <c r="AT61" i="2"/>
  <c r="AT691" i="2"/>
  <c r="AT201" i="2"/>
  <c r="AT15" i="2"/>
  <c r="AT550" i="2"/>
  <c r="AT641" i="2"/>
  <c r="AT420" i="2"/>
  <c r="AT322" i="2"/>
  <c r="AR362" i="2"/>
  <c r="AS704" i="2"/>
  <c r="AS292" i="2"/>
  <c r="AS76" i="2"/>
  <c r="AS52" i="2"/>
  <c r="AR52" i="2"/>
  <c r="AS85" i="2"/>
  <c r="AS383" i="2"/>
  <c r="AS460" i="2"/>
  <c r="AS209" i="2"/>
  <c r="AR209" i="2"/>
  <c r="AS658" i="2"/>
  <c r="AR658" i="2"/>
  <c r="AS625" i="2"/>
  <c r="AT575" i="2"/>
  <c r="AT156" i="2"/>
  <c r="AT95" i="2"/>
  <c r="AS716" i="2"/>
  <c r="AS189" i="2"/>
  <c r="AS327" i="2"/>
  <c r="AS305" i="2"/>
  <c r="AS12" i="2"/>
  <c r="AS306" i="2"/>
  <c r="AR306" i="2"/>
  <c r="AS455" i="2"/>
  <c r="AS631" i="2"/>
  <c r="AS442" i="2"/>
  <c r="AS147" i="2"/>
  <c r="AT671" i="2"/>
  <c r="AT370" i="2"/>
  <c r="AT403" i="2"/>
  <c r="AT441" i="2"/>
  <c r="AT585" i="2"/>
  <c r="AT659" i="2"/>
  <c r="AS681" i="2"/>
  <c r="AS729" i="2"/>
  <c r="AS143" i="2"/>
  <c r="AS528" i="2"/>
  <c r="AR528" i="2"/>
  <c r="AS456" i="2"/>
  <c r="AS120" i="2"/>
  <c r="AR120" i="2"/>
  <c r="AS617" i="2"/>
  <c r="AR617" i="2"/>
  <c r="AS556" i="2"/>
  <c r="AS2" i="2"/>
  <c r="AS429" i="2"/>
  <c r="AS119" i="2"/>
  <c r="AS213" i="2"/>
  <c r="AS433" i="2"/>
  <c r="AS549" i="2"/>
  <c r="AS289" i="2"/>
  <c r="AS567" i="2"/>
  <c r="AT610" i="2"/>
  <c r="AT464" i="2"/>
  <c r="AT159" i="2"/>
  <c r="AT211" i="2"/>
  <c r="AT438" i="2"/>
  <c r="AT354" i="2"/>
  <c r="AT303" i="2"/>
  <c r="AT166" i="2"/>
  <c r="AT268" i="2"/>
  <c r="AT580" i="2"/>
  <c r="AS673" i="2"/>
  <c r="AS601" i="2"/>
  <c r="AS56" i="2"/>
  <c r="AR56" i="2"/>
  <c r="AS646" i="2"/>
  <c r="AS329" i="2"/>
  <c r="AS699" i="2"/>
  <c r="AS436" i="2"/>
  <c r="AS545" i="2"/>
  <c r="AS22" i="2"/>
  <c r="AS182" i="2"/>
  <c r="AS144" i="2"/>
  <c r="AS477" i="2"/>
  <c r="AS102" i="2"/>
  <c r="AS35" i="2"/>
  <c r="AS557" i="2"/>
  <c r="AT11" i="2"/>
  <c r="AS243" i="2"/>
  <c r="AR265" i="2"/>
  <c r="AS334" i="2"/>
  <c r="AS340" i="2"/>
  <c r="AS257" i="2"/>
  <c r="AS368" i="2"/>
  <c r="AR315" i="2"/>
  <c r="AR50" i="2"/>
  <c r="AS487" i="2"/>
  <c r="AS24" i="2"/>
  <c r="AT319" i="2"/>
  <c r="AS467" i="2"/>
  <c r="AT584" i="2"/>
  <c r="AT714" i="2"/>
  <c r="AT407" i="2"/>
  <c r="AT325" i="2"/>
  <c r="AT727" i="2"/>
  <c r="AS616" i="2"/>
  <c r="AS663" i="2"/>
  <c r="AS642" i="2"/>
  <c r="AS731" i="2"/>
  <c r="AS497" i="2"/>
  <c r="AS165" i="2"/>
  <c r="AS724" i="2"/>
  <c r="AS125" i="2"/>
  <c r="AS280" i="2"/>
  <c r="AS672" i="2"/>
  <c r="AT690" i="2"/>
  <c r="AT154" i="2"/>
  <c r="AS680" i="2"/>
  <c r="AS181" i="2"/>
  <c r="AS493" i="2"/>
  <c r="AS491" i="2"/>
  <c r="AS171" i="2"/>
  <c r="AS304" i="2"/>
  <c r="AS635" i="2"/>
  <c r="AS514" i="2"/>
  <c r="AS702" i="2"/>
  <c r="AS155" i="2"/>
  <c r="AT716" i="2"/>
  <c r="AT520" i="2"/>
  <c r="AT84" i="2"/>
  <c r="AT162" i="2"/>
  <c r="AT97" i="2"/>
  <c r="AT123" i="2"/>
  <c r="AT26" i="2"/>
  <c r="AT472" i="2"/>
  <c r="AT326" i="2"/>
  <c r="AT218" i="2"/>
  <c r="AT285" i="2"/>
  <c r="AT507" i="2"/>
  <c r="AT192" i="2"/>
  <c r="AT101" i="2"/>
  <c r="AT306" i="2"/>
  <c r="AT667" i="2"/>
  <c r="AT495" i="2"/>
  <c r="AT455" i="2"/>
  <c r="AT706" i="2"/>
  <c r="AT221" i="2"/>
  <c r="AT631" i="2"/>
  <c r="AT27" i="2"/>
  <c r="AT425" i="2"/>
  <c r="AT442" i="2"/>
  <c r="AT406" i="2"/>
  <c r="AT476" i="2"/>
  <c r="AT205" i="2"/>
  <c r="AT111" i="2"/>
  <c r="AT352" i="2"/>
  <c r="AR590" i="2"/>
  <c r="AR546" i="2"/>
  <c r="AR112" i="2"/>
  <c r="AR39" i="2"/>
  <c r="AR132" i="2"/>
  <c r="AR46" i="2"/>
  <c r="AR329" i="2"/>
  <c r="AR566" i="2"/>
  <c r="AR163" i="2"/>
  <c r="AR586" i="2"/>
  <c r="AR66" i="2"/>
  <c r="AR713" i="2"/>
  <c r="AR108" i="2"/>
  <c r="AR545" i="2"/>
  <c r="AR160" i="2"/>
  <c r="AR479" i="2"/>
  <c r="AR82" i="2"/>
  <c r="AR178" i="2"/>
  <c r="AR335" i="2"/>
  <c r="AR182" i="2"/>
  <c r="AR124" i="2"/>
  <c r="AR190" i="2"/>
  <c r="AR252" i="2"/>
  <c r="AR92" i="2"/>
  <c r="AR415" i="2"/>
  <c r="AR605" i="2"/>
  <c r="AR35" i="2"/>
  <c r="AR217" i="2"/>
  <c r="AR206" i="2"/>
  <c r="AR212" i="2"/>
  <c r="AR3" i="2"/>
  <c r="AR463" i="2"/>
  <c r="AR44" i="2"/>
  <c r="AR428" i="2"/>
  <c r="AU680" i="2"/>
  <c r="AU287" i="2"/>
  <c r="AU385" i="2"/>
  <c r="AU413" i="2"/>
  <c r="AU416" i="2"/>
  <c r="AU181" i="2"/>
  <c r="AU735" i="2"/>
  <c r="AU654" i="2"/>
  <c r="AU433" i="2"/>
  <c r="AU679" i="2"/>
  <c r="AU99" i="2"/>
  <c r="AU493" i="2"/>
  <c r="AU637" i="2"/>
  <c r="AU183" i="2"/>
  <c r="AU619" i="2"/>
  <c r="AU164" i="2"/>
  <c r="AU709" i="2"/>
  <c r="AU608" i="2"/>
  <c r="AU300" i="2"/>
  <c r="AU228" i="2"/>
  <c r="AU38" i="2"/>
  <c r="AU296" i="2"/>
  <c r="AU171" i="2"/>
  <c r="AU655" i="2"/>
  <c r="AU151" i="2"/>
  <c r="AU100" i="2"/>
  <c r="AU677" i="2"/>
  <c r="AU179" i="2"/>
  <c r="AU304" i="2"/>
  <c r="AU253" i="2"/>
  <c r="AU569" i="2"/>
  <c r="AU388" i="2"/>
  <c r="AU485" i="2"/>
  <c r="AU635" i="2"/>
  <c r="AU350" i="2"/>
  <c r="AU203" i="2"/>
  <c r="AU542" i="2"/>
  <c r="AU42" i="2"/>
  <c r="AU337" i="2"/>
  <c r="AU514" i="2"/>
  <c r="AU282" i="2"/>
  <c r="AU261" i="2"/>
  <c r="AU607" i="2"/>
  <c r="AU10" i="2"/>
  <c r="AU339" i="2"/>
  <c r="AU508" i="2"/>
  <c r="AU21" i="2"/>
  <c r="AU136" i="2"/>
  <c r="AU256" i="2"/>
  <c r="AU78" i="2"/>
  <c r="AU59" i="2"/>
  <c r="AU573" i="2"/>
  <c r="AU502" i="2"/>
  <c r="AU198" i="2"/>
  <c r="AU579" i="2"/>
  <c r="AT283" i="2"/>
  <c r="AU437" i="2"/>
  <c r="AT638" i="2"/>
  <c r="AT87" i="2"/>
  <c r="AT224" i="2"/>
  <c r="AT392" i="2"/>
  <c r="AR272" i="2"/>
  <c r="AS684" i="2"/>
  <c r="AS574" i="2"/>
  <c r="AS696" i="2"/>
  <c r="AS127" i="2"/>
  <c r="AS176" i="2"/>
  <c r="AS480" i="2"/>
  <c r="AS342" i="2"/>
  <c r="AS547" i="2"/>
  <c r="AS336" i="2"/>
  <c r="AS23" i="2"/>
  <c r="AS385" i="2"/>
  <c r="AS619" i="2"/>
  <c r="AS228" i="2"/>
  <c r="AS100" i="2"/>
  <c r="AS174" i="2"/>
  <c r="AS542" i="2"/>
  <c r="AS607" i="2"/>
  <c r="AS136" i="2"/>
  <c r="AS502" i="2"/>
  <c r="AT718" i="2"/>
  <c r="AT219" i="2"/>
  <c r="AT298" i="2"/>
  <c r="AT189" i="2"/>
  <c r="AT711" i="2"/>
  <c r="AT327" i="2"/>
  <c r="AT227" i="2"/>
  <c r="AT489" i="2"/>
  <c r="AT305" i="2"/>
  <c r="AT220" i="2"/>
  <c r="AT128" i="2"/>
  <c r="AT12" i="2"/>
  <c r="AT299" i="2"/>
  <c r="AT259" i="2"/>
  <c r="AT443" i="2"/>
  <c r="AT315" i="2"/>
  <c r="AT69" i="2"/>
  <c r="AT384" i="2"/>
  <c r="AT272" i="2"/>
  <c r="AT503" i="2"/>
  <c r="AT634" i="2"/>
  <c r="AT474" i="2"/>
  <c r="AT199" i="2"/>
  <c r="AT29" i="2"/>
  <c r="AT55" i="2"/>
  <c r="AT301" i="2"/>
  <c r="AT147" i="2"/>
  <c r="AT374" i="2"/>
  <c r="AS700" i="2"/>
  <c r="AS612" i="2"/>
  <c r="AS695" i="2"/>
  <c r="AS293" i="2"/>
  <c r="AS516" i="2"/>
  <c r="AS344" i="2"/>
  <c r="AS196" i="2"/>
  <c r="AS88" i="2"/>
  <c r="AS665" i="2"/>
  <c r="AS689" i="2"/>
  <c r="AS357" i="2"/>
  <c r="AS726" i="2"/>
  <c r="AS466" i="2"/>
  <c r="AS43" i="2"/>
  <c r="AS41" i="2"/>
  <c r="AS36" i="2"/>
  <c r="AS106" i="2"/>
  <c r="AS511" i="2"/>
  <c r="AS191" i="2"/>
  <c r="AS63" i="2"/>
  <c r="AS447" i="2"/>
  <c r="AS450" i="2"/>
  <c r="AS445" i="2"/>
  <c r="AS7" i="2"/>
  <c r="AS80" i="2"/>
  <c r="AS262" i="2"/>
  <c r="AS47" i="2"/>
  <c r="AS452" i="2"/>
  <c r="AS157" i="2"/>
  <c r="AS180" i="2"/>
  <c r="AS107" i="2"/>
  <c r="AS254" i="2"/>
  <c r="AS524" i="2"/>
  <c r="AS639" i="2"/>
  <c r="AS96" i="2"/>
  <c r="AS600" i="2"/>
  <c r="AS177" i="2"/>
  <c r="AS4" i="2"/>
  <c r="AS486" i="2"/>
  <c r="AS535" i="2"/>
  <c r="AS666" i="2"/>
  <c r="AS51" i="2"/>
  <c r="AS236" i="2"/>
  <c r="AS294" i="2"/>
  <c r="AS410" i="2"/>
  <c r="AS14" i="2"/>
  <c r="AS458" i="2"/>
  <c r="AS561" i="2"/>
  <c r="AS169" i="2"/>
  <c r="AS115" i="2"/>
  <c r="AS167" i="2"/>
  <c r="AS113" i="2"/>
  <c r="AS231" i="2"/>
  <c r="AS277" i="2"/>
  <c r="AS372" i="2"/>
  <c r="AS232" i="2"/>
  <c r="AS71" i="2"/>
  <c r="AS624" i="2"/>
  <c r="AS382" i="2"/>
  <c r="AS389" i="2"/>
  <c r="AT681" i="2"/>
  <c r="AT662" i="2"/>
  <c r="AT505" i="2"/>
  <c r="AT598" i="2"/>
  <c r="AT422" i="2"/>
  <c r="AT621" i="2"/>
  <c r="AT19" i="2"/>
  <c r="AR558" i="2"/>
  <c r="AR127" i="2"/>
  <c r="AR497" i="2"/>
  <c r="AR118" i="2"/>
  <c r="AR280" i="2"/>
  <c r="AR107" i="2"/>
  <c r="AT363" i="2"/>
  <c r="AT208" i="2"/>
  <c r="AU562" i="2"/>
  <c r="AS428" i="2"/>
  <c r="AT492" i="2"/>
  <c r="AT302" i="2"/>
  <c r="AT64" i="2"/>
  <c r="AT618" i="2"/>
  <c r="AS484" i="2"/>
  <c r="AS558" i="2"/>
  <c r="AS404" i="2"/>
  <c r="AS20" i="2"/>
  <c r="AS266" i="2"/>
  <c r="AS408" i="2"/>
  <c r="AS309" i="2"/>
  <c r="AS409" i="2"/>
  <c r="AS311" i="2"/>
  <c r="AT701" i="2"/>
  <c r="AS413" i="2"/>
  <c r="AS679" i="2"/>
  <c r="AS164" i="2"/>
  <c r="AS38" i="2"/>
  <c r="AS677" i="2"/>
  <c r="AS388" i="2"/>
  <c r="AS42" i="2"/>
  <c r="AS10" i="2"/>
  <c r="AS256" i="2"/>
  <c r="AS198" i="2"/>
  <c r="AT613" i="2"/>
  <c r="AT518" i="2"/>
  <c r="AS733" i="2"/>
  <c r="AS135" i="2"/>
  <c r="AS572" i="2"/>
  <c r="AS552" i="2"/>
  <c r="AS668" i="2"/>
  <c r="AS715" i="2"/>
  <c r="AS439" i="2"/>
  <c r="AS242" i="2"/>
  <c r="AS396" i="2"/>
  <c r="AS133" i="2"/>
  <c r="AS435" i="2"/>
  <c r="AS653" i="2"/>
  <c r="AS320" i="2"/>
  <c r="AS611" i="2"/>
  <c r="AS170" i="2"/>
  <c r="AS670" i="2"/>
  <c r="AS223" i="2"/>
  <c r="AS627" i="2"/>
  <c r="AS593" i="2"/>
  <c r="AS186" i="2"/>
  <c r="AS61" i="2"/>
  <c r="AS620" i="2"/>
  <c r="AS539" i="2"/>
  <c r="AS691" i="2"/>
  <c r="AS588" i="2"/>
  <c r="AS202" i="2"/>
  <c r="AS201" i="2"/>
  <c r="AS609" i="2"/>
  <c r="AS15" i="2"/>
  <c r="AS137" i="2"/>
  <c r="AT674" i="2"/>
  <c r="AT673" i="2"/>
  <c r="AT590" i="2"/>
  <c r="AT317" i="2"/>
  <c r="AT601" i="2"/>
  <c r="AT559" i="2"/>
  <c r="AT546" i="2"/>
  <c r="AT589" i="2"/>
  <c r="AT56" i="2"/>
  <c r="AT112" i="2"/>
  <c r="AT39" i="2"/>
  <c r="AT34" i="2"/>
  <c r="AT646" i="2"/>
  <c r="AT132" i="2"/>
  <c r="AT554" i="2"/>
  <c r="AT46" i="2"/>
  <c r="AT329" i="2"/>
  <c r="AT566" i="2"/>
  <c r="AT163" i="2"/>
  <c r="AT586" i="2"/>
  <c r="AT699" i="2"/>
  <c r="AT415" i="2"/>
  <c r="AR287" i="2"/>
  <c r="AR296" i="2"/>
  <c r="AR151" i="2"/>
  <c r="AR339" i="2"/>
  <c r="AR94" i="2"/>
  <c r="AT596" i="2"/>
  <c r="AT182" i="2"/>
  <c r="AU575" i="2"/>
  <c r="AU80" i="2"/>
  <c r="AT728" i="2"/>
  <c r="AT498" i="2"/>
  <c r="AT338" i="2"/>
  <c r="AT465" i="2"/>
  <c r="AS719" i="2"/>
  <c r="AS537" i="2"/>
  <c r="AS504" i="2"/>
  <c r="AS562" i="2"/>
  <c r="AS322" i="2"/>
  <c r="AS247" i="2"/>
  <c r="AS70" i="2"/>
  <c r="AS77" i="2"/>
  <c r="AS279" i="2"/>
  <c r="AS139" i="2"/>
  <c r="AT440" i="2"/>
  <c r="AR400" i="2"/>
  <c r="AR602" i="2"/>
  <c r="AS703" i="2"/>
  <c r="AS735" i="2"/>
  <c r="AS637" i="2"/>
  <c r="AS608" i="2"/>
  <c r="AS655" i="2"/>
  <c r="AS253" i="2"/>
  <c r="AS350" i="2"/>
  <c r="AS282" i="2"/>
  <c r="AS508" i="2"/>
  <c r="AS59" i="2"/>
  <c r="AT576" i="2"/>
  <c r="AT633" i="2"/>
  <c r="AS720" i="2"/>
  <c r="AS651" i="2"/>
  <c r="AS359" i="2"/>
  <c r="AS570" i="2"/>
  <c r="AS603" i="2"/>
  <c r="AS683" i="2"/>
  <c r="AS723" i="2"/>
  <c r="AS161" i="2"/>
  <c r="AS515" i="2"/>
  <c r="AS351" i="2"/>
  <c r="AS129" i="2"/>
  <c r="AS623" i="2"/>
  <c r="AS145" i="2"/>
  <c r="AS291" i="2"/>
  <c r="AS657" i="2"/>
  <c r="AS30" i="2"/>
  <c r="AS525" i="2"/>
  <c r="AS307" i="2"/>
  <c r="AS49" i="2"/>
  <c r="AS245" i="2"/>
  <c r="AS308" i="2"/>
  <c r="AS453" i="2"/>
  <c r="AS235" i="2"/>
  <c r="AS194" i="2"/>
  <c r="AS522" i="2"/>
  <c r="AS50" i="2"/>
  <c r="AS153" i="2"/>
  <c r="AS626" i="2"/>
  <c r="AS523" i="2"/>
  <c r="AS94" i="2"/>
  <c r="AS594" i="2"/>
  <c r="AS575" i="2"/>
  <c r="AS394" i="2"/>
  <c r="AS281" i="2"/>
  <c r="AS628" i="2"/>
  <c r="AS685" i="2"/>
  <c r="AS156" i="2"/>
  <c r="AS509" i="2"/>
  <c r="AS692" i="2"/>
  <c r="AS473" i="2"/>
  <c r="AS402" i="2"/>
  <c r="AS53" i="2"/>
  <c r="AS596" i="2"/>
  <c r="AS95" i="2"/>
  <c r="AS660" i="2"/>
  <c r="AS496" i="2"/>
  <c r="AS373" i="2"/>
  <c r="AS531" i="2"/>
  <c r="AS530" i="2"/>
  <c r="AS500" i="2"/>
  <c r="AS126" i="2"/>
  <c r="AS599" i="2"/>
  <c r="AS18" i="2"/>
  <c r="AS65" i="2"/>
  <c r="AS121" i="2"/>
  <c r="AS641" i="2"/>
  <c r="AS587" i="2"/>
  <c r="AS9" i="2"/>
  <c r="AS208" i="2"/>
  <c r="AS152" i="2"/>
  <c r="AS93" i="2"/>
  <c r="AS426" i="2"/>
  <c r="AS449" i="2"/>
  <c r="AS172" i="2"/>
  <c r="AS513" i="2"/>
  <c r="AS249" i="2"/>
  <c r="AS544" i="2"/>
  <c r="AS356" i="2"/>
  <c r="AS423" i="2"/>
  <c r="AS25" i="2"/>
  <c r="AS482" i="2"/>
  <c r="AS215" i="2"/>
  <c r="AS197" i="2"/>
  <c r="AS13" i="2"/>
  <c r="AS37" i="2"/>
  <c r="AS195" i="2"/>
  <c r="AS73" i="2"/>
  <c r="AS295" i="2"/>
  <c r="AS130" i="2"/>
  <c r="AS67" i="2"/>
  <c r="AS134" i="2"/>
  <c r="AS68" i="2"/>
  <c r="AS614" i="2"/>
  <c r="AT686" i="2"/>
  <c r="AT712" i="2"/>
  <c r="AT430" i="2"/>
  <c r="AT23" i="2"/>
  <c r="AT672" i="2"/>
  <c r="AR196" i="2"/>
  <c r="AR106" i="2"/>
  <c r="AR63" i="2"/>
  <c r="AR80" i="2"/>
  <c r="AR96" i="2"/>
  <c r="AR236" i="2"/>
  <c r="AU368" i="2"/>
  <c r="AR516" i="2"/>
  <c r="AR203" i="2"/>
  <c r="AU505" i="2"/>
  <c r="AU117" i="2"/>
  <c r="AT122" i="2"/>
  <c r="AT148" i="2"/>
  <c r="AT475" i="2"/>
  <c r="AT390" i="2"/>
  <c r="AT316" i="2"/>
  <c r="AS707" i="2"/>
  <c r="AS721" i="2"/>
  <c r="AS361" i="2"/>
  <c r="AS604" i="2"/>
  <c r="AS553" i="2"/>
  <c r="AS722" i="2"/>
  <c r="AS454" i="2"/>
  <c r="AS328" i="2"/>
  <c r="AS481" i="2"/>
  <c r="AS287" i="2"/>
  <c r="AS654" i="2"/>
  <c r="AS183" i="2"/>
  <c r="AS300" i="2"/>
  <c r="AS151" i="2"/>
  <c r="AS569" i="2"/>
  <c r="AS203" i="2"/>
  <c r="AS261" i="2"/>
  <c r="AS21" i="2"/>
  <c r="AS573" i="2"/>
  <c r="AS705" i="2"/>
  <c r="AS391" i="2"/>
  <c r="AS461" i="2"/>
  <c r="AS370" i="2"/>
  <c r="AS225" i="2"/>
  <c r="AS105" i="2"/>
  <c r="AS459" i="2"/>
  <c r="AS331" i="2"/>
  <c r="AS441" i="2"/>
  <c r="AS89" i="2"/>
  <c r="AS676" i="2"/>
  <c r="AS419" i="2"/>
  <c r="AS688" i="2"/>
  <c r="AS730" i="2"/>
  <c r="AS312" i="2"/>
  <c r="AS541" i="2"/>
  <c r="AS318" i="2"/>
  <c r="AS79" i="2"/>
  <c r="AS414" i="2"/>
  <c r="AS506" i="2"/>
  <c r="AS399" i="2"/>
  <c r="AS188" i="2"/>
  <c r="AS427" i="2"/>
  <c r="AS210" i="2"/>
  <c r="AS214" i="2"/>
  <c r="AS90" i="2"/>
  <c r="AS412" i="2"/>
  <c r="AS57" i="2"/>
  <c r="AS582" i="2"/>
  <c r="AT650" i="2"/>
  <c r="AT680" i="2"/>
  <c r="AT703" i="2"/>
  <c r="AT287" i="2"/>
  <c r="AT385" i="2"/>
  <c r="AT413" i="2"/>
  <c r="AT416" i="2"/>
  <c r="AT181" i="2"/>
  <c r="AT735" i="2"/>
  <c r="AT654" i="2"/>
  <c r="AT433" i="2"/>
  <c r="AT679" i="2"/>
  <c r="AT99" i="2"/>
  <c r="AT493" i="2"/>
  <c r="AT637" i="2"/>
  <c r="AT183" i="2"/>
  <c r="AT619" i="2"/>
  <c r="AT164" i="2"/>
  <c r="AT709" i="2"/>
  <c r="AT491" i="2"/>
  <c r="AT608" i="2"/>
  <c r="AT300" i="2"/>
  <c r="AT228" i="2"/>
  <c r="AT38" i="2"/>
  <c r="AT296" i="2"/>
  <c r="AT171" i="2"/>
  <c r="AT655" i="2"/>
  <c r="AT151" i="2"/>
  <c r="AT100" i="2"/>
  <c r="AT677" i="2"/>
  <c r="AT179" i="2"/>
  <c r="AT304" i="2"/>
  <c r="AT253" i="2"/>
  <c r="AT569" i="2"/>
  <c r="AT174" i="2"/>
  <c r="AT388" i="2"/>
  <c r="AT485" i="2"/>
  <c r="AT635" i="2"/>
  <c r="AT350" i="2"/>
  <c r="AT542" i="2"/>
  <c r="AT42" i="2"/>
  <c r="AT337" i="2"/>
  <c r="AT514" i="2"/>
  <c r="AT282" i="2"/>
  <c r="AT261" i="2"/>
  <c r="AT607" i="2"/>
  <c r="AT10" i="2"/>
  <c r="AT339" i="2"/>
  <c r="AT702" i="2"/>
  <c r="AT508" i="2"/>
  <c r="AT21" i="2"/>
  <c r="AT136" i="2"/>
  <c r="AT256" i="2"/>
  <c r="AT78" i="2"/>
  <c r="AT155" i="2"/>
  <c r="AT59" i="2"/>
  <c r="AT573" i="2"/>
  <c r="AT502" i="2"/>
  <c r="AT198" i="2"/>
  <c r="AT579" i="2"/>
  <c r="AR523" i="2"/>
  <c r="AR191" i="2"/>
  <c r="AR169" i="2"/>
  <c r="AR372" i="2"/>
  <c r="AT361" i="2"/>
  <c r="AT568" i="2"/>
  <c r="AT401" i="2"/>
  <c r="AT114" i="2"/>
  <c r="AT321" i="2"/>
  <c r="AS686" i="2"/>
  <c r="AS712" i="2"/>
  <c r="AS216" i="2"/>
  <c r="AS734" i="2"/>
  <c r="AS237" i="2"/>
  <c r="AS430" i="2"/>
  <c r="AS565" i="2"/>
  <c r="AS175" i="2"/>
  <c r="AS118" i="2"/>
  <c r="AS432" i="2"/>
  <c r="AS258" i="2"/>
  <c r="AT693" i="2"/>
  <c r="AR143" i="2"/>
  <c r="AR456" i="2"/>
  <c r="AR355" i="2"/>
  <c r="AS650" i="2"/>
  <c r="AS416" i="2"/>
  <c r="AS99" i="2"/>
  <c r="AS709" i="2"/>
  <c r="AS296" i="2"/>
  <c r="AS179" i="2"/>
  <c r="AS485" i="2"/>
  <c r="AS337" i="2"/>
  <c r="AS78" i="2"/>
  <c r="AS579" i="2"/>
  <c r="AS732" i="2"/>
  <c r="AS671" i="2"/>
  <c r="AS669" i="2"/>
  <c r="AS362" i="2"/>
  <c r="AS529" i="2"/>
  <c r="AS403" i="2"/>
  <c r="AS664" i="2"/>
  <c r="AS91" i="2"/>
  <c r="AS647" i="2"/>
  <c r="AS365" i="2"/>
  <c r="AS648" i="2"/>
  <c r="AS519" i="2"/>
  <c r="AS353" i="2"/>
  <c r="AS264" i="2"/>
  <c r="AS16" i="2"/>
  <c r="AS117" i="2"/>
  <c r="AS636" i="2"/>
  <c r="AS468" i="2"/>
  <c r="AS19" i="2"/>
  <c r="AS583" i="2"/>
  <c r="AS543" i="2"/>
  <c r="AS644" i="2"/>
  <c r="AS494" i="2"/>
  <c r="AS241" i="2"/>
  <c r="AS6" i="2"/>
  <c r="AS550" i="2"/>
  <c r="AS571" i="2"/>
  <c r="AS310" i="2"/>
  <c r="AS659" i="2"/>
  <c r="AS640" i="2"/>
  <c r="AS710" i="2"/>
  <c r="AS555" i="2"/>
  <c r="AS250" i="2"/>
  <c r="AS610" i="2"/>
  <c r="AS661" i="2"/>
  <c r="AS238" i="2"/>
  <c r="AS288" i="2"/>
  <c r="AS393" i="2"/>
  <c r="AS536" i="2"/>
  <c r="AS464" i="2"/>
  <c r="AS81" i="2"/>
  <c r="AS366" i="2"/>
  <c r="AS109" i="2"/>
  <c r="AS645" i="2"/>
  <c r="AS159" i="2"/>
  <c r="AS698" i="2"/>
  <c r="AS483" i="2"/>
  <c r="AS395" i="2"/>
  <c r="AS451" i="2"/>
  <c r="AS211" i="2"/>
  <c r="AS286" i="2"/>
  <c r="AS369" i="2"/>
  <c r="AS240" i="2"/>
  <c r="AS551" i="2"/>
  <c r="AS62" i="2"/>
  <c r="AS379" i="2"/>
  <c r="AS421" i="2"/>
  <c r="AS564" i="2"/>
  <c r="AS652" i="2"/>
  <c r="AS104" i="2"/>
  <c r="AS354" i="2"/>
  <c r="AS158" i="2"/>
  <c r="AS314" i="2"/>
  <c r="AS470" i="2"/>
  <c r="AS632" i="2"/>
  <c r="AS303" i="2"/>
  <c r="AS248" i="2"/>
  <c r="AS682" i="2"/>
  <c r="AS538" i="2"/>
  <c r="AR538" i="2"/>
  <c r="AS512" i="2"/>
  <c r="AS166" i="2"/>
  <c r="AS510" i="2"/>
  <c r="AS83" i="2"/>
  <c r="AS260" i="2"/>
  <c r="AS255" i="2"/>
  <c r="AS297" i="2"/>
  <c r="AS268" i="2"/>
  <c r="AS74" i="2"/>
  <c r="AS142" i="2"/>
  <c r="AS246" i="2"/>
  <c r="AS580" i="2"/>
  <c r="AS138" i="2"/>
  <c r="AS239" i="2"/>
  <c r="AS533" i="2"/>
  <c r="AT700" i="2"/>
  <c r="AT612" i="2"/>
  <c r="AT695" i="2"/>
  <c r="AT293" i="2"/>
  <c r="AT516" i="2"/>
  <c r="AT344" i="2"/>
  <c r="AT196" i="2"/>
  <c r="AT88" i="2"/>
  <c r="AT665" i="2"/>
  <c r="AT689" i="2"/>
  <c r="AT452" i="2"/>
  <c r="AT96" i="2"/>
  <c r="AT600" i="2"/>
  <c r="AT666" i="2"/>
  <c r="AT294" i="2"/>
  <c r="AT169" i="2"/>
  <c r="AT231" i="2"/>
  <c r="AT382" i="2"/>
  <c r="AR322" i="2"/>
  <c r="AR247" i="2"/>
  <c r="AR246" i="2"/>
  <c r="AT648" i="2"/>
  <c r="AT535" i="2"/>
  <c r="AU610" i="2"/>
  <c r="AU165" i="2"/>
  <c r="AT471" i="2"/>
  <c r="AT204" i="2"/>
  <c r="AT17" i="2"/>
  <c r="AT234" i="2"/>
  <c r="AT347" i="2"/>
  <c r="AT33" i="2"/>
  <c r="AT381" i="2"/>
  <c r="AT548" i="2"/>
  <c r="AT86" i="2"/>
  <c r="AT187" i="2"/>
  <c r="AT343" i="2"/>
  <c r="AT28" i="2"/>
  <c r="AT116" i="2"/>
  <c r="AT478" i="2"/>
  <c r="AT360" i="2"/>
  <c r="AT275" i="2"/>
  <c r="AT469" i="2"/>
  <c r="AT595" i="2"/>
  <c r="AT349" i="2"/>
  <c r="AT592" i="2"/>
  <c r="AT267" i="2"/>
  <c r="AT563" i="2"/>
  <c r="AT226" i="2"/>
  <c r="AT398" i="2"/>
  <c r="AT149" i="2"/>
  <c r="AT378" i="2"/>
  <c r="AT45" i="2"/>
  <c r="AT371" i="2"/>
  <c r="AT75" i="2"/>
  <c r="AT5" i="2"/>
  <c r="AT630" i="2"/>
  <c r="AT330" i="2"/>
  <c r="AT499" i="2"/>
  <c r="AR576" i="2"/>
  <c r="AR219" i="2"/>
  <c r="AR298" i="2"/>
  <c r="AR84" i="2"/>
  <c r="AR189" i="2"/>
  <c r="AR162" i="2"/>
  <c r="AR97" i="2"/>
  <c r="AR123" i="2"/>
  <c r="AR227" i="2"/>
  <c r="AR472" i="2"/>
  <c r="AR326" i="2"/>
  <c r="AR305" i="2"/>
  <c r="AR218" i="2"/>
  <c r="AR128" i="2"/>
  <c r="AR12" i="2"/>
  <c r="AR192" i="2"/>
  <c r="AR101" i="2"/>
  <c r="AR259" i="2"/>
  <c r="AR443" i="2"/>
  <c r="AR667" i="2"/>
  <c r="AR69" i="2"/>
  <c r="AR455" i="2"/>
  <c r="AR384" i="2"/>
  <c r="AR221" i="2"/>
  <c r="AR503" i="2"/>
  <c r="AR199" i="2"/>
  <c r="AR29" i="2"/>
  <c r="AR55" i="2"/>
  <c r="AR476" i="2"/>
  <c r="AR301" i="2"/>
  <c r="AR205" i="2"/>
  <c r="AR147" i="2"/>
  <c r="AR111" i="2"/>
  <c r="AR374" i="2"/>
  <c r="AR352" i="2"/>
  <c r="AU674" i="2"/>
  <c r="AU501" i="2"/>
  <c r="AU590" i="2"/>
  <c r="AU317" i="2"/>
  <c r="AU601" i="2"/>
  <c r="AU559" i="2"/>
  <c r="AU546" i="2"/>
  <c r="AU589" i="2"/>
  <c r="AU56" i="2"/>
  <c r="AU112" i="2"/>
  <c r="AU39" i="2"/>
  <c r="AU34" i="2"/>
  <c r="AU646" i="2"/>
  <c r="AU132" i="2"/>
  <c r="AU554" i="2"/>
  <c r="AU46" i="2"/>
  <c r="AU329" i="2"/>
  <c r="AU566" i="2"/>
  <c r="AU586" i="2"/>
  <c r="AU699" i="2"/>
  <c r="AU66" i="2"/>
  <c r="AU615" i="2"/>
  <c r="AU713" i="2"/>
  <c r="AU436" i="2"/>
  <c r="AU386" i="2"/>
  <c r="AU140" i="2"/>
  <c r="AU108" i="2"/>
  <c r="AU545" i="2"/>
  <c r="AU675" i="2"/>
  <c r="AU160" i="2"/>
  <c r="AU479" i="2"/>
  <c r="AU22" i="2"/>
  <c r="AU82" i="2"/>
  <c r="AU178" i="2"/>
  <c r="AU335" i="2"/>
  <c r="AU182" i="2"/>
  <c r="AU124" i="2"/>
  <c r="AU190" i="2"/>
  <c r="AU144" i="2"/>
  <c r="AU708" i="2"/>
  <c r="AU252" i="2"/>
  <c r="AU477" i="2"/>
  <c r="AU92" i="2"/>
  <c r="AU415" i="2"/>
  <c r="AU102" i="2"/>
  <c r="AU605" i="2"/>
  <c r="AU319" i="2"/>
  <c r="AU35" i="2"/>
  <c r="AU217" i="2"/>
  <c r="AU206" i="2"/>
  <c r="AU557" i="2"/>
  <c r="AU212" i="2"/>
  <c r="AU3" i="2"/>
  <c r="AU405" i="2"/>
  <c r="AU463" i="2"/>
  <c r="AU271" i="2"/>
  <c r="AU44" i="2"/>
  <c r="AU467" i="2"/>
  <c r="AU428" i="2"/>
  <c r="AT511" i="2"/>
  <c r="AU244" i="2"/>
  <c r="AU688" i="2"/>
  <c r="AU24" i="2"/>
  <c r="AT704" i="2"/>
  <c r="AT697" i="2"/>
  <c r="AT643" i="2"/>
  <c r="AT577" i="2"/>
  <c r="AT292" i="2"/>
  <c r="AT532" i="2"/>
  <c r="AT622" i="2"/>
  <c r="AT265" i="2"/>
  <c r="AT649" i="2"/>
  <c r="AT534" i="2"/>
  <c r="AT424" i="2"/>
  <c r="AT76" i="2"/>
  <c r="AT418" i="2"/>
  <c r="AT694" i="2"/>
  <c r="AT581" i="2"/>
  <c r="AT52" i="2"/>
  <c r="AT717" i="2"/>
  <c r="AT431" i="2"/>
  <c r="AT207" i="2"/>
  <c r="AT8" i="2"/>
  <c r="AT324" i="2"/>
  <c r="AT85" i="2"/>
  <c r="AT591" i="2"/>
  <c r="AT168" i="2"/>
  <c r="AT40" i="2"/>
  <c r="AT358" i="2"/>
  <c r="AT383" i="2"/>
  <c r="AT48" i="2"/>
  <c r="AT31" i="2"/>
  <c r="AT146" i="2"/>
  <c r="AT150" i="2"/>
  <c r="AT460" i="2"/>
  <c r="AT230" i="2"/>
  <c r="AT60" i="2"/>
  <c r="AT517" i="2"/>
  <c r="AT251" i="2"/>
  <c r="AT209" i="2"/>
  <c r="AT629" i="2"/>
  <c r="AT417" i="2"/>
  <c r="AT98" i="2"/>
  <c r="AT658" i="2"/>
  <c r="AT444" i="2"/>
  <c r="AT290" i="2"/>
  <c r="AT270" i="2"/>
  <c r="AT333" i="2"/>
  <c r="AT560" i="2"/>
  <c r="AT625" i="2"/>
  <c r="AT184" i="2"/>
  <c r="AT323" i="2"/>
  <c r="AR505" i="2"/>
  <c r="AR598" i="2"/>
  <c r="AR422" i="2"/>
  <c r="AR621" i="2"/>
  <c r="AR434" i="2"/>
  <c r="AR244" i="2"/>
  <c r="AR332" i="2"/>
  <c r="AR32" i="2"/>
  <c r="AR348" i="2"/>
  <c r="AR276" i="2"/>
  <c r="AR437" i="2"/>
  <c r="AR376" i="2"/>
  <c r="AR578" i="2"/>
  <c r="AR313" i="2"/>
  <c r="AR131" i="2"/>
  <c r="AR229" i="2"/>
  <c r="AR141" i="2"/>
  <c r="AR446" i="2"/>
  <c r="AR54" i="2"/>
  <c r="AR278" i="2"/>
  <c r="AR341" i="2"/>
  <c r="AR72" i="2"/>
  <c r="AR367" i="2"/>
  <c r="AR222" i="2"/>
  <c r="AR556" i="2"/>
  <c r="AR173" i="2"/>
  <c r="AR540" i="2"/>
  <c r="AR2" i="2"/>
  <c r="AR521" i="2"/>
  <c r="AR375" i="2"/>
  <c r="AR364" i="2"/>
  <c r="AR448" i="2"/>
  <c r="AR397" i="2"/>
  <c r="AR110" i="2"/>
  <c r="AR567" i="2"/>
  <c r="AU686" i="2"/>
  <c r="AU719" i="2"/>
  <c r="AU684" i="2"/>
  <c r="AU707" i="2"/>
  <c r="AU616" i="2"/>
  <c r="AU484" i="2"/>
  <c r="AU712" i="2"/>
  <c r="AU656" i="2"/>
  <c r="AU537" i="2"/>
  <c r="AU574" i="2"/>
  <c r="AU663" i="2"/>
  <c r="AU558" i="2"/>
  <c r="AU721" i="2"/>
  <c r="AU504" i="2"/>
  <c r="AU696" i="2"/>
  <c r="AU642" i="2"/>
  <c r="AU404" i="2"/>
  <c r="AU734" i="2"/>
  <c r="AU361" i="2"/>
  <c r="AU127" i="2"/>
  <c r="AU731" i="2"/>
  <c r="AU20" i="2"/>
  <c r="AU237" i="2"/>
  <c r="AU604" i="2"/>
  <c r="AU322" i="2"/>
  <c r="AU176" i="2"/>
  <c r="AU243" i="2"/>
  <c r="AU497" i="2"/>
  <c r="AU430" i="2"/>
  <c r="AU553" i="2"/>
  <c r="AU247" i="2"/>
  <c r="AU480" i="2"/>
  <c r="AU266" i="2"/>
  <c r="AU565" i="2"/>
  <c r="AU722" i="2"/>
  <c r="AU70" i="2"/>
  <c r="AU342" i="2"/>
  <c r="AU408" i="2"/>
  <c r="AU724" i="2"/>
  <c r="AU175" i="2"/>
  <c r="AU454" i="2"/>
  <c r="AU77" i="2"/>
  <c r="AU547" i="2"/>
  <c r="AU309" i="2"/>
  <c r="AU125" i="2"/>
  <c r="AU118" i="2"/>
  <c r="AU328" i="2"/>
  <c r="AU279" i="2"/>
  <c r="AU336" i="2"/>
  <c r="AU409" i="2"/>
  <c r="AU280" i="2"/>
  <c r="AU432" i="2"/>
  <c r="AU481" i="2"/>
  <c r="AU139" i="2"/>
  <c r="AU23" i="2"/>
  <c r="AU311" i="2"/>
  <c r="AU672" i="2"/>
  <c r="AU258" i="2"/>
  <c r="AU464" i="2"/>
  <c r="AU378" i="2"/>
  <c r="AT729" i="2"/>
  <c r="AT434" i="2"/>
  <c r="AT244" i="2"/>
  <c r="AT377" i="2"/>
  <c r="AT332" i="2"/>
  <c r="AT526" i="2"/>
  <c r="AT143" i="2"/>
  <c r="AT687" i="2"/>
  <c r="AT58" i="2"/>
  <c r="AT32" i="2"/>
  <c r="AT348" i="2"/>
  <c r="AT457" i="2"/>
  <c r="AT528" i="2"/>
  <c r="AT276" i="2"/>
  <c r="AT437" i="2"/>
  <c r="AT376" i="2"/>
  <c r="AT578" i="2"/>
  <c r="AT313" i="2"/>
  <c r="AT456" i="2"/>
  <c r="AT131" i="2"/>
  <c r="AT229" i="2"/>
  <c r="AT273" i="2"/>
  <c r="AT141" i="2"/>
  <c r="AT400" i="2"/>
  <c r="AT120" i="2"/>
  <c r="AT446" i="2"/>
  <c r="AT355" i="2"/>
  <c r="AT606" i="2"/>
  <c r="AT54" i="2"/>
  <c r="AT527" i="2"/>
  <c r="AT617" i="2"/>
  <c r="AT278" i="2"/>
  <c r="AT341" i="2"/>
  <c r="AT72" i="2"/>
  <c r="AT367" i="2"/>
  <c r="AT222" i="2"/>
  <c r="AT556" i="2"/>
  <c r="AT274" i="2"/>
  <c r="AT173" i="2"/>
  <c r="AT540" i="2"/>
  <c r="AT602" i="2"/>
  <c r="AT200" i="2"/>
  <c r="AT2" i="2"/>
  <c r="AT345" i="2"/>
  <c r="AT521" i="2"/>
  <c r="AT375" i="2"/>
  <c r="AT263" i="2"/>
  <c r="AT364" i="2"/>
  <c r="AT289" i="2"/>
  <c r="AT448" i="2"/>
  <c r="AT397" i="2"/>
  <c r="AT462" i="2"/>
  <c r="AT110" i="2"/>
  <c r="AT490" i="2"/>
  <c r="AT567" i="2"/>
  <c r="AR686" i="2"/>
  <c r="AR616" i="2"/>
  <c r="AR216" i="2"/>
  <c r="AR404" i="2"/>
  <c r="AR361" i="2"/>
  <c r="AR20" i="2"/>
  <c r="AR243" i="2"/>
  <c r="AR430" i="2"/>
  <c r="AR266" i="2"/>
  <c r="AR165" i="2"/>
  <c r="AR565" i="2"/>
  <c r="AR70" i="2"/>
  <c r="AR408" i="2"/>
  <c r="AR454" i="2"/>
  <c r="AR77" i="2"/>
  <c r="AR547" i="2"/>
  <c r="AR125" i="2"/>
  <c r="AR328" i="2"/>
  <c r="AR279" i="2"/>
  <c r="AR336" i="2"/>
  <c r="AR409" i="2"/>
  <c r="AR432" i="2"/>
  <c r="AR139" i="2"/>
  <c r="AR23" i="2"/>
  <c r="AR672" i="2"/>
  <c r="AR258" i="2"/>
  <c r="AU700" i="2"/>
  <c r="AU612" i="2"/>
  <c r="AU695" i="2"/>
  <c r="AU293" i="2"/>
  <c r="AU516" i="2"/>
  <c r="AU344" i="2"/>
  <c r="AU196" i="2"/>
  <c r="AU88" i="2"/>
  <c r="AU665" i="2"/>
  <c r="AU689" i="2"/>
  <c r="AU357" i="2"/>
  <c r="AU726" i="2"/>
  <c r="AU466" i="2"/>
  <c r="AU43" i="2"/>
  <c r="AU41" i="2"/>
  <c r="AU36" i="2"/>
  <c r="AU106" i="2"/>
  <c r="AU511" i="2"/>
  <c r="AU191" i="2"/>
  <c r="AU63" i="2"/>
  <c r="AU447" i="2"/>
  <c r="AU450" i="2"/>
  <c r="AU445" i="2"/>
  <c r="AU7" i="2"/>
  <c r="AU262" i="2"/>
  <c r="AU47" i="2"/>
  <c r="AU452" i="2"/>
  <c r="AU157" i="2"/>
  <c r="AU180" i="2"/>
  <c r="AU107" i="2"/>
  <c r="AU254" i="2"/>
  <c r="AU524" i="2"/>
  <c r="AU639" i="2"/>
  <c r="AU96" i="2"/>
  <c r="AU600" i="2"/>
  <c r="AU177" i="2"/>
  <c r="AU4" i="2"/>
  <c r="AU486" i="2"/>
  <c r="AU535" i="2"/>
  <c r="AU666" i="2"/>
  <c r="AU51" i="2"/>
  <c r="AU236" i="2"/>
  <c r="AU410" i="2"/>
  <c r="AU14" i="2"/>
  <c r="AU458" i="2"/>
  <c r="AU561" i="2"/>
  <c r="AU169" i="2"/>
  <c r="AU115" i="2"/>
  <c r="AU167" i="2"/>
  <c r="AU113" i="2"/>
  <c r="AU231" i="2"/>
  <c r="AU277" i="2"/>
  <c r="AU372" i="2"/>
  <c r="AU232" i="2"/>
  <c r="AU71" i="2"/>
  <c r="AU624" i="2"/>
  <c r="AU382" i="2"/>
  <c r="AU389" i="2"/>
  <c r="AT63" i="2"/>
  <c r="AT541" i="2"/>
  <c r="AT387" i="2"/>
  <c r="AU354" i="2"/>
  <c r="AT66" i="2"/>
  <c r="AT615" i="2"/>
  <c r="AT713" i="2"/>
  <c r="AT436" i="2"/>
  <c r="AT140" i="2"/>
  <c r="AT108" i="2"/>
  <c r="AT545" i="2"/>
  <c r="AT675" i="2"/>
  <c r="AT160" i="2"/>
  <c r="AT479" i="2"/>
  <c r="AT22" i="2"/>
  <c r="AT82" i="2"/>
  <c r="AT178" i="2"/>
  <c r="AT335" i="2"/>
  <c r="AT190" i="2"/>
  <c r="AT144" i="2"/>
  <c r="AT708" i="2"/>
  <c r="AT252" i="2"/>
  <c r="AT477" i="2"/>
  <c r="AT92" i="2"/>
  <c r="AT102" i="2"/>
  <c r="AT605" i="2"/>
  <c r="AT35" i="2"/>
  <c r="AT217" i="2"/>
  <c r="AT206" i="2"/>
  <c r="AT557" i="2"/>
  <c r="AT212" i="2"/>
  <c r="AT3" i="2"/>
  <c r="AT405" i="2"/>
  <c r="AT463" i="2"/>
  <c r="AT271" i="2"/>
  <c r="AT44" i="2"/>
  <c r="AT467" i="2"/>
  <c r="AT428" i="2"/>
  <c r="AR650" i="2"/>
  <c r="AR703" i="2"/>
  <c r="AR385" i="2"/>
  <c r="AR413" i="2"/>
  <c r="AR181" i="2"/>
  <c r="AR433" i="2"/>
  <c r="AR99" i="2"/>
  <c r="AR493" i="2"/>
  <c r="AR183" i="2"/>
  <c r="AR164" i="2"/>
  <c r="AR491" i="2"/>
  <c r="AR608" i="2"/>
  <c r="AR228" i="2"/>
  <c r="AR38" i="2"/>
  <c r="AR171" i="2"/>
  <c r="AR304" i="2"/>
  <c r="AR253" i="2"/>
  <c r="AR174" i="2"/>
  <c r="AR388" i="2"/>
  <c r="AR635" i="2"/>
  <c r="AR350" i="2"/>
  <c r="AR42" i="2"/>
  <c r="AR514" i="2"/>
  <c r="AR261" i="2"/>
  <c r="AR607" i="2"/>
  <c r="AR10" i="2"/>
  <c r="AR508" i="2"/>
  <c r="AR21" i="2"/>
  <c r="AR136" i="2"/>
  <c r="AR256" i="2"/>
  <c r="AR78" i="2"/>
  <c r="AR198" i="2"/>
  <c r="AR579" i="2"/>
  <c r="AU720" i="2"/>
  <c r="AU733" i="2"/>
  <c r="AU651" i="2"/>
  <c r="AU359" i="2"/>
  <c r="AU135" i="2"/>
  <c r="AU570" i="2"/>
  <c r="AU572" i="2"/>
  <c r="AU603" i="2"/>
  <c r="AU552" i="2"/>
  <c r="AU683" i="2"/>
  <c r="AU668" i="2"/>
  <c r="AU723" i="2"/>
  <c r="AU715" i="2"/>
  <c r="AU161" i="2"/>
  <c r="AU439" i="2"/>
  <c r="AU515" i="2"/>
  <c r="AU242" i="2"/>
  <c r="AU351" i="2"/>
  <c r="AU396" i="2"/>
  <c r="AU129" i="2"/>
  <c r="AU133" i="2"/>
  <c r="AU623" i="2"/>
  <c r="AU435" i="2"/>
  <c r="AU145" i="2"/>
  <c r="AU653" i="2"/>
  <c r="AU291" i="2"/>
  <c r="AU320" i="2"/>
  <c r="AU657" i="2"/>
  <c r="AU611" i="2"/>
  <c r="AU30" i="2"/>
  <c r="AU170" i="2"/>
  <c r="AU525" i="2"/>
  <c r="AU670" i="2"/>
  <c r="AU307" i="2"/>
  <c r="AU223" i="2"/>
  <c r="AU49" i="2"/>
  <c r="AU627" i="2"/>
  <c r="AU245" i="2"/>
  <c r="AU593" i="2"/>
  <c r="AU308" i="2"/>
  <c r="AU186" i="2"/>
  <c r="AU453" i="2"/>
  <c r="AU61" i="2"/>
  <c r="AU235" i="2"/>
  <c r="AU620" i="2"/>
  <c r="AU194" i="2"/>
  <c r="AU539" i="2"/>
  <c r="AU522" i="2"/>
  <c r="AU691" i="2"/>
  <c r="AU50" i="2"/>
  <c r="AU588" i="2"/>
  <c r="AU153" i="2"/>
  <c r="AU202" i="2"/>
  <c r="AU626" i="2"/>
  <c r="AU201" i="2"/>
  <c r="AU523" i="2"/>
  <c r="AU609" i="2"/>
  <c r="AU94" i="2"/>
  <c r="AU15" i="2"/>
  <c r="AU185" i="2"/>
  <c r="AU137" i="2"/>
  <c r="AR61" i="2"/>
  <c r="AU358" i="2"/>
  <c r="AT719" i="2"/>
  <c r="AT684" i="2"/>
  <c r="AT707" i="2"/>
  <c r="AT616" i="2"/>
  <c r="AT484" i="2"/>
  <c r="AT656" i="2"/>
  <c r="AT574" i="2"/>
  <c r="AT663" i="2"/>
  <c r="AT558" i="2"/>
  <c r="AT216" i="2"/>
  <c r="AT721" i="2"/>
  <c r="AT504" i="2"/>
  <c r="AT696" i="2"/>
  <c r="AT642" i="2"/>
  <c r="AT404" i="2"/>
  <c r="AT734" i="2"/>
  <c r="AT562" i="2"/>
  <c r="AT127" i="2"/>
  <c r="AT731" i="2"/>
  <c r="AT20" i="2"/>
  <c r="AT604" i="2"/>
  <c r="AT176" i="2"/>
  <c r="AT243" i="2"/>
  <c r="AT497" i="2"/>
  <c r="AT553" i="2"/>
  <c r="AT247" i="2"/>
  <c r="AT480" i="2"/>
  <c r="AT266" i="2"/>
  <c r="AT165" i="2"/>
  <c r="AT565" i="2"/>
  <c r="AT722" i="2"/>
  <c r="AT70" i="2"/>
  <c r="AT342" i="2"/>
  <c r="AT408" i="2"/>
  <c r="AT724" i="2"/>
  <c r="AT175" i="2"/>
  <c r="AT454" i="2"/>
  <c r="AT77" i="2"/>
  <c r="AT547" i="2"/>
  <c r="AT309" i="2"/>
  <c r="AT125" i="2"/>
  <c r="AT328" i="2"/>
  <c r="AT279" i="2"/>
  <c r="AT336" i="2"/>
  <c r="AT409" i="2"/>
  <c r="AT280" i="2"/>
  <c r="AT432" i="2"/>
  <c r="AT481" i="2"/>
  <c r="AT139" i="2"/>
  <c r="AT311" i="2"/>
  <c r="AT258" i="2"/>
  <c r="AR344" i="2"/>
  <c r="AR88" i="2"/>
  <c r="AR357" i="2"/>
  <c r="AR43" i="2"/>
  <c r="AR41" i="2"/>
  <c r="AR36" i="2"/>
  <c r="AR511" i="2"/>
  <c r="AR447" i="2"/>
  <c r="AR7" i="2"/>
  <c r="AR262" i="2"/>
  <c r="AR47" i="2"/>
  <c r="AR452" i="2"/>
  <c r="AR157" i="2"/>
  <c r="AR180" i="2"/>
  <c r="AR524" i="2"/>
  <c r="AR639" i="2"/>
  <c r="AR486" i="2"/>
  <c r="AR51" i="2"/>
  <c r="AR294" i="2"/>
  <c r="AR410" i="2"/>
  <c r="AR14" i="2"/>
  <c r="AR458" i="2"/>
  <c r="AR167" i="2"/>
  <c r="AR24" i="2"/>
  <c r="AR113" i="2"/>
  <c r="AR231" i="2"/>
  <c r="AR232" i="2"/>
  <c r="AR71" i="2"/>
  <c r="AR382" i="2"/>
  <c r="AU594" i="2"/>
  <c r="AU394" i="2"/>
  <c r="AU281" i="2"/>
  <c r="AU628" i="2"/>
  <c r="AU685" i="2"/>
  <c r="AU156" i="2"/>
  <c r="AU509" i="2"/>
  <c r="AU692" i="2"/>
  <c r="AU473" i="2"/>
  <c r="AU402" i="2"/>
  <c r="AU213" i="2"/>
  <c r="AU334" i="2"/>
  <c r="AU53" i="2"/>
  <c r="AU340" i="2"/>
  <c r="AU596" i="2"/>
  <c r="AU95" i="2"/>
  <c r="AU257" i="2"/>
  <c r="AU660" i="2"/>
  <c r="AU496" i="2"/>
  <c r="AU373" i="2"/>
  <c r="AU531" i="2"/>
  <c r="AU530" i="2"/>
  <c r="AU500" i="2"/>
  <c r="AU126" i="2"/>
  <c r="AU599" i="2"/>
  <c r="AU18" i="2"/>
  <c r="AU65" i="2"/>
  <c r="AU121" i="2"/>
  <c r="AU641" i="2"/>
  <c r="AU587" i="2"/>
  <c r="AU9" i="2"/>
  <c r="AU725" i="2"/>
  <c r="AU208" i="2"/>
  <c r="AU152" i="2"/>
  <c r="AU549" i="2"/>
  <c r="AU93" i="2"/>
  <c r="AU426" i="2"/>
  <c r="AU449" i="2"/>
  <c r="AU172" i="2"/>
  <c r="AU513" i="2"/>
  <c r="AU249" i="2"/>
  <c r="AU544" i="2"/>
  <c r="AU356" i="2"/>
  <c r="AU233" i="2"/>
  <c r="AU423" i="2"/>
  <c r="AU25" i="2"/>
  <c r="AU482" i="2"/>
  <c r="AU215" i="2"/>
  <c r="AU197" i="2"/>
  <c r="AU13" i="2"/>
  <c r="AU37" i="2"/>
  <c r="AU195" i="2"/>
  <c r="AU73" i="2"/>
  <c r="AU295" i="2"/>
  <c r="AU130" i="2"/>
  <c r="AU67" i="2"/>
  <c r="AU134" i="2"/>
  <c r="AU68" i="2"/>
  <c r="AU614" i="2"/>
  <c r="AT334" i="2"/>
  <c r="AU459" i="2"/>
  <c r="AU54" i="2"/>
  <c r="AR359" i="2"/>
  <c r="AR135" i="2"/>
  <c r="AR603" i="2"/>
  <c r="AR552" i="2"/>
  <c r="AR161" i="2"/>
  <c r="AR439" i="2"/>
  <c r="AR242" i="2"/>
  <c r="AR129" i="2"/>
  <c r="AR133" i="2"/>
  <c r="AR623" i="2"/>
  <c r="AR435" i="2"/>
  <c r="AR145" i="2"/>
  <c r="AR291" i="2"/>
  <c r="AR320" i="2"/>
  <c r="AR30" i="2"/>
  <c r="AR170" i="2"/>
  <c r="AR525" i="2"/>
  <c r="AR307" i="2"/>
  <c r="AR223" i="2"/>
  <c r="AR49" i="2"/>
  <c r="AR627" i="2"/>
  <c r="AR245" i="2"/>
  <c r="AR186" i="2"/>
  <c r="AR453" i="2"/>
  <c r="AR235" i="2"/>
  <c r="AR194" i="2"/>
  <c r="AR539" i="2"/>
  <c r="AR202" i="2"/>
  <c r="AR201" i="2"/>
  <c r="AR609" i="2"/>
  <c r="AR15" i="2"/>
  <c r="AR185" i="2"/>
  <c r="AU331" i="2"/>
  <c r="AU441" i="2"/>
  <c r="AU219" i="2"/>
  <c r="AU363" i="2"/>
  <c r="AU240" i="2"/>
  <c r="AU154" i="2"/>
  <c r="AT357" i="2"/>
  <c r="AT726" i="2"/>
  <c r="AT466" i="2"/>
  <c r="AT43" i="2"/>
  <c r="AT41" i="2"/>
  <c r="AT36" i="2"/>
  <c r="AT106" i="2"/>
  <c r="AT191" i="2"/>
  <c r="AT447" i="2"/>
  <c r="AT450" i="2"/>
  <c r="AT445" i="2"/>
  <c r="AT7" i="2"/>
  <c r="AT80" i="2"/>
  <c r="AT262" i="2"/>
  <c r="AT47" i="2"/>
  <c r="AT157" i="2"/>
  <c r="AT180" i="2"/>
  <c r="AT107" i="2"/>
  <c r="AT254" i="2"/>
  <c r="AT524" i="2"/>
  <c r="AT639" i="2"/>
  <c r="AT177" i="2"/>
  <c r="AT4" i="2"/>
  <c r="AT486" i="2"/>
  <c r="AT51" i="2"/>
  <c r="AT236" i="2"/>
  <c r="AT410" i="2"/>
  <c r="AT14" i="2"/>
  <c r="AT458" i="2"/>
  <c r="AT561" i="2"/>
  <c r="AT115" i="2"/>
  <c r="AT167" i="2"/>
  <c r="AT24" i="2"/>
  <c r="AT113" i="2"/>
  <c r="AT277" i="2"/>
  <c r="AT372" i="2"/>
  <c r="AT232" i="2"/>
  <c r="AT71" i="2"/>
  <c r="AT624" i="2"/>
  <c r="AT389" i="2"/>
  <c r="AR394" i="2"/>
  <c r="AR281" i="2"/>
  <c r="AR509" i="2"/>
  <c r="AR473" i="2"/>
  <c r="AR402" i="2"/>
  <c r="AR213" i="2"/>
  <c r="AR334" i="2"/>
  <c r="AR53" i="2"/>
  <c r="AR340" i="2"/>
  <c r="AR95" i="2"/>
  <c r="AR257" i="2"/>
  <c r="AR496" i="2"/>
  <c r="AR373" i="2"/>
  <c r="AR530" i="2"/>
  <c r="AR500" i="2"/>
  <c r="AR126" i="2"/>
  <c r="AR18" i="2"/>
  <c r="AR65" i="2"/>
  <c r="AR121" i="2"/>
  <c r="AR9" i="2"/>
  <c r="AR208" i="2"/>
  <c r="AR152" i="2"/>
  <c r="AR549" i="2"/>
  <c r="AR93" i="2"/>
  <c r="AR426" i="2"/>
  <c r="AR449" i="2"/>
  <c r="AR513" i="2"/>
  <c r="AR249" i="2"/>
  <c r="AR544" i="2"/>
  <c r="AR356" i="2"/>
  <c r="AR233" i="2"/>
  <c r="AR25" i="2"/>
  <c r="AR482" i="2"/>
  <c r="AR215" i="2"/>
  <c r="AR197" i="2"/>
  <c r="AR13" i="2"/>
  <c r="AR37" i="2"/>
  <c r="AR195" i="2"/>
  <c r="AR73" i="2"/>
  <c r="AR295" i="2"/>
  <c r="AR130" i="2"/>
  <c r="AR67" i="2"/>
  <c r="AR134" i="2"/>
  <c r="AR68" i="2"/>
  <c r="AR614" i="2"/>
  <c r="AU379" i="2"/>
  <c r="AU664" i="2"/>
  <c r="AU275" i="2"/>
  <c r="AT53" i="2"/>
  <c r="AT340" i="2"/>
  <c r="AT257" i="2"/>
  <c r="AT660" i="2"/>
  <c r="AT496" i="2"/>
  <c r="AT373" i="2"/>
  <c r="AT531" i="2"/>
  <c r="AT530" i="2"/>
  <c r="AT500" i="2"/>
  <c r="AT126" i="2"/>
  <c r="AT368" i="2"/>
  <c r="AT599" i="2"/>
  <c r="AT65" i="2"/>
  <c r="AT121" i="2"/>
  <c r="AT587" i="2"/>
  <c r="AT9" i="2"/>
  <c r="AT725" i="2"/>
  <c r="AT152" i="2"/>
  <c r="AT549" i="2"/>
  <c r="AT93" i="2"/>
  <c r="AT426" i="2"/>
  <c r="AT449" i="2"/>
  <c r="AT172" i="2"/>
  <c r="AT513" i="2"/>
  <c r="AT249" i="2"/>
  <c r="AT544" i="2"/>
  <c r="AT233" i="2"/>
  <c r="AT423" i="2"/>
  <c r="AT25" i="2"/>
  <c r="AT482" i="2"/>
  <c r="AT215" i="2"/>
  <c r="AT197" i="2"/>
  <c r="AT13" i="2"/>
  <c r="AT37" i="2"/>
  <c r="AT195" i="2"/>
  <c r="AT73" i="2"/>
  <c r="AT295" i="2"/>
  <c r="AT130" i="2"/>
  <c r="AT67" i="2"/>
  <c r="AT134" i="2"/>
  <c r="AT68" i="2"/>
  <c r="AT614" i="2"/>
  <c r="AR640" i="2"/>
  <c r="AR555" i="2"/>
  <c r="AR250" i="2"/>
  <c r="AR661" i="2"/>
  <c r="AR238" i="2"/>
  <c r="AR288" i="2"/>
  <c r="AR393" i="2"/>
  <c r="AR536" i="2"/>
  <c r="AR464" i="2"/>
  <c r="AR81" i="2"/>
  <c r="AR193" i="2"/>
  <c r="AR366" i="2"/>
  <c r="AR109" i="2"/>
  <c r="AR645" i="2"/>
  <c r="AR159" i="2"/>
  <c r="AR483" i="2"/>
  <c r="AR395" i="2"/>
  <c r="AR211" i="2"/>
  <c r="AR369" i="2"/>
  <c r="AR240" i="2"/>
  <c r="AR551" i="2"/>
  <c r="AR62" i="2"/>
  <c r="AR438" i="2"/>
  <c r="AR379" i="2"/>
  <c r="AR421" i="2"/>
  <c r="AR564" i="2"/>
  <c r="AR104" i="2"/>
  <c r="AR354" i="2"/>
  <c r="AR158" i="2"/>
  <c r="AR284" i="2"/>
  <c r="AR314" i="2"/>
  <c r="AR470" i="2"/>
  <c r="AR303" i="2"/>
  <c r="AR248" i="2"/>
  <c r="AR682" i="2"/>
  <c r="AR512" i="2"/>
  <c r="AR166" i="2"/>
  <c r="AR510" i="2"/>
  <c r="AR83" i="2"/>
  <c r="AR297" i="2"/>
  <c r="AR380" i="2"/>
  <c r="AR74" i="2"/>
  <c r="AR138" i="2"/>
  <c r="AR239" i="2"/>
  <c r="AU292" i="2"/>
  <c r="AU11" i="2"/>
  <c r="AU591" i="2"/>
  <c r="AU168" i="2"/>
  <c r="AU251" i="2"/>
  <c r="AU697" i="2"/>
  <c r="AU475" i="2"/>
  <c r="AU353" i="2"/>
  <c r="AT688" i="2"/>
  <c r="AT519" i="2"/>
  <c r="AT730" i="2"/>
  <c r="AT353" i="2"/>
  <c r="AT312" i="2"/>
  <c r="AT264" i="2"/>
  <c r="AT16" i="2"/>
  <c r="AT318" i="2"/>
  <c r="AT117" i="2"/>
  <c r="AT79" i="2"/>
  <c r="AT119" i="2"/>
  <c r="AT468" i="2"/>
  <c r="AT414" i="2"/>
  <c r="AT583" i="2"/>
  <c r="AT399" i="2"/>
  <c r="AT543" i="2"/>
  <c r="AT644" i="2"/>
  <c r="AT188" i="2"/>
  <c r="AT494" i="2"/>
  <c r="AT241" i="2"/>
  <c r="AT210" i="2"/>
  <c r="AT6" i="2"/>
  <c r="AT214" i="2"/>
  <c r="AT90" i="2"/>
  <c r="AT571" i="2"/>
  <c r="AT412" i="2"/>
  <c r="AT310" i="2"/>
  <c r="AT57" i="2"/>
  <c r="AT582" i="2"/>
  <c r="AR584" i="2"/>
  <c r="AR498" i="2"/>
  <c r="AR338" i="2"/>
  <c r="AR224" i="2"/>
  <c r="AR465" i="2"/>
  <c r="AR114" i="2"/>
  <c r="AR17" i="2"/>
  <c r="AR478" i="2"/>
  <c r="AR469" i="2"/>
  <c r="AR103" i="2"/>
  <c r="AR595" i="2"/>
  <c r="AR563" i="2"/>
  <c r="AR226" i="2"/>
  <c r="AR149" i="2"/>
  <c r="AR45" i="2"/>
  <c r="AR321" i="2"/>
  <c r="AR75" i="2"/>
  <c r="AR630" i="2"/>
  <c r="AR499" i="2"/>
  <c r="AU576" i="2"/>
  <c r="AU633" i="2"/>
  <c r="AU455" i="2"/>
  <c r="AU111" i="2"/>
  <c r="AR440" i="2"/>
  <c r="AR346" i="2"/>
  <c r="AR622" i="2"/>
  <c r="AR76" i="2"/>
  <c r="AR581" i="2"/>
  <c r="AR11" i="2"/>
  <c r="AR8" i="2"/>
  <c r="AR40" i="2"/>
  <c r="AR48" i="2"/>
  <c r="AR230" i="2"/>
  <c r="AR60" i="2"/>
  <c r="AR417" i="2"/>
  <c r="AR98" i="2"/>
  <c r="AR444" i="2"/>
  <c r="AR290" i="2"/>
  <c r="AR333" i="2"/>
  <c r="AR625" i="2"/>
  <c r="AR323" i="2"/>
  <c r="AU681" i="2"/>
  <c r="AU662" i="2"/>
  <c r="AU598" i="2"/>
  <c r="AU422" i="2"/>
  <c r="AU621" i="2"/>
  <c r="AU729" i="2"/>
  <c r="AU434" i="2"/>
  <c r="AU377" i="2"/>
  <c r="AU332" i="2"/>
  <c r="AU526" i="2"/>
  <c r="AU143" i="2"/>
  <c r="AU687" i="2"/>
  <c r="AU58" i="2"/>
  <c r="AU32" i="2"/>
  <c r="AU348" i="2"/>
  <c r="AU457" i="2"/>
  <c r="AU528" i="2"/>
  <c r="AU276" i="2"/>
  <c r="AU376" i="2"/>
  <c r="AU578" i="2"/>
  <c r="AU313" i="2"/>
  <c r="AU456" i="2"/>
  <c r="AU131" i="2"/>
  <c r="AU229" i="2"/>
  <c r="AU273" i="2"/>
  <c r="AU141" i="2"/>
  <c r="AU400" i="2"/>
  <c r="AU120" i="2"/>
  <c r="AU446" i="2"/>
  <c r="AU355" i="2"/>
  <c r="AU606" i="2"/>
  <c r="AU527" i="2"/>
  <c r="AU617" i="2"/>
  <c r="AU278" i="2"/>
  <c r="AU341" i="2"/>
  <c r="AU72" i="2"/>
  <c r="AU367" i="2"/>
  <c r="AU222" i="2"/>
  <c r="AU556" i="2"/>
  <c r="AU274" i="2"/>
  <c r="AU173" i="2"/>
  <c r="AU540" i="2"/>
  <c r="AU602" i="2"/>
  <c r="AU200" i="2"/>
  <c r="AU2" i="2"/>
  <c r="AU563" i="2"/>
  <c r="AU345" i="2"/>
  <c r="AU521" i="2"/>
  <c r="AU375" i="2"/>
  <c r="AU263" i="2"/>
  <c r="AU364" i="2"/>
  <c r="AU289" i="2"/>
  <c r="AU448" i="2"/>
  <c r="AU397" i="2"/>
  <c r="AU462" i="2"/>
  <c r="AU110" i="2"/>
  <c r="AU490" i="2"/>
  <c r="AU567" i="2"/>
  <c r="AU87" i="2"/>
  <c r="AU647" i="2"/>
  <c r="AU595" i="2"/>
  <c r="AU732" i="2"/>
  <c r="AU705" i="2"/>
  <c r="AU671" i="2"/>
  <c r="AU391" i="2"/>
  <c r="AU669" i="2"/>
  <c r="AU461" i="2"/>
  <c r="AU362" i="2"/>
  <c r="AU370" i="2"/>
  <c r="AU487" i="2"/>
  <c r="AU225" i="2"/>
  <c r="AU529" i="2"/>
  <c r="AU105" i="2"/>
  <c r="AU403" i="2"/>
  <c r="AU91" i="2"/>
  <c r="AU89" i="2"/>
  <c r="AU585" i="2"/>
  <c r="AU676" i="2"/>
  <c r="AU365" i="2"/>
  <c r="AU419" i="2"/>
  <c r="AU648" i="2"/>
  <c r="AU519" i="2"/>
  <c r="AU730" i="2"/>
  <c r="AU312" i="2"/>
  <c r="AU264" i="2"/>
  <c r="AU541" i="2"/>
  <c r="AU16" i="2"/>
  <c r="AU318" i="2"/>
  <c r="AU79" i="2"/>
  <c r="AU636" i="2"/>
  <c r="AU119" i="2"/>
  <c r="AU468" i="2"/>
  <c r="AU414" i="2"/>
  <c r="AU19" i="2"/>
  <c r="AU506" i="2"/>
  <c r="AU583" i="2"/>
  <c r="AU399" i="2"/>
  <c r="AU543" i="2"/>
  <c r="AU387" i="2"/>
  <c r="AU644" i="2"/>
  <c r="AU188" i="2"/>
  <c r="AU494" i="2"/>
  <c r="AU640" i="2"/>
  <c r="AU710" i="2"/>
  <c r="AU555" i="2"/>
  <c r="AU250" i="2"/>
  <c r="AU661" i="2"/>
  <c r="AU238" i="2"/>
  <c r="AU393" i="2"/>
  <c r="AU536" i="2"/>
  <c r="AU81" i="2"/>
  <c r="AU193" i="2"/>
  <c r="AU366" i="2"/>
  <c r="AU109" i="2"/>
  <c r="AU645" i="2"/>
  <c r="AU159" i="2"/>
  <c r="AU698" i="2"/>
  <c r="AU483" i="2"/>
  <c r="AU395" i="2"/>
  <c r="AU678" i="2"/>
  <c r="AU451" i="2"/>
  <c r="AU211" i="2"/>
  <c r="AU286" i="2"/>
  <c r="AU369" i="2"/>
  <c r="AU551" i="2"/>
  <c r="AU62" i="2"/>
  <c r="AU438" i="2"/>
  <c r="AU421" i="2"/>
  <c r="AU564" i="2"/>
  <c r="AU652" i="2"/>
  <c r="AU104" i="2"/>
  <c r="AU158" i="2"/>
  <c r="AU284" i="2"/>
  <c r="AU314" i="2"/>
  <c r="AU470" i="2"/>
  <c r="AU632" i="2"/>
  <c r="AU303" i="2"/>
  <c r="AU248" i="2"/>
  <c r="AU682" i="2"/>
  <c r="AU538" i="2"/>
  <c r="AU411" i="2"/>
  <c r="AU166" i="2"/>
  <c r="AU510" i="2"/>
  <c r="AU83" i="2"/>
  <c r="AU260" i="2"/>
  <c r="AU255" i="2"/>
  <c r="AR487" i="2"/>
  <c r="AR225" i="2"/>
  <c r="AR105" i="2"/>
  <c r="AR403" i="2"/>
  <c r="AR664" i="2"/>
  <c r="AR331" i="2"/>
  <c r="AR91" i="2"/>
  <c r="AR89" i="2"/>
  <c r="AR585" i="2"/>
  <c r="AR676" i="2"/>
  <c r="AR365" i="2"/>
  <c r="AR419" i="2"/>
  <c r="AR648" i="2"/>
  <c r="AR353" i="2"/>
  <c r="AR312" i="2"/>
  <c r="AR264" i="2"/>
  <c r="AR541" i="2"/>
  <c r="AR16" i="2"/>
  <c r="AR318" i="2"/>
  <c r="AR117" i="2"/>
  <c r="AR119" i="2"/>
  <c r="AR468" i="2"/>
  <c r="AR19" i="2"/>
  <c r="AR506" i="2"/>
  <c r="AR583" i="2"/>
  <c r="AR399" i="2"/>
  <c r="AR387" i="2"/>
  <c r="AR188" i="2"/>
  <c r="AR494" i="2"/>
  <c r="AR427" i="2"/>
  <c r="AR241" i="2"/>
  <c r="AR210" i="2"/>
  <c r="AR6" i="2"/>
  <c r="AR214" i="2"/>
  <c r="AR550" i="2"/>
  <c r="AR90" i="2"/>
  <c r="AR571" i="2"/>
  <c r="AR412" i="2"/>
  <c r="AR310" i="2"/>
  <c r="AR57" i="2"/>
  <c r="AR582" i="2"/>
  <c r="AU728" i="2"/>
  <c r="AU568" i="2"/>
  <c r="AU638" i="2"/>
  <c r="AU584" i="2"/>
  <c r="AU492" i="2"/>
  <c r="AU498" i="2"/>
  <c r="AU401" i="2"/>
  <c r="AU714" i="2"/>
  <c r="AU338" i="2"/>
  <c r="AU597" i="2"/>
  <c r="AU407" i="2"/>
  <c r="AU224" i="2"/>
  <c r="AU64" i="2"/>
  <c r="AU465" i="2"/>
  <c r="AU325" i="2"/>
  <c r="AU390" i="2"/>
  <c r="AU618" i="2"/>
  <c r="AU392" i="2"/>
  <c r="AU727" i="2"/>
  <c r="AU471" i="2"/>
  <c r="AU204" i="2"/>
  <c r="AU17" i="2"/>
  <c r="AU234" i="2"/>
  <c r="AU347" i="2"/>
  <c r="AU33" i="2"/>
  <c r="AU381" i="2"/>
  <c r="AU316" i="2"/>
  <c r="AU548" i="2"/>
  <c r="AU86" i="2"/>
  <c r="AU187" i="2"/>
  <c r="AU343" i="2"/>
  <c r="AU28" i="2"/>
  <c r="AU116" i="2"/>
  <c r="AU478" i="2"/>
  <c r="AU360" i="2"/>
  <c r="AU469" i="2"/>
  <c r="AU103" i="2"/>
  <c r="AU349" i="2"/>
  <c r="AU592" i="2"/>
  <c r="AU267" i="2"/>
  <c r="AU690" i="2"/>
  <c r="AU701" i="2"/>
  <c r="AU693" i="2"/>
  <c r="AU440" i="2"/>
  <c r="AU488" i="2"/>
  <c r="AU346" i="2"/>
  <c r="AU643" i="2"/>
  <c r="AU577" i="2"/>
  <c r="AU532" i="2"/>
  <c r="AU622" i="2"/>
  <c r="AU649" i="2"/>
  <c r="AU534" i="2"/>
  <c r="AU424" i="2"/>
  <c r="AU76" i="2"/>
  <c r="AU418" i="2"/>
  <c r="AU694" i="2"/>
  <c r="AU581" i="2"/>
  <c r="AU52" i="2"/>
  <c r="AU717" i="2"/>
  <c r="AU431" i="2"/>
  <c r="AU207" i="2"/>
  <c r="AU8" i="2"/>
  <c r="AU324" i="2"/>
  <c r="AU85" i="2"/>
  <c r="AU283" i="2"/>
  <c r="AU40" i="2"/>
  <c r="AU383" i="2"/>
  <c r="AU48" i="2"/>
  <c r="AU31" i="2"/>
  <c r="AU146" i="2"/>
  <c r="AU150" i="2"/>
  <c r="AU460" i="2"/>
  <c r="AU230" i="2"/>
  <c r="AU60" i="2"/>
  <c r="AU517" i="2"/>
  <c r="AU209" i="2"/>
  <c r="AU629" i="2"/>
  <c r="AU718" i="2"/>
  <c r="AU716" i="2"/>
  <c r="AU613" i="2"/>
  <c r="AU520" i="2"/>
  <c r="AU298" i="2"/>
  <c r="AU84" i="2"/>
  <c r="AU189" i="2"/>
  <c r="AU162" i="2"/>
  <c r="AU518" i="2"/>
  <c r="AU711" i="2"/>
  <c r="AU97" i="2"/>
  <c r="AU327" i="2"/>
  <c r="AU123" i="2"/>
  <c r="AU227" i="2"/>
  <c r="AU26" i="2"/>
  <c r="AU472" i="2"/>
  <c r="AU489" i="2"/>
  <c r="AU326" i="2"/>
  <c r="AU305" i="2"/>
  <c r="AU218" i="2"/>
  <c r="AU220" i="2"/>
  <c r="AU285" i="2"/>
  <c r="AU128" i="2"/>
  <c r="AU507" i="2"/>
  <c r="AU12" i="2"/>
  <c r="AU192" i="2"/>
  <c r="AU299" i="2"/>
  <c r="AU101" i="2"/>
  <c r="AU259" i="2"/>
  <c r="AU306" i="2"/>
  <c r="AU443" i="2"/>
  <c r="AU667" i="2"/>
  <c r="AU315" i="2"/>
  <c r="AU495" i="2"/>
  <c r="AU69" i="2"/>
  <c r="AU384" i="2"/>
  <c r="AU706" i="2"/>
  <c r="AU272" i="2"/>
  <c r="AU221" i="2"/>
  <c r="AU503" i="2"/>
  <c r="AU634" i="2"/>
  <c r="AU27" i="2"/>
  <c r="AU474" i="2"/>
  <c r="AU425" i="2"/>
  <c r="AU199" i="2"/>
  <c r="AU442" i="2"/>
  <c r="AU29" i="2"/>
  <c r="AU406" i="2"/>
  <c r="AU55" i="2"/>
  <c r="AU476" i="2"/>
  <c r="AU301" i="2"/>
  <c r="AU205" i="2"/>
  <c r="AU147" i="2"/>
  <c r="AU374" i="2"/>
  <c r="AU352" i="2"/>
  <c r="AU427" i="2"/>
  <c r="AU241" i="2"/>
  <c r="AU210" i="2"/>
  <c r="AU6" i="2"/>
  <c r="AU214" i="2"/>
  <c r="AU550" i="2"/>
  <c r="AU90" i="2"/>
  <c r="AU571" i="2"/>
  <c r="AU412" i="2"/>
  <c r="AU310" i="2"/>
  <c r="AU57" i="2"/>
  <c r="AU659" i="2"/>
  <c r="AU582" i="2"/>
  <c r="AU297" i="2"/>
  <c r="AU268" i="2"/>
  <c r="AU380" i="2"/>
  <c r="AU74" i="2"/>
  <c r="AU429" i="2"/>
  <c r="AU142" i="2"/>
  <c r="AU246" i="2"/>
  <c r="AU580" i="2"/>
  <c r="AU138" i="2"/>
  <c r="AU239" i="2"/>
  <c r="AU533" i="2"/>
  <c r="AU226" i="2"/>
  <c r="AU149" i="2"/>
  <c r="AU45" i="2"/>
  <c r="AU321" i="2"/>
  <c r="AU371" i="2"/>
  <c r="AU75" i="2"/>
  <c r="AU5" i="2"/>
  <c r="AU630" i="2"/>
  <c r="AU330" i="2"/>
  <c r="AU499" i="2"/>
  <c r="AU269" i="2"/>
  <c r="AU417" i="2"/>
  <c r="AU420" i="2"/>
  <c r="AU98" i="2"/>
  <c r="AU658" i="2"/>
  <c r="AU444" i="2"/>
  <c r="AU290" i="2"/>
  <c r="AU270" i="2"/>
  <c r="AU333" i="2"/>
  <c r="AU560" i="2"/>
  <c r="AU625" i="2"/>
  <c r="AU184" i="2"/>
  <c r="AU323" i="2"/>
  <c r="AV288" i="2" l="1"/>
  <c r="AV489" i="2"/>
  <c r="AV99" i="2"/>
  <c r="AV104" i="2"/>
  <c r="AV395" i="2"/>
  <c r="AV241" i="2"/>
  <c r="AV253" i="2"/>
  <c r="AV559" i="2"/>
  <c r="AV691" i="2"/>
  <c r="AV2" i="2"/>
  <c r="AV75" i="2"/>
  <c r="AV387" i="2"/>
  <c r="W116" i="3"/>
  <c r="W51" i="3"/>
  <c r="Y121" i="3"/>
  <c r="W44" i="3"/>
  <c r="Y114" i="3"/>
  <c r="AV203" i="2"/>
  <c r="AV380" i="2"/>
  <c r="AV411" i="2"/>
  <c r="AV187" i="2"/>
  <c r="AV438" i="2"/>
  <c r="AV650" i="2"/>
  <c r="Y51" i="3"/>
  <c r="AV390" i="2"/>
  <c r="Y106" i="3"/>
  <c r="W20" i="3"/>
  <c r="W64" i="3"/>
  <c r="W12" i="3"/>
  <c r="Y102" i="3"/>
  <c r="W6" i="3"/>
  <c r="Y116" i="3"/>
  <c r="W79" i="3"/>
  <c r="W19" i="3"/>
  <c r="Y84" i="3"/>
  <c r="Y27" i="3"/>
  <c r="Y66" i="3"/>
  <c r="W23" i="3"/>
  <c r="Y53" i="3"/>
  <c r="W26" i="3"/>
  <c r="W10" i="3"/>
  <c r="Y3" i="3"/>
  <c r="Y110" i="3"/>
  <c r="W96" i="3"/>
  <c r="Y16" i="3"/>
  <c r="W54" i="3"/>
  <c r="W108" i="3"/>
  <c r="Y83" i="3"/>
  <c r="Y13" i="3"/>
  <c r="W53" i="3"/>
  <c r="W111" i="3"/>
  <c r="W109" i="3"/>
  <c r="W27" i="3"/>
  <c r="W35" i="3"/>
  <c r="Y74" i="3"/>
  <c r="W115" i="3"/>
  <c r="W15" i="3"/>
  <c r="Y65" i="3"/>
  <c r="W72" i="3"/>
  <c r="Y95" i="3"/>
  <c r="W119" i="3"/>
  <c r="W101" i="3"/>
  <c r="Y6" i="3"/>
  <c r="W22" i="3"/>
  <c r="Y87" i="3"/>
  <c r="Y91" i="3"/>
  <c r="W77" i="3"/>
  <c r="Y58" i="3"/>
  <c r="Y61" i="3"/>
  <c r="Y7" i="3"/>
  <c r="W62" i="3"/>
  <c r="Y56" i="3"/>
  <c r="Y70" i="3"/>
  <c r="Y49" i="3"/>
  <c r="W57" i="3"/>
  <c r="Y17" i="3"/>
  <c r="Y93" i="3"/>
  <c r="Y5" i="3"/>
  <c r="W71" i="3"/>
  <c r="Y104" i="3"/>
  <c r="W49" i="3"/>
  <c r="W36" i="3"/>
  <c r="W39" i="3"/>
  <c r="Y36" i="3"/>
  <c r="W95" i="3"/>
  <c r="Y119" i="3"/>
  <c r="W76" i="3"/>
  <c r="Y68" i="3"/>
  <c r="W102" i="3"/>
  <c r="Y31" i="3"/>
  <c r="W58" i="3"/>
  <c r="Y108" i="3"/>
  <c r="W38" i="3"/>
  <c r="Y38" i="3"/>
  <c r="W14" i="3"/>
  <c r="W110" i="3"/>
  <c r="Y28" i="3"/>
  <c r="Y89" i="3"/>
  <c r="Y48" i="3"/>
  <c r="Y79" i="3"/>
  <c r="Y69" i="3"/>
  <c r="Y94" i="3"/>
  <c r="W52" i="3"/>
  <c r="W75" i="3"/>
  <c r="W68" i="3"/>
  <c r="Y34" i="3"/>
  <c r="W28" i="3"/>
  <c r="Y64" i="3"/>
  <c r="W106" i="3"/>
  <c r="Y82" i="3"/>
  <c r="W37" i="3"/>
  <c r="Y109" i="3"/>
  <c r="W88" i="3"/>
  <c r="Y117" i="3"/>
  <c r="W2" i="3"/>
  <c r="Y92" i="3"/>
  <c r="W98" i="3"/>
  <c r="Y73" i="3"/>
  <c r="W7" i="3"/>
  <c r="Y120" i="3"/>
  <c r="W121" i="3"/>
  <c r="W92" i="3"/>
  <c r="Y98" i="3"/>
  <c r="W66" i="3"/>
  <c r="W56" i="3"/>
  <c r="W9" i="3"/>
  <c r="Y71" i="3"/>
  <c r="W17" i="3"/>
  <c r="Y18" i="3"/>
  <c r="Y33" i="3"/>
  <c r="W3" i="3"/>
  <c r="Y113" i="3"/>
  <c r="W60" i="3"/>
  <c r="Y29" i="3"/>
  <c r="W86" i="3"/>
  <c r="Y45" i="3"/>
  <c r="W67" i="3"/>
  <c r="Y115" i="3"/>
  <c r="W59" i="3"/>
  <c r="Y55" i="3"/>
  <c r="W21" i="3"/>
  <c r="Y39" i="3"/>
  <c r="Y22" i="3"/>
  <c r="Y77" i="3"/>
  <c r="W43" i="3"/>
  <c r="Y11" i="3"/>
  <c r="Y76" i="3"/>
  <c r="W24" i="3"/>
  <c r="W46" i="3"/>
  <c r="Y9" i="3"/>
  <c r="Y96" i="3"/>
  <c r="Y43" i="3"/>
  <c r="W87" i="3"/>
  <c r="Y99" i="3"/>
  <c r="W61" i="3"/>
  <c r="W45" i="3"/>
  <c r="Y12" i="3"/>
  <c r="W50" i="3"/>
  <c r="Y52" i="3"/>
  <c r="W104" i="3"/>
  <c r="W103" i="3"/>
  <c r="W33" i="3"/>
  <c r="Y81" i="3"/>
  <c r="Y103" i="3"/>
  <c r="W99" i="3"/>
  <c r="Y19" i="3"/>
  <c r="W93" i="3"/>
  <c r="Y97" i="3"/>
  <c r="W47" i="3"/>
  <c r="W48" i="3"/>
  <c r="Y21" i="3"/>
  <c r="W16" i="3"/>
  <c r="Y67" i="3"/>
  <c r="Y85" i="3"/>
  <c r="W29" i="3"/>
  <c r="Y42" i="3"/>
  <c r="Y118" i="3"/>
  <c r="W78" i="3"/>
  <c r="Y32" i="3"/>
  <c r="W85" i="3"/>
  <c r="Y78" i="3"/>
  <c r="Y122" i="3"/>
  <c r="W114" i="3"/>
  <c r="W83" i="3"/>
  <c r="Y8" i="3"/>
  <c r="W117" i="3"/>
  <c r="Y14" i="3"/>
  <c r="W82" i="3"/>
  <c r="W90" i="3"/>
  <c r="Y101" i="3"/>
  <c r="Y26" i="3"/>
  <c r="W70" i="3"/>
  <c r="W91" i="3"/>
  <c r="W122" i="3"/>
  <c r="Y86" i="3"/>
  <c r="W84" i="3"/>
  <c r="Y54" i="3"/>
  <c r="W73" i="3"/>
  <c r="Y44" i="3"/>
  <c r="Y46" i="3"/>
  <c r="W55" i="3"/>
  <c r="W113" i="3"/>
  <c r="Y24" i="3"/>
  <c r="Y88" i="3"/>
  <c r="W5" i="3"/>
  <c r="W4" i="3"/>
  <c r="Y112" i="3"/>
  <c r="W32" i="3"/>
  <c r="W118" i="3"/>
  <c r="W94" i="3"/>
  <c r="Y41" i="3"/>
  <c r="Y72" i="3"/>
  <c r="W13" i="3"/>
  <c r="Y37" i="3"/>
  <c r="W112" i="3"/>
  <c r="W69" i="3"/>
  <c r="W31" i="3"/>
  <c r="W40" i="3"/>
  <c r="Y50" i="3"/>
  <c r="Y105" i="3"/>
  <c r="W74" i="3"/>
  <c r="Y57" i="3"/>
  <c r="Y75" i="3"/>
  <c r="W120" i="3"/>
  <c r="Y4" i="3"/>
  <c r="W80" i="3"/>
  <c r="Y23" i="3"/>
  <c r="Y40" i="3"/>
  <c r="W41" i="3"/>
  <c r="W100" i="3"/>
  <c r="Y30" i="3"/>
  <c r="Y59" i="3"/>
  <c r="W107" i="3"/>
  <c r="W65" i="3"/>
  <c r="W105" i="3"/>
  <c r="Y10" i="3"/>
  <c r="W81" i="3"/>
  <c r="W18" i="3"/>
  <c r="Y107" i="3"/>
  <c r="W8" i="3"/>
  <c r="Y63" i="3"/>
  <c r="W11" i="3"/>
  <c r="Y20" i="3"/>
  <c r="Y2" i="3"/>
  <c r="Y90" i="3"/>
  <c r="Y80" i="3"/>
  <c r="Y35" i="3"/>
  <c r="W63" i="3"/>
  <c r="Y15" i="3"/>
  <c r="Y47" i="3"/>
  <c r="W97" i="3"/>
  <c r="Y100" i="3"/>
  <c r="W25" i="3"/>
  <c r="W30" i="3"/>
  <c r="W34" i="3"/>
  <c r="Y25" i="3"/>
  <c r="Y60" i="3"/>
  <c r="W89" i="3"/>
  <c r="W42" i="3"/>
  <c r="Y62" i="3"/>
  <c r="Y111" i="3"/>
  <c r="AV584" i="2"/>
  <c r="AV150" i="2"/>
  <c r="AV518" i="2"/>
  <c r="AV283" i="2"/>
  <c r="AV26" i="2"/>
  <c r="AV3" i="2"/>
  <c r="AV46" i="2"/>
  <c r="AV622" i="2"/>
  <c r="AV708" i="2"/>
  <c r="AV367" i="2"/>
  <c r="AV101" i="2"/>
  <c r="AV381" i="2"/>
  <c r="AV259" i="2"/>
  <c r="AV40" i="2"/>
  <c r="AV727" i="2"/>
  <c r="AV521" i="2"/>
  <c r="AV475" i="2"/>
  <c r="AV246" i="2"/>
  <c r="AV647" i="2"/>
  <c r="AV185" i="2"/>
  <c r="AV222" i="2"/>
  <c r="AV55" i="2"/>
  <c r="AV693" i="2"/>
  <c r="AV5" i="2"/>
  <c r="AV212" i="2"/>
  <c r="AV205" i="2"/>
  <c r="AV346" i="2"/>
  <c r="AV630" i="2"/>
  <c r="AV492" i="2"/>
  <c r="AV124" i="2"/>
  <c r="AV285" i="2"/>
  <c r="AV471" i="2"/>
  <c r="AV598" i="2"/>
  <c r="AV128" i="2"/>
  <c r="AV8" i="2"/>
  <c r="AV148" i="2"/>
  <c r="AV179" i="2"/>
  <c r="AV568" i="2"/>
  <c r="AV217" i="2"/>
  <c r="AV149" i="2"/>
  <c r="AV206" i="2"/>
  <c r="AV448" i="2"/>
  <c r="AV29" i="2"/>
  <c r="AV82" i="2"/>
  <c r="AV141" i="2"/>
  <c r="AV472" i="2"/>
  <c r="AV591" i="2"/>
  <c r="AV178" i="2"/>
  <c r="AV400" i="2"/>
  <c r="AV706" i="2"/>
  <c r="AV333" i="2"/>
  <c r="AV605" i="2"/>
  <c r="AV317" i="2"/>
  <c r="AV345" i="2"/>
  <c r="AV444" i="2"/>
  <c r="AV592" i="2"/>
  <c r="AV649" i="2"/>
  <c r="AV480" i="2"/>
  <c r="AV332" i="2"/>
  <c r="AV268" i="2"/>
  <c r="AV303" i="2"/>
  <c r="AV551" i="2"/>
  <c r="AV366" i="2"/>
  <c r="AV640" i="2"/>
  <c r="AV403" i="2"/>
  <c r="AV709" i="2"/>
  <c r="AV565" i="2"/>
  <c r="AV399" i="2"/>
  <c r="AV604" i="2"/>
  <c r="AV152" i="2"/>
  <c r="AV531" i="2"/>
  <c r="AV685" i="2"/>
  <c r="AV194" i="2"/>
  <c r="AV623" i="2"/>
  <c r="AV719" i="2"/>
  <c r="AV137" i="2"/>
  <c r="AV627" i="2"/>
  <c r="AV715" i="2"/>
  <c r="AV388" i="2"/>
  <c r="AV169" i="2"/>
  <c r="AV177" i="2"/>
  <c r="AV80" i="2"/>
  <c r="AV466" i="2"/>
  <c r="AV700" i="2"/>
  <c r="AV619" i="2"/>
  <c r="AV493" i="2"/>
  <c r="AV642" i="2"/>
  <c r="AV477" i="2"/>
  <c r="AV673" i="2"/>
  <c r="AV289" i="2"/>
  <c r="AV456" i="2"/>
  <c r="AV147" i="2"/>
  <c r="AV76" i="2"/>
  <c r="AV316" i="2"/>
  <c r="AV313" i="2"/>
  <c r="AV349" i="2"/>
  <c r="AV674" i="2"/>
  <c r="AV384" i="2"/>
  <c r="AV284" i="2"/>
  <c r="AV606" i="2"/>
  <c r="AV297" i="2"/>
  <c r="AV632" i="2"/>
  <c r="AV240" i="2"/>
  <c r="AV81" i="2"/>
  <c r="AV636" i="2"/>
  <c r="AV529" i="2"/>
  <c r="AV506" i="2"/>
  <c r="AV569" i="2"/>
  <c r="AV361" i="2"/>
  <c r="AV208" i="2"/>
  <c r="AV373" i="2"/>
  <c r="AV628" i="2"/>
  <c r="AV235" i="2"/>
  <c r="AV129" i="2"/>
  <c r="AV677" i="2"/>
  <c r="AV389" i="2"/>
  <c r="AV561" i="2"/>
  <c r="AV600" i="2"/>
  <c r="AV7" i="2"/>
  <c r="AV726" i="2"/>
  <c r="AV385" i="2"/>
  <c r="AV667" i="2"/>
  <c r="AV181" i="2"/>
  <c r="AV144" i="2"/>
  <c r="AV442" i="2"/>
  <c r="AV375" i="2"/>
  <c r="AV12" i="2"/>
  <c r="AV470" i="2"/>
  <c r="AV369" i="2"/>
  <c r="AV464" i="2"/>
  <c r="AV310" i="2"/>
  <c r="AV117" i="2"/>
  <c r="AV416" i="2"/>
  <c r="AV237" i="2"/>
  <c r="AV414" i="2"/>
  <c r="AV459" i="2"/>
  <c r="AV721" i="2"/>
  <c r="AV496" i="2"/>
  <c r="AV281" i="2"/>
  <c r="AV351" i="2"/>
  <c r="AV59" i="2"/>
  <c r="AV38" i="2"/>
  <c r="AV558" i="2"/>
  <c r="AV382" i="2"/>
  <c r="AV458" i="2"/>
  <c r="AV96" i="2"/>
  <c r="AV445" i="2"/>
  <c r="AV357" i="2"/>
  <c r="AV23" i="2"/>
  <c r="AV182" i="2"/>
  <c r="AV433" i="2"/>
  <c r="AV528" i="2"/>
  <c r="AV631" i="2"/>
  <c r="AV625" i="2"/>
  <c r="AV704" i="2"/>
  <c r="AV678" i="2"/>
  <c r="AV507" i="2"/>
  <c r="AV86" i="2"/>
  <c r="AV286" i="2"/>
  <c r="AV536" i="2"/>
  <c r="AV571" i="2"/>
  <c r="AV16" i="2"/>
  <c r="AV734" i="2"/>
  <c r="AV105" i="2"/>
  <c r="AV300" i="2"/>
  <c r="AV308" i="2"/>
  <c r="AV515" i="2"/>
  <c r="AV139" i="2"/>
  <c r="AV201" i="2"/>
  <c r="AV572" i="2"/>
  <c r="AV164" i="2"/>
  <c r="AV639" i="2"/>
  <c r="AV450" i="2"/>
  <c r="AV689" i="2"/>
  <c r="AV143" i="2"/>
  <c r="AV325" i="2"/>
  <c r="AV163" i="2"/>
  <c r="AV168" i="2"/>
  <c r="AV193" i="2"/>
  <c r="AV83" i="2"/>
  <c r="AV158" i="2"/>
  <c r="AV393" i="2"/>
  <c r="AV550" i="2"/>
  <c r="AV216" i="2"/>
  <c r="AV339" i="2"/>
  <c r="AV225" i="2"/>
  <c r="AV356" i="2"/>
  <c r="AV641" i="2"/>
  <c r="AV95" i="2"/>
  <c r="AV245" i="2"/>
  <c r="AV161" i="2"/>
  <c r="AV282" i="2"/>
  <c r="AV728" i="2"/>
  <c r="AV447" i="2"/>
  <c r="AV665" i="2"/>
  <c r="AV547" i="2"/>
  <c r="AV638" i="2"/>
  <c r="AV31" i="2"/>
  <c r="AV614" i="2"/>
  <c r="AV663" i="2"/>
  <c r="AV465" i="2"/>
  <c r="AV314" i="2"/>
  <c r="AV79" i="2"/>
  <c r="AV660" i="2"/>
  <c r="AV624" i="2"/>
  <c r="AV22" i="2"/>
  <c r="AV160" i="2"/>
  <c r="AV11" i="2"/>
  <c r="AV264" i="2"/>
  <c r="AV318" i="2"/>
  <c r="AV183" i="2"/>
  <c r="AV135" i="2"/>
  <c r="AV410" i="2"/>
  <c r="AV340" i="2"/>
  <c r="AV658" i="2"/>
  <c r="AV140" i="2"/>
  <c r="AV457" i="2"/>
  <c r="AV415" i="2"/>
  <c r="AV274" i="2"/>
  <c r="AV629" i="2"/>
  <c r="AV386" i="2"/>
  <c r="AV298" i="2"/>
  <c r="AV84" i="2"/>
  <c r="AV498" i="2"/>
  <c r="AV173" i="2"/>
  <c r="AV406" i="2"/>
  <c r="AV520" i="2"/>
  <c r="AV694" i="2"/>
  <c r="AV668" i="2"/>
  <c r="AV474" i="2"/>
  <c r="AV347" i="2"/>
  <c r="AV25" i="2"/>
  <c r="AV552" i="2"/>
  <c r="AV616" i="2"/>
  <c r="AV323" i="2"/>
  <c r="AV587" i="2"/>
  <c r="AV257" i="2"/>
  <c r="AV711" i="2"/>
  <c r="AV97" i="2"/>
  <c r="AV211" i="2"/>
  <c r="AV671" i="2"/>
  <c r="AV582" i="2"/>
  <c r="AV67" i="2"/>
  <c r="AV575" i="2"/>
  <c r="AV279" i="2"/>
  <c r="AV202" i="2"/>
  <c r="AV611" i="2"/>
  <c r="AV679" i="2"/>
  <c r="AV71" i="2"/>
  <c r="AV524" i="2"/>
  <c r="AV545" i="2"/>
  <c r="AV119" i="2"/>
  <c r="AV729" i="2"/>
  <c r="AV407" i="2"/>
  <c r="AV192" i="2"/>
  <c r="AV517" i="2"/>
  <c r="AV478" i="2"/>
  <c r="AV348" i="2"/>
  <c r="AV714" i="2"/>
  <c r="AV533" i="2"/>
  <c r="AV510" i="2"/>
  <c r="AV354" i="2"/>
  <c r="AV451" i="2"/>
  <c r="AV6" i="2"/>
  <c r="AV353" i="2"/>
  <c r="AV732" i="2"/>
  <c r="AV712" i="2"/>
  <c r="AV57" i="2"/>
  <c r="AV541" i="2"/>
  <c r="AV370" i="2"/>
  <c r="AV654" i="2"/>
  <c r="AV130" i="2"/>
  <c r="AV544" i="2"/>
  <c r="AV121" i="2"/>
  <c r="AV596" i="2"/>
  <c r="AV594" i="2"/>
  <c r="AV49" i="2"/>
  <c r="AV723" i="2"/>
  <c r="AV350" i="2"/>
  <c r="AV77" i="2"/>
  <c r="AV588" i="2"/>
  <c r="AV320" i="2"/>
  <c r="AV733" i="2"/>
  <c r="AV413" i="2"/>
  <c r="AV232" i="2"/>
  <c r="AV294" i="2"/>
  <c r="AV254" i="2"/>
  <c r="AV63" i="2"/>
  <c r="AV88" i="2"/>
  <c r="AV502" i="2"/>
  <c r="AV342" i="2"/>
  <c r="AV155" i="2"/>
  <c r="AV672" i="2"/>
  <c r="AV334" i="2"/>
  <c r="AV436" i="2"/>
  <c r="AV429" i="2"/>
  <c r="AV681" i="2"/>
  <c r="AV306" i="2"/>
  <c r="AV615" i="2"/>
  <c r="AV526" i="2"/>
  <c r="AV218" i="2"/>
  <c r="AV146" i="2"/>
  <c r="AV548" i="2"/>
  <c r="AV252" i="2"/>
  <c r="AV278" i="2"/>
  <c r="AV443" i="2"/>
  <c r="AV154" i="2"/>
  <c r="AV360" i="2"/>
  <c r="AV66" i="2"/>
  <c r="AV422" i="2"/>
  <c r="AV718" i="2"/>
  <c r="AV534" i="2"/>
  <c r="AV462" i="2"/>
  <c r="AV576" i="2"/>
  <c r="AV577" i="2"/>
  <c r="AV341" i="2"/>
  <c r="AV363" i="2"/>
  <c r="AV122" i="2"/>
  <c r="AV223" i="2"/>
  <c r="AV549" i="2"/>
  <c r="AV453" i="2"/>
  <c r="AV609" i="2"/>
  <c r="AV368" i="2"/>
  <c r="AV707" i="2"/>
  <c r="AV213" i="2"/>
  <c r="AV224" i="2"/>
  <c r="AV207" i="2"/>
  <c r="AV166" i="2"/>
  <c r="AV519" i="2"/>
  <c r="AV412" i="2"/>
  <c r="AV461" i="2"/>
  <c r="AV295" i="2"/>
  <c r="AV65" i="2"/>
  <c r="AV94" i="2"/>
  <c r="AV683" i="2"/>
  <c r="AV653" i="2"/>
  <c r="AV236" i="2"/>
  <c r="AV191" i="2"/>
  <c r="AV136" i="2"/>
  <c r="AV702" i="2"/>
  <c r="AV209" i="2"/>
  <c r="AV621" i="2"/>
  <c r="AV446" i="2"/>
  <c r="AV566" i="2"/>
  <c r="AV532" i="2"/>
  <c r="AV27" i="2"/>
  <c r="AV697" i="2"/>
  <c r="AV138" i="2"/>
  <c r="AV512" i="2"/>
  <c r="AV652" i="2"/>
  <c r="AV483" i="2"/>
  <c r="AV661" i="2"/>
  <c r="AV494" i="2"/>
  <c r="AV648" i="2"/>
  <c r="AV78" i="2"/>
  <c r="AV90" i="2"/>
  <c r="AV730" i="2"/>
  <c r="AV391" i="2"/>
  <c r="AV481" i="2"/>
  <c r="AV73" i="2"/>
  <c r="AV513" i="2"/>
  <c r="AV18" i="2"/>
  <c r="AV402" i="2"/>
  <c r="AV523" i="2"/>
  <c r="AV525" i="2"/>
  <c r="AV603" i="2"/>
  <c r="AV655" i="2"/>
  <c r="AV247" i="2"/>
  <c r="AV539" i="2"/>
  <c r="AV435" i="2"/>
  <c r="AV311" i="2"/>
  <c r="AV277" i="2"/>
  <c r="AV51" i="2"/>
  <c r="AV180" i="2"/>
  <c r="AV511" i="2"/>
  <c r="AV344" i="2"/>
  <c r="AV607" i="2"/>
  <c r="AV176" i="2"/>
  <c r="AV514" i="2"/>
  <c r="AV125" i="2"/>
  <c r="AV243" i="2"/>
  <c r="AV329" i="2"/>
  <c r="AV556" i="2"/>
  <c r="AV305" i="2"/>
  <c r="AV460" i="2"/>
  <c r="AV398" i="2"/>
  <c r="AV554" i="2"/>
  <c r="AV633" i="2"/>
  <c r="AV431" i="2"/>
  <c r="AV204" i="2"/>
  <c r="AV335" i="2"/>
  <c r="AV131" i="2"/>
  <c r="AV326" i="2"/>
  <c r="AV358" i="2"/>
  <c r="AV234" i="2"/>
  <c r="AV132" i="2"/>
  <c r="AV352" i="2"/>
  <c r="AV488" i="2"/>
  <c r="AV371" i="2"/>
  <c r="AV540" i="2"/>
  <c r="AV585" i="2"/>
  <c r="AV499" i="2"/>
  <c r="AV229" i="2"/>
  <c r="AV272" i="2"/>
  <c r="AV701" i="2"/>
  <c r="AV441" i="2"/>
  <c r="AV69" i="2"/>
  <c r="AV292" i="2"/>
  <c r="AV48" i="2"/>
  <c r="AV362" i="2"/>
  <c r="AV9" i="2"/>
  <c r="AV392" i="2"/>
  <c r="AV669" i="2"/>
  <c r="AV134" i="2"/>
  <c r="AV508" i="2"/>
  <c r="AV455" i="2"/>
  <c r="AV420" i="2"/>
  <c r="AV634" i="2"/>
  <c r="AV578" i="2"/>
  <c r="AV581" i="2"/>
  <c r="AV239" i="2"/>
  <c r="AV686" i="2"/>
  <c r="AV312" i="2"/>
  <c r="AV53" i="2"/>
  <c r="AV307" i="2"/>
  <c r="AV70" i="2"/>
  <c r="AV372" i="2"/>
  <c r="AV107" i="2"/>
  <c r="AV196" i="2"/>
  <c r="AV280" i="2"/>
  <c r="AV699" i="2"/>
  <c r="AV87" i="2"/>
  <c r="AV227" i="2"/>
  <c r="AV190" i="2"/>
  <c r="AV440" i="2"/>
  <c r="AV355" i="2"/>
  <c r="AV580" i="2"/>
  <c r="AV564" i="2"/>
  <c r="AV698" i="2"/>
  <c r="AV610" i="2"/>
  <c r="AV644" i="2"/>
  <c r="AV365" i="2"/>
  <c r="AV337" i="2"/>
  <c r="AV258" i="2"/>
  <c r="AV214" i="2"/>
  <c r="AV688" i="2"/>
  <c r="AV705" i="2"/>
  <c r="AV328" i="2"/>
  <c r="AV195" i="2"/>
  <c r="AV172" i="2"/>
  <c r="AV599" i="2"/>
  <c r="AV473" i="2"/>
  <c r="AV626" i="2"/>
  <c r="AV30" i="2"/>
  <c r="AV570" i="2"/>
  <c r="AV608" i="2"/>
  <c r="AV322" i="2"/>
  <c r="AV620" i="2"/>
  <c r="AV133" i="2"/>
  <c r="AV198" i="2"/>
  <c r="AV409" i="2"/>
  <c r="AV428" i="2"/>
  <c r="AV231" i="2"/>
  <c r="AV666" i="2"/>
  <c r="AV157" i="2"/>
  <c r="AV106" i="2"/>
  <c r="AV516" i="2"/>
  <c r="AV542" i="2"/>
  <c r="AV127" i="2"/>
  <c r="AV635" i="2"/>
  <c r="AV724" i="2"/>
  <c r="AV467" i="2"/>
  <c r="AV646" i="2"/>
  <c r="AV327" i="2"/>
  <c r="AV383" i="2"/>
  <c r="AV595" i="2"/>
  <c r="AV39" i="2"/>
  <c r="AV219" i="2"/>
  <c r="AV418" i="2"/>
  <c r="AV114" i="2"/>
  <c r="AV44" i="2"/>
  <c r="AV479" i="2"/>
  <c r="AV276" i="2"/>
  <c r="AV123" i="2"/>
  <c r="AV324" i="2"/>
  <c r="AV112" i="2"/>
  <c r="AV476" i="2"/>
  <c r="AV690" i="2"/>
  <c r="AV226" i="2"/>
  <c r="AV72" i="2"/>
  <c r="AV560" i="2"/>
  <c r="AV321" i="2"/>
  <c r="AV437" i="2"/>
  <c r="AV270" i="2"/>
  <c r="AV330" i="2"/>
  <c r="AV20" i="2"/>
  <c r="AV230" i="2"/>
  <c r="AV659" i="2"/>
  <c r="AV482" i="2"/>
  <c r="AV404" i="2"/>
  <c r="AV34" i="2"/>
  <c r="AV68" i="2"/>
  <c r="AV378" i="2"/>
  <c r="AV111" i="2"/>
  <c r="AV394" i="2"/>
  <c r="AV14" i="2"/>
  <c r="AV336" i="2"/>
  <c r="AV233" i="2"/>
  <c r="AV287" i="2"/>
  <c r="AV538" i="2"/>
  <c r="AV421" i="2"/>
  <c r="AV159" i="2"/>
  <c r="AV543" i="2"/>
  <c r="AV485" i="2"/>
  <c r="AV432" i="2"/>
  <c r="AV210" i="2"/>
  <c r="AV419" i="2"/>
  <c r="AV573" i="2"/>
  <c r="AV454" i="2"/>
  <c r="AV37" i="2"/>
  <c r="AV449" i="2"/>
  <c r="AV126" i="2"/>
  <c r="AV692" i="2"/>
  <c r="AV153" i="2"/>
  <c r="AV657" i="2"/>
  <c r="AV359" i="2"/>
  <c r="AV637" i="2"/>
  <c r="AV562" i="2"/>
  <c r="AV61" i="2"/>
  <c r="AV396" i="2"/>
  <c r="AV256" i="2"/>
  <c r="AV309" i="2"/>
  <c r="AV113" i="2"/>
  <c r="AV535" i="2"/>
  <c r="AV452" i="2"/>
  <c r="AV36" i="2"/>
  <c r="AV293" i="2"/>
  <c r="AV174" i="2"/>
  <c r="AV696" i="2"/>
  <c r="AV304" i="2"/>
  <c r="AV165" i="2"/>
  <c r="AV557" i="2"/>
  <c r="AV617" i="2"/>
  <c r="AV189" i="2"/>
  <c r="AV85" i="2"/>
  <c r="AV546" i="2"/>
  <c r="AV490" i="2"/>
  <c r="AV597" i="2"/>
  <c r="AV271" i="2"/>
  <c r="AV108" i="2"/>
  <c r="AV687" i="2"/>
  <c r="AV162" i="2"/>
  <c r="AV717" i="2"/>
  <c r="AV618" i="2"/>
  <c r="AV725" i="2"/>
  <c r="AV501" i="2"/>
  <c r="AV110" i="2"/>
  <c r="AV425" i="2"/>
  <c r="AV184" i="2"/>
  <c r="AV103" i="2"/>
  <c r="AV273" i="2"/>
  <c r="AV301" i="2"/>
  <c r="AV98" i="2"/>
  <c r="AV563" i="2"/>
  <c r="AV58" i="2"/>
  <c r="AV299" i="2"/>
  <c r="AV417" i="2"/>
  <c r="AV45" i="2"/>
  <c r="AV468" i="2"/>
  <c r="AV215" i="2"/>
  <c r="AV33" i="2"/>
  <c r="AV430" i="2"/>
  <c r="AV331" i="2"/>
  <c r="AV527" i="2"/>
  <c r="AV54" i="2"/>
  <c r="AV377" i="2"/>
  <c r="AV151" i="2"/>
  <c r="AV670" i="2"/>
  <c r="AV680" i="2"/>
  <c r="AV589" i="2"/>
  <c r="AV423" i="2"/>
  <c r="AV484" i="2"/>
  <c r="AV315" i="2"/>
  <c r="AV675" i="2"/>
  <c r="AV338" i="2"/>
  <c r="AV579" i="2"/>
  <c r="AV249" i="2"/>
  <c r="AV250" i="2"/>
  <c r="AV142" i="2"/>
  <c r="AV682" i="2"/>
  <c r="AV379" i="2"/>
  <c r="AV645" i="2"/>
  <c r="AV555" i="2"/>
  <c r="AV583" i="2"/>
  <c r="AV91" i="2"/>
  <c r="AV118" i="2"/>
  <c r="AV427" i="2"/>
  <c r="AV676" i="2"/>
  <c r="AV21" i="2"/>
  <c r="AV722" i="2"/>
  <c r="AV13" i="2"/>
  <c r="AV426" i="2"/>
  <c r="AV500" i="2"/>
  <c r="AV509" i="2"/>
  <c r="AV50" i="2"/>
  <c r="AV291" i="2"/>
  <c r="AV651" i="2"/>
  <c r="AV735" i="2"/>
  <c r="AV504" i="2"/>
  <c r="AV186" i="2"/>
  <c r="AV242" i="2"/>
  <c r="AV10" i="2"/>
  <c r="AV408" i="2"/>
  <c r="AV167" i="2"/>
  <c r="AV486" i="2"/>
  <c r="AV47" i="2"/>
  <c r="AV41" i="2"/>
  <c r="AV695" i="2"/>
  <c r="AV100" i="2"/>
  <c r="AV574" i="2"/>
  <c r="AV171" i="2"/>
  <c r="AV497" i="2"/>
  <c r="AV24" i="2"/>
  <c r="AV35" i="2"/>
  <c r="AV56" i="2"/>
  <c r="AV716" i="2"/>
  <c r="AV116" i="2"/>
  <c r="AV656" i="2"/>
  <c r="AV590" i="2"/>
  <c r="AV364" i="2"/>
  <c r="AV265" i="2"/>
  <c r="AV401" i="2"/>
  <c r="AV463" i="2"/>
  <c r="AV713" i="2"/>
  <c r="AV434" i="2"/>
  <c r="AV613" i="2"/>
  <c r="AV64" i="2"/>
  <c r="AV319" i="2"/>
  <c r="AV263" i="2"/>
  <c r="AV221" i="2"/>
  <c r="AV290" i="2"/>
  <c r="AV376" i="2"/>
  <c r="AV199" i="2"/>
  <c r="AV469" i="2"/>
  <c r="AV244" i="2"/>
  <c r="AV220" i="2"/>
  <c r="AV60" i="2"/>
  <c r="AV267" i="2"/>
  <c r="AV15" i="2"/>
  <c r="AV17" i="2"/>
  <c r="AV255" i="2"/>
  <c r="AV397" i="2"/>
  <c r="AV260" i="2"/>
  <c r="AV170" i="2"/>
  <c r="AV238" i="2"/>
  <c r="AV74" i="2"/>
  <c r="AV248" i="2"/>
  <c r="AV62" i="2"/>
  <c r="AV109" i="2"/>
  <c r="AV710" i="2"/>
  <c r="AV19" i="2"/>
  <c r="AV664" i="2"/>
  <c r="AV296" i="2"/>
  <c r="AV175" i="2"/>
  <c r="AV188" i="2"/>
  <c r="AV89" i="2"/>
  <c r="AV261" i="2"/>
  <c r="AV553" i="2"/>
  <c r="AV197" i="2"/>
  <c r="AV93" i="2"/>
  <c r="AV530" i="2"/>
  <c r="AV156" i="2"/>
  <c r="AV522" i="2"/>
  <c r="AV145" i="2"/>
  <c r="AV720" i="2"/>
  <c r="AV703" i="2"/>
  <c r="AV537" i="2"/>
  <c r="AV593" i="2"/>
  <c r="AV439" i="2"/>
  <c r="AV42" i="2"/>
  <c r="AV266" i="2"/>
  <c r="AV115" i="2"/>
  <c r="AV4" i="2"/>
  <c r="AV262" i="2"/>
  <c r="AV43" i="2"/>
  <c r="AV612" i="2"/>
  <c r="AV228" i="2"/>
  <c r="AV684" i="2"/>
  <c r="AV491" i="2"/>
  <c r="AV731" i="2"/>
  <c r="AV487" i="2"/>
  <c r="AV102" i="2"/>
  <c r="AV601" i="2"/>
  <c r="AV567" i="2"/>
  <c r="AV120" i="2"/>
  <c r="AV52" i="2"/>
  <c r="AV200" i="2"/>
  <c r="AV374" i="2"/>
  <c r="AV643" i="2"/>
  <c r="AV405" i="2"/>
  <c r="AV586" i="2"/>
  <c r="AV662" i="2"/>
  <c r="AV424" i="2"/>
  <c r="AV302" i="2"/>
  <c r="AV92" i="2"/>
  <c r="AV602" i="2"/>
  <c r="AV495" i="2"/>
  <c r="AV269" i="2"/>
  <c r="AV28" i="2"/>
  <c r="AV32" i="2"/>
  <c r="AV503" i="2"/>
  <c r="AV251" i="2"/>
  <c r="AV343" i="2"/>
  <c r="AV505" i="2"/>
  <c r="AV275" i="2"/>
  <c r="X44" i="3" l="1"/>
  <c r="Z103" i="3"/>
  <c r="Z121" i="3"/>
  <c r="X42" i="3"/>
  <c r="X82" i="3"/>
  <c r="X79" i="3"/>
  <c r="X89" i="3"/>
  <c r="Z80" i="3"/>
  <c r="X105" i="3"/>
  <c r="Z75" i="3"/>
  <c r="Z41" i="3"/>
  <c r="Z44" i="3"/>
  <c r="Z14" i="3"/>
  <c r="X29" i="3"/>
  <c r="Z81" i="3"/>
  <c r="Z43" i="3"/>
  <c r="Z55" i="3"/>
  <c r="X17" i="3"/>
  <c r="Z92" i="3"/>
  <c r="X75" i="3"/>
  <c r="Z108" i="3"/>
  <c r="Z104" i="3"/>
  <c r="Z58" i="3"/>
  <c r="X115" i="3"/>
  <c r="X96" i="3"/>
  <c r="Z116" i="3"/>
  <c r="Z72" i="3"/>
  <c r="X87" i="3"/>
  <c r="Z16" i="3"/>
  <c r="Z60" i="3"/>
  <c r="Z90" i="3"/>
  <c r="X65" i="3"/>
  <c r="Z57" i="3"/>
  <c r="X94" i="3"/>
  <c r="X73" i="3"/>
  <c r="X117" i="3"/>
  <c r="Z85" i="3"/>
  <c r="Z96" i="3"/>
  <c r="X59" i="3"/>
  <c r="Z71" i="3"/>
  <c r="X2" i="3"/>
  <c r="X52" i="3"/>
  <c r="X58" i="3"/>
  <c r="X71" i="3"/>
  <c r="X77" i="3"/>
  <c r="Z74" i="3"/>
  <c r="Z110" i="3"/>
  <c r="X6" i="3"/>
  <c r="X120" i="3"/>
  <c r="Z42" i="3"/>
  <c r="X15" i="3"/>
  <c r="Z25" i="3"/>
  <c r="Z2" i="3"/>
  <c r="X107" i="3"/>
  <c r="X74" i="3"/>
  <c r="X118" i="3"/>
  <c r="Z54" i="3"/>
  <c r="Z8" i="3"/>
  <c r="Z67" i="3"/>
  <c r="X33" i="3"/>
  <c r="Z9" i="3"/>
  <c r="Z115" i="3"/>
  <c r="X9" i="3"/>
  <c r="Z117" i="3"/>
  <c r="Z94" i="3"/>
  <c r="Z31" i="3"/>
  <c r="Z5" i="3"/>
  <c r="Z91" i="3"/>
  <c r="X35" i="3"/>
  <c r="Z3" i="3"/>
  <c r="Z102" i="3"/>
  <c r="Z46" i="3"/>
  <c r="Z61" i="3"/>
  <c r="X34" i="3"/>
  <c r="Z20" i="3"/>
  <c r="Z59" i="3"/>
  <c r="Z105" i="3"/>
  <c r="X32" i="3"/>
  <c r="X84" i="3"/>
  <c r="X83" i="3"/>
  <c r="X16" i="3"/>
  <c r="X103" i="3"/>
  <c r="X46" i="3"/>
  <c r="X67" i="3"/>
  <c r="X56" i="3"/>
  <c r="X88" i="3"/>
  <c r="Z69" i="3"/>
  <c r="X102" i="3"/>
  <c r="Z93" i="3"/>
  <c r="Z87" i="3"/>
  <c r="X27" i="3"/>
  <c r="X10" i="3"/>
  <c r="X12" i="3"/>
  <c r="X98" i="3"/>
  <c r="X30" i="3"/>
  <c r="X11" i="3"/>
  <c r="Z30" i="3"/>
  <c r="Z50" i="3"/>
  <c r="Z112" i="3"/>
  <c r="Z86" i="3"/>
  <c r="X114" i="3"/>
  <c r="Z21" i="3"/>
  <c r="X104" i="3"/>
  <c r="X24" i="3"/>
  <c r="Z45" i="3"/>
  <c r="X66" i="3"/>
  <c r="Z109" i="3"/>
  <c r="Z79" i="3"/>
  <c r="Z68" i="3"/>
  <c r="Z17" i="3"/>
  <c r="X22" i="3"/>
  <c r="X109" i="3"/>
  <c r="X26" i="3"/>
  <c r="X64" i="3"/>
  <c r="Z18" i="3"/>
  <c r="X25" i="3"/>
  <c r="Z63" i="3"/>
  <c r="X100" i="3"/>
  <c r="X40" i="3"/>
  <c r="X4" i="3"/>
  <c r="X122" i="3"/>
  <c r="Z122" i="3"/>
  <c r="X48" i="3"/>
  <c r="Z52" i="3"/>
  <c r="Z76" i="3"/>
  <c r="X86" i="3"/>
  <c r="Z98" i="3"/>
  <c r="X37" i="3"/>
  <c r="Z48" i="3"/>
  <c r="X76" i="3"/>
  <c r="X57" i="3"/>
  <c r="Z6" i="3"/>
  <c r="X111" i="3"/>
  <c r="Z53" i="3"/>
  <c r="X51" i="3"/>
  <c r="Z100" i="3"/>
  <c r="X8" i="3"/>
  <c r="X41" i="3"/>
  <c r="X31" i="3"/>
  <c r="X5" i="3"/>
  <c r="X91" i="3"/>
  <c r="Z78" i="3"/>
  <c r="X47" i="3"/>
  <c r="X50" i="3"/>
  <c r="Z11" i="3"/>
  <c r="Z29" i="3"/>
  <c r="X92" i="3"/>
  <c r="Z82" i="3"/>
  <c r="Z89" i="3"/>
  <c r="Z119" i="3"/>
  <c r="Z49" i="3"/>
  <c r="X101" i="3"/>
  <c r="X53" i="3"/>
  <c r="X23" i="3"/>
  <c r="X116" i="3"/>
  <c r="Z35" i="3"/>
  <c r="X49" i="3"/>
  <c r="X97" i="3"/>
  <c r="Z107" i="3"/>
  <c r="Z40" i="3"/>
  <c r="X69" i="3"/>
  <c r="Z88" i="3"/>
  <c r="X70" i="3"/>
  <c r="X85" i="3"/>
  <c r="Z97" i="3"/>
  <c r="Z12" i="3"/>
  <c r="X43" i="3"/>
  <c r="X60" i="3"/>
  <c r="X121" i="3"/>
  <c r="X106" i="3"/>
  <c r="Z28" i="3"/>
  <c r="X95" i="3"/>
  <c r="Z70" i="3"/>
  <c r="X119" i="3"/>
  <c r="Z13" i="3"/>
  <c r="Z66" i="3"/>
  <c r="Z114" i="3"/>
  <c r="X38" i="3"/>
  <c r="Z47" i="3"/>
  <c r="X18" i="3"/>
  <c r="Z23" i="3"/>
  <c r="X112" i="3"/>
  <c r="Z24" i="3"/>
  <c r="Z26" i="3"/>
  <c r="Z32" i="3"/>
  <c r="X93" i="3"/>
  <c r="X45" i="3"/>
  <c r="Z77" i="3"/>
  <c r="Z113" i="3"/>
  <c r="Z120" i="3"/>
  <c r="Z64" i="3"/>
  <c r="X110" i="3"/>
  <c r="Z36" i="3"/>
  <c r="Z56" i="3"/>
  <c r="Z95" i="3"/>
  <c r="Z83" i="3"/>
  <c r="Z27" i="3"/>
  <c r="X20" i="3"/>
  <c r="X68" i="3"/>
  <c r="Z111" i="3"/>
  <c r="Z15" i="3"/>
  <c r="X81" i="3"/>
  <c r="X80" i="3"/>
  <c r="Z37" i="3"/>
  <c r="X113" i="3"/>
  <c r="Z101" i="3"/>
  <c r="X78" i="3"/>
  <c r="Z19" i="3"/>
  <c r="X61" i="3"/>
  <c r="Z22" i="3"/>
  <c r="X3" i="3"/>
  <c r="X7" i="3"/>
  <c r="X28" i="3"/>
  <c r="X14" i="3"/>
  <c r="X39" i="3"/>
  <c r="X62" i="3"/>
  <c r="X72" i="3"/>
  <c r="X108" i="3"/>
  <c r="Z84" i="3"/>
  <c r="Z106" i="3"/>
  <c r="X21" i="3"/>
  <c r="Z62" i="3"/>
  <c r="X63" i="3"/>
  <c r="Z10" i="3"/>
  <c r="Z4" i="3"/>
  <c r="X13" i="3"/>
  <c r="X55" i="3"/>
  <c r="X90" i="3"/>
  <c r="Z118" i="3"/>
  <c r="X99" i="3"/>
  <c r="Z99" i="3"/>
  <c r="Z39" i="3"/>
  <c r="Z33" i="3"/>
  <c r="Z73" i="3"/>
  <c r="Z34" i="3"/>
  <c r="Z38" i="3"/>
  <c r="X36" i="3"/>
  <c r="Z7" i="3"/>
  <c r="Z65" i="3"/>
  <c r="X54" i="3"/>
  <c r="X19" i="3"/>
  <c r="Z51" i="3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</calcChain>
</file>

<file path=xl/sharedStrings.xml><?xml version="1.0" encoding="utf-8"?>
<sst xmlns="http://schemas.openxmlformats.org/spreadsheetml/2006/main" count="8882" uniqueCount="3091">
  <si>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</si>
  <si>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</si>
  <si>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</si>
  <si>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</si>
  <si>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</si>
  <si>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</si>
  <si>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</si>
  <si>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</si>
  <si>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</si>
  <si>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</si>
  <si>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</si>
  <si>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</si>
  <si>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</si>
  <si>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</si>
  <si>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</si>
  <si>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</si>
  <si>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</si>
  <si>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</si>
  <si>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</si>
  <si>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</si>
  <si>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</si>
  <si>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</si>
  <si>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</si>
  <si>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</si>
  <si>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</si>
  <si>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</si>
  <si>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</si>
  <si>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</si>
  <si>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</si>
  <si>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</si>
  <si>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</si>
  <si>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</si>
  <si>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</si>
  <si>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</si>
  <si>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</si>
  <si>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</si>
  <si>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</si>
  <si>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</si>
  <si>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</si>
  <si>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</si>
  <si>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</si>
  <si>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</si>
  <si>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</si>
  <si>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</si>
  <si>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</si>
  <si>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</si>
  <si>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</si>
  <si>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</si>
  <si>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</si>
  <si>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</si>
  <si>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</si>
  <si>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</si>
  <si>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</si>
  <si>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</si>
  <si>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</si>
  <si>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</si>
  <si>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</si>
  <si>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</si>
  <si>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Oil and Natural Gas Corporation Ltd</t>
  </si>
  <si>
    <t>ONGC</t>
  </si>
  <si>
    <t>Oil &amp; Gas - Exploration &amp; Production</t>
  </si>
  <si>
    <t>Maruti Suzuki India Ltd</t>
  </si>
  <si>
    <t>MARUTI</t>
  </si>
  <si>
    <t>Four Wheelers</t>
  </si>
  <si>
    <t>Tata Motors Ltd</t>
  </si>
  <si>
    <t>TATAMOTORS</t>
  </si>
  <si>
    <t>Kotak Mahindra Bank Ltd</t>
  </si>
  <si>
    <t>KOTAKBANK</t>
  </si>
  <si>
    <t>Adani Enterprises Ltd</t>
  </si>
  <si>
    <t>ADANIENT</t>
  </si>
  <si>
    <t>Commodities Trading</t>
  </si>
  <si>
    <t>Axis Bank Ltd</t>
  </si>
  <si>
    <t>AXISBANK</t>
  </si>
  <si>
    <t>UltraTech Cement Ltd</t>
  </si>
  <si>
    <t>ULTRACEMCO</t>
  </si>
  <si>
    <t>Cement</t>
  </si>
  <si>
    <t>Adani Ports and Special Economic Zone Ltd</t>
  </si>
  <si>
    <t>ADANIPORTS</t>
  </si>
  <si>
    <t>Ports</t>
  </si>
  <si>
    <t>Avenue Supermarts Ltd</t>
  </si>
  <si>
    <t>DMART</t>
  </si>
  <si>
    <t>Retail - Department Stores</t>
  </si>
  <si>
    <t>Power Grid Corporation of India Ltd</t>
  </si>
  <si>
    <t>POWERGRID</t>
  </si>
  <si>
    <t>Power Transmission &amp; Distribution</t>
  </si>
  <si>
    <t>Mahindra and Mahindra Ltd</t>
  </si>
  <si>
    <t>M&amp;M</t>
  </si>
  <si>
    <t>Coal India Ltd</t>
  </si>
  <si>
    <t>COALINDIA</t>
  </si>
  <si>
    <t>Mining - Coal</t>
  </si>
  <si>
    <t>Hindustan Aeronautics Ltd</t>
  </si>
  <si>
    <t>HAL</t>
  </si>
  <si>
    <t>Aerospace &amp; Defense Equipments</t>
  </si>
  <si>
    <t>Asian Paints Ltd</t>
  </si>
  <si>
    <t>ASIANPAINT</t>
  </si>
  <si>
    <t>Paints</t>
  </si>
  <si>
    <t>Titan Company Ltd</t>
  </si>
  <si>
    <t>TITAN</t>
  </si>
  <si>
    <t>Precious Metals, Jewellery &amp; Watches</t>
  </si>
  <si>
    <t>Adani Green Energy Ltd</t>
  </si>
  <si>
    <t>ADANIGREEN</t>
  </si>
  <si>
    <t>Renewable Energy</t>
  </si>
  <si>
    <t>Adani Power Ltd</t>
  </si>
  <si>
    <t>ADANIPOWER</t>
  </si>
  <si>
    <t>Bajaj Auto Ltd</t>
  </si>
  <si>
    <t>BAJAJ-AUTO</t>
  </si>
  <si>
    <t>Two Wheelers</t>
  </si>
  <si>
    <t>Hindustan Zinc Ltd</t>
  </si>
  <si>
    <t>HINDZINC</t>
  </si>
  <si>
    <t>Mining - Diversified</t>
  </si>
  <si>
    <t>Wipro Ltd</t>
  </si>
  <si>
    <t>WIPRO</t>
  </si>
  <si>
    <t>Bajaj Finserv Ltd</t>
  </si>
  <si>
    <t>BAJAJFINSV</t>
  </si>
  <si>
    <t>Nestle India Ltd</t>
  </si>
  <si>
    <t>NESTLEIND</t>
  </si>
  <si>
    <t>FMCG - Foods</t>
  </si>
  <si>
    <t>Indian Oil Corporation Ltd</t>
  </si>
  <si>
    <t>IOC</t>
  </si>
  <si>
    <t>Siemens Ltd</t>
  </si>
  <si>
    <t>SIEMENS</t>
  </si>
  <si>
    <t>Conglomerates</t>
  </si>
  <si>
    <t>Indian Railway Finance Corp Ltd</t>
  </si>
  <si>
    <t>IRFC</t>
  </si>
  <si>
    <t>Specialized Finance</t>
  </si>
  <si>
    <t>Zomato Ltd</t>
  </si>
  <si>
    <t>ZOMATO</t>
  </si>
  <si>
    <t>Online Services</t>
  </si>
  <si>
    <t>JSW Steel Ltd</t>
  </si>
  <si>
    <t>JSWSTEEL</t>
  </si>
  <si>
    <t>Iron &amp; Steel</t>
  </si>
  <si>
    <t>Bharat Electronics Ltd</t>
  </si>
  <si>
    <t>BEL</t>
  </si>
  <si>
    <t>Electronic Equipments</t>
  </si>
  <si>
    <t>DLF Ltd</t>
  </si>
  <si>
    <t>DLF</t>
  </si>
  <si>
    <t>Real Estate</t>
  </si>
  <si>
    <t>Jio Financial Services Ltd</t>
  </si>
  <si>
    <t>JIOFIN</t>
  </si>
  <si>
    <t>Varun Beverages Ltd</t>
  </si>
  <si>
    <t>VBL</t>
  </si>
  <si>
    <t>Soft Drinks</t>
  </si>
  <si>
    <t>Tata Steel Ltd</t>
  </si>
  <si>
    <t>TATASTEEL</t>
  </si>
  <si>
    <t>Trent Ltd</t>
  </si>
  <si>
    <t>TRENT</t>
  </si>
  <si>
    <t>Retail - Apparel</t>
  </si>
  <si>
    <t>Grasim Industries Ltd</t>
  </si>
  <si>
    <t>GRASIM</t>
  </si>
  <si>
    <t>SBI Life Insurance Company Ltd</t>
  </si>
  <si>
    <t>SBILIFE</t>
  </si>
  <si>
    <t>Interglobe Aviation Ltd</t>
  </si>
  <si>
    <t>INDIGO</t>
  </si>
  <si>
    <t>Airlines</t>
  </si>
  <si>
    <t>LTIMindtree Ltd</t>
  </si>
  <si>
    <t>LTIM</t>
  </si>
  <si>
    <t>Vedanta Ltd</t>
  </si>
  <si>
    <t>VEDL</t>
  </si>
  <si>
    <t>Metals - Diversified</t>
  </si>
  <si>
    <t>ABB India Ltd</t>
  </si>
  <si>
    <t>ABB</t>
  </si>
  <si>
    <t>Heavy Electrical Equipments</t>
  </si>
  <si>
    <t>Power Finance Corporation Ltd</t>
  </si>
  <si>
    <t>PFC</t>
  </si>
  <si>
    <t>Pidilite Industries Ltd</t>
  </si>
  <si>
    <t>PIDILITIND</t>
  </si>
  <si>
    <t>Diversified Chemicals</t>
  </si>
  <si>
    <t>Ambuja Cements Ltd</t>
  </si>
  <si>
    <t>AMBUJACEM</t>
  </si>
  <si>
    <t>TATAMTRDVR</t>
  </si>
  <si>
    <t>Godrej Consumer Products Ltd</t>
  </si>
  <si>
    <t>GODREJCP</t>
  </si>
  <si>
    <t>FMCG - Personal Products</t>
  </si>
  <si>
    <t>REC Limited</t>
  </si>
  <si>
    <t>RECLTD</t>
  </si>
  <si>
    <t>Gail (India) Ltd</t>
  </si>
  <si>
    <t>GAIL</t>
  </si>
  <si>
    <t>Gas Distribution</t>
  </si>
  <si>
    <t>HDFC Life Insurance Company Ltd</t>
  </si>
  <si>
    <t>HDFCLIFE</t>
  </si>
  <si>
    <t>Bharat Petroleum Corporation Ltd</t>
  </si>
  <si>
    <t>BPCL</t>
  </si>
  <si>
    <t>Tech Mahindra Ltd</t>
  </si>
  <si>
    <t>TECHM</t>
  </si>
  <si>
    <t>Britannia Industries Ltd</t>
  </si>
  <si>
    <t>BRITANNIA</t>
  </si>
  <si>
    <t>Tata Power Company Ltd</t>
  </si>
  <si>
    <t>TATAPOWER</t>
  </si>
  <si>
    <t>Hindalco Industries Ltd</t>
  </si>
  <si>
    <t>HINDALCO</t>
  </si>
  <si>
    <t>Metals - Aluminium</t>
  </si>
  <si>
    <t>Adani Energy Solutions Ltd</t>
  </si>
  <si>
    <t>ADANIENSOL</t>
  </si>
  <si>
    <t>Power Infrastructure</t>
  </si>
  <si>
    <t>Divi's Laboratories Ltd</t>
  </si>
  <si>
    <t>DIVISLAB</t>
  </si>
  <si>
    <t>Labs &amp; Life Sciences Services</t>
  </si>
  <si>
    <t>Eicher Motors Ltd</t>
  </si>
  <si>
    <t>EICHERMOT</t>
  </si>
  <si>
    <t>Trucks &amp; Buses</t>
  </si>
  <si>
    <t>Punjab National Bank</t>
  </si>
  <si>
    <t>PNB</t>
  </si>
  <si>
    <t>Bank of Baroda Ltd</t>
  </si>
  <si>
    <t>BANKBARODA</t>
  </si>
  <si>
    <t>Cipla Ltd</t>
  </si>
  <si>
    <t>CIPLA</t>
  </si>
  <si>
    <t>Zydus Lifesciences Ltd</t>
  </si>
  <si>
    <t>ZYDUSLIFE</t>
  </si>
  <si>
    <t>JSW Energy Ltd</t>
  </si>
  <si>
    <t>JSWENERGY</t>
  </si>
  <si>
    <t>Samvardhana Motherson International Ltd</t>
  </si>
  <si>
    <t>MOTHERSON</t>
  </si>
  <si>
    <t>Auto Parts</t>
  </si>
  <si>
    <t>Macrotech Developers Ltd</t>
  </si>
  <si>
    <t>LODHA</t>
  </si>
  <si>
    <t>TVS Motor Company Ltd</t>
  </si>
  <si>
    <t>TVSMOTOR</t>
  </si>
  <si>
    <t>Tata Consumer Products Ltd</t>
  </si>
  <si>
    <t>TATACONSUM</t>
  </si>
  <si>
    <t>Tea &amp; Coffee</t>
  </si>
  <si>
    <t>Rail Vikas Nigam Ltd</t>
  </si>
  <si>
    <t>RVNL</t>
  </si>
  <si>
    <t>Indian Overseas Bank</t>
  </si>
  <si>
    <t>IOB</t>
  </si>
  <si>
    <t>Dr Reddy's Laboratories Ltd</t>
  </si>
  <si>
    <t>DRREDDY</t>
  </si>
  <si>
    <t>Cholamandalam Investment and Finance Company Ltd</t>
  </si>
  <si>
    <t>CHOLAFIN</t>
  </si>
  <si>
    <t>Havells India Ltd</t>
  </si>
  <si>
    <t>HAVELLS</t>
  </si>
  <si>
    <t>Electrical Components &amp; Equipments</t>
  </si>
  <si>
    <t>Indus Towers Ltd</t>
  </si>
  <si>
    <t>INDUSTOWER</t>
  </si>
  <si>
    <t>Telecom Infrastructure</t>
  </si>
  <si>
    <t>Dabur India Ltd</t>
  </si>
  <si>
    <t>DABUR</t>
  </si>
  <si>
    <t>Torrent Pharmaceuticals Ltd</t>
  </si>
  <si>
    <t>TORNTPHARM</t>
  </si>
  <si>
    <t>Indusind Bank Ltd</t>
  </si>
  <si>
    <t>INDUSINDBK</t>
  </si>
  <si>
    <t>Shriram Finance Ltd</t>
  </si>
  <si>
    <t>SHRIRAMFIN</t>
  </si>
  <si>
    <t>Vodafone Idea Ltd</t>
  </si>
  <si>
    <t>IDEA</t>
  </si>
  <si>
    <t>Hero MotoCorp Ltd</t>
  </si>
  <si>
    <t>HEROMOTOCO</t>
  </si>
  <si>
    <t>United Spirits Ltd</t>
  </si>
  <si>
    <t>UNITDSPR</t>
  </si>
  <si>
    <t>Alcoholic Beverages</t>
  </si>
  <si>
    <t>Bajaj Holdings and Investment Ltd</t>
  </si>
  <si>
    <t>BAJAJHLDNG</t>
  </si>
  <si>
    <t>Asset Management</t>
  </si>
  <si>
    <t>CG Power and Industrial Solutions Ltd</t>
  </si>
  <si>
    <t>CGPOWER</t>
  </si>
  <si>
    <t>ICICI Prudential Life Insurance Company Ltd</t>
  </si>
  <si>
    <t>ICICIPRULI</t>
  </si>
  <si>
    <t>Bharat Heavy Electricals Ltd</t>
  </si>
  <si>
    <t>BHEL</t>
  </si>
  <si>
    <t>IDBI Bank Ltd</t>
  </si>
  <si>
    <t>IDBI</t>
  </si>
  <si>
    <t>Private Bank</t>
  </si>
  <si>
    <t>NHPC Ltd</t>
  </si>
  <si>
    <t>NHPC</t>
  </si>
  <si>
    <t>Cummins India Ltd</t>
  </si>
  <si>
    <t>CUMMINSIND</t>
  </si>
  <si>
    <t>Industrial Machinery</t>
  </si>
  <si>
    <t>GMR Airports Infrastructure Ltd</t>
  </si>
  <si>
    <t>GMRINFRA</t>
  </si>
  <si>
    <t>Bosch Ltd</t>
  </si>
  <si>
    <t>BOSCHLTD</t>
  </si>
  <si>
    <t>Polycab India Ltd</t>
  </si>
  <si>
    <t>POLYCAB</t>
  </si>
  <si>
    <t>Apollo Hospitals Enterprise Ltd</t>
  </si>
  <si>
    <t>APOLLOHOSP</t>
  </si>
  <si>
    <t>Hospitals &amp; Diagnostic Centres</t>
  </si>
  <si>
    <t>Adani Total Gas Ltd</t>
  </si>
  <si>
    <t>ATGL</t>
  </si>
  <si>
    <t>Canara Bank Ltd</t>
  </si>
  <si>
    <t>CANBK</t>
  </si>
  <si>
    <t>ICICI Lombard General Insurance Company Ltd</t>
  </si>
  <si>
    <t>ICICIGI</t>
  </si>
  <si>
    <t>Shree Cement Ltd</t>
  </si>
  <si>
    <t>SHREECEM</t>
  </si>
  <si>
    <t>Union Bank of India Ltd</t>
  </si>
  <si>
    <t>UNIONBANK</t>
  </si>
  <si>
    <t>Jindal Steel And Power Ltd</t>
  </si>
  <si>
    <t>JINDALSTEL</t>
  </si>
  <si>
    <t>Mazagon Dock Shipbuilders Ltd</t>
  </si>
  <si>
    <t>MAZDOCK</t>
  </si>
  <si>
    <t>Shipbuilding</t>
  </si>
  <si>
    <t>Oil India Ltd</t>
  </si>
  <si>
    <t>OIL</t>
  </si>
  <si>
    <t>Colgate-Palmolive (India) Ltd</t>
  </si>
  <si>
    <t>COLPAL</t>
  </si>
  <si>
    <t>Solar Industries India Ltd</t>
  </si>
  <si>
    <t>SOLARINDS</t>
  </si>
  <si>
    <t>Commodity Chemicals</t>
  </si>
  <si>
    <t>Suzlon Energy Ltd</t>
  </si>
  <si>
    <t>SUZLON</t>
  </si>
  <si>
    <t>Renewable Energy Equipment &amp; Services</t>
  </si>
  <si>
    <t>Info Edge (India) Ltd</t>
  </si>
  <si>
    <t>NAUKRI</t>
  </si>
  <si>
    <t>Lupin Ltd</t>
  </si>
  <si>
    <t>LUPIN</t>
  </si>
  <si>
    <t>HDFC Asset Management Company Ltd</t>
  </si>
  <si>
    <t>HDFCAMC</t>
  </si>
  <si>
    <t>Torrent Power Ltd</t>
  </si>
  <si>
    <t>TORNTPOWER</t>
  </si>
  <si>
    <t>Oracle Financial Services Software Ltd</t>
  </si>
  <si>
    <t>OFSS</t>
  </si>
  <si>
    <t>Software Services</t>
  </si>
  <si>
    <t>Indian Hotels Company Ltd</t>
  </si>
  <si>
    <t>INDHOTEL</t>
  </si>
  <si>
    <t>Hotels, Resorts &amp; Cruise Lines</t>
  </si>
  <si>
    <t>Max Healthcare Institute Ltd</t>
  </si>
  <si>
    <t>MAXHEALTH</t>
  </si>
  <si>
    <t>Hindustan Petroleum Corp Ltd</t>
  </si>
  <si>
    <t>HINDPETRO</t>
  </si>
  <si>
    <t>Aurobindo Pharma Ltd</t>
  </si>
  <si>
    <t>AUROPHARMA</t>
  </si>
  <si>
    <t>Mankind Pharma Ltd</t>
  </si>
  <si>
    <t>MANKIND</t>
  </si>
  <si>
    <t>Godrej Properties Ltd</t>
  </si>
  <si>
    <t>GODREJPROP</t>
  </si>
  <si>
    <t>Marico Ltd</t>
  </si>
  <si>
    <t>MARICO</t>
  </si>
  <si>
    <t>Tube Investments of India Ltd</t>
  </si>
  <si>
    <t>TIINDIA</t>
  </si>
  <si>
    <t>Cycles</t>
  </si>
  <si>
    <t>Indian Bank</t>
  </si>
  <si>
    <t>INDIANB</t>
  </si>
  <si>
    <t>SRF Ltd</t>
  </si>
  <si>
    <t>SRF</t>
  </si>
  <si>
    <t>Indian Railway Catering and Tourism Corporation Ltd</t>
  </si>
  <si>
    <t>IRCTC</t>
  </si>
  <si>
    <t>Yes Bank Ltd</t>
  </si>
  <si>
    <t>YESBANK</t>
  </si>
  <si>
    <t>Muthoot Finance Ltd</t>
  </si>
  <si>
    <t>MUTHOOTFIN</t>
  </si>
  <si>
    <t>Ashok Leyland Ltd</t>
  </si>
  <si>
    <t>ASHOKLEY</t>
  </si>
  <si>
    <t>Bharat Forge Ltd</t>
  </si>
  <si>
    <t>BHARATFORG</t>
  </si>
  <si>
    <t>Persistent Systems Ltd</t>
  </si>
  <si>
    <t>PERSISTENT</t>
  </si>
  <si>
    <t>Dixon Technologies (India) Ltd</t>
  </si>
  <si>
    <t>DIXON</t>
  </si>
  <si>
    <t>Home Electronics &amp; Appliances</t>
  </si>
  <si>
    <t>Linde India Ltd</t>
  </si>
  <si>
    <t>LINDEINDIA</t>
  </si>
  <si>
    <t>SBI Cards and Payment Services Ltd</t>
  </si>
  <si>
    <t>SBICARD</t>
  </si>
  <si>
    <t>Payment Infrastructure</t>
  </si>
  <si>
    <t>General Insurance Corporation of India</t>
  </si>
  <si>
    <t>GICRE</t>
  </si>
  <si>
    <t>Prestige Estates Projects Ltd</t>
  </si>
  <si>
    <t>PRESTIGE</t>
  </si>
  <si>
    <t>NMDC Ltd</t>
  </si>
  <si>
    <t>NMDC</t>
  </si>
  <si>
    <t>Mining - Iron Ore</t>
  </si>
  <si>
    <t>PB Fintech Ltd</t>
  </si>
  <si>
    <t>POLICYBZR</t>
  </si>
  <si>
    <t>PI Industries Ltd</t>
  </si>
  <si>
    <t>PIIND</t>
  </si>
  <si>
    <t>JSW Infrastructure Ltd</t>
  </si>
  <si>
    <t>JSWINFRA</t>
  </si>
  <si>
    <t>Supreme Industries Ltd</t>
  </si>
  <si>
    <t>SUPREMEIND</t>
  </si>
  <si>
    <t>Plastic Products</t>
  </si>
  <si>
    <t>Patanjali Foods Ltd</t>
  </si>
  <si>
    <t>PATANJALI</t>
  </si>
  <si>
    <t>Packaged Foods &amp; Meats</t>
  </si>
  <si>
    <t>Alkem Laboratories Ltd</t>
  </si>
  <si>
    <t>ALKEM</t>
  </si>
  <si>
    <t>Indian Renewable Energy Development Agency Ltd</t>
  </si>
  <si>
    <t>IREDA</t>
  </si>
  <si>
    <t>Berger Paints India Ltd</t>
  </si>
  <si>
    <t>BERGEPAINT</t>
  </si>
  <si>
    <t>Oberoi Realty Ltd</t>
  </si>
  <si>
    <t>OBEROIRLTY</t>
  </si>
  <si>
    <t>Balkrishna Industries Ltd</t>
  </si>
  <si>
    <t>BALKRISIND</t>
  </si>
  <si>
    <t>Tires &amp; Rubber</t>
  </si>
  <si>
    <t>Fertilisers And Chemicals Travancore Ltd</t>
  </si>
  <si>
    <t>FACT</t>
  </si>
  <si>
    <t>Fertilizers &amp; Agro Chemicals</t>
  </si>
  <si>
    <t>UCO Bank</t>
  </si>
  <si>
    <t>UCOBANK</t>
  </si>
  <si>
    <t>Cochin Shipyard Ltd</t>
  </si>
  <si>
    <t>COCHINSHIP</t>
  </si>
  <si>
    <t>Container Corporation of India Ltd</t>
  </si>
  <si>
    <t>CONCOR</t>
  </si>
  <si>
    <t>Logistics</t>
  </si>
  <si>
    <t>Schaeffler India Ltd</t>
  </si>
  <si>
    <t>SCHAEFFLER</t>
  </si>
  <si>
    <t>Abbott India Ltd</t>
  </si>
  <si>
    <t>ABBOTINDIA</t>
  </si>
  <si>
    <t>Phoenix Mills Ltd</t>
  </si>
  <si>
    <t>PHOENIXLTD</t>
  </si>
  <si>
    <t>MRF Ltd</t>
  </si>
  <si>
    <t>MRF</t>
  </si>
  <si>
    <t>Housing and Urban Development Corporation Ltd</t>
  </si>
  <si>
    <t>HUDCO</t>
  </si>
  <si>
    <t>Astral Ltd</t>
  </si>
  <si>
    <t>ASTRAL</t>
  </si>
  <si>
    <t>Building Products - Pipes</t>
  </si>
  <si>
    <t>Steel Authority of India Ltd</t>
  </si>
  <si>
    <t>SAIL</t>
  </si>
  <si>
    <t>Kalyan Jewellers India Ltd</t>
  </si>
  <si>
    <t>KALYANKJIL</t>
  </si>
  <si>
    <t>UNO Minda Ltd</t>
  </si>
  <si>
    <t>UNOMINDA</t>
  </si>
  <si>
    <t>Procter &amp; Gamble Hygiene and Health Care Ltd</t>
  </si>
  <si>
    <t>PGHH</t>
  </si>
  <si>
    <t>Bharti Hexacom Ltd</t>
  </si>
  <si>
    <t>BHARTIHEXA</t>
  </si>
  <si>
    <t>Jindal Stainless Ltd</t>
  </si>
  <si>
    <t>JSL</t>
  </si>
  <si>
    <t>Bank of India Ltd</t>
  </si>
  <si>
    <t>BANKINDIA</t>
  </si>
  <si>
    <t>IDFC First Bank Ltd</t>
  </si>
  <si>
    <t>IDFCFIRSTB</t>
  </si>
  <si>
    <t>Petronet LNG Ltd</t>
  </si>
  <si>
    <t>PETRONET</t>
  </si>
  <si>
    <t>Oil &amp; Gas - Storage &amp; Transportation</t>
  </si>
  <si>
    <t>Fsn E-Commerce Ventures Ltd</t>
  </si>
  <si>
    <t>NYKAA</t>
  </si>
  <si>
    <t>Wellness Services</t>
  </si>
  <si>
    <t>SJVN Ltd</t>
  </si>
  <si>
    <t>SJVN</t>
  </si>
  <si>
    <t>Aditya Birla Capital Ltd</t>
  </si>
  <si>
    <t>ABCAPITAL</t>
  </si>
  <si>
    <t>Diversified Financials</t>
  </si>
  <si>
    <t>Tata Communications Ltd</t>
  </si>
  <si>
    <t>TATACOMM</t>
  </si>
  <si>
    <t>United Breweries Ltd</t>
  </si>
  <si>
    <t>UBL</t>
  </si>
  <si>
    <t>L&amp;T Technology Services Ltd</t>
  </si>
  <si>
    <t>LTTS</t>
  </si>
  <si>
    <t>Central Bank of India Ltd</t>
  </si>
  <si>
    <t>CENTRALBK</t>
  </si>
  <si>
    <t>Thermax Limited</t>
  </si>
  <si>
    <t>THERMAX</t>
  </si>
  <si>
    <t>Mphasis Ltd</t>
  </si>
  <si>
    <t>MPHASIS</t>
  </si>
  <si>
    <t>Bharat Dynamics Ltd</t>
  </si>
  <si>
    <t>BDL</t>
  </si>
  <si>
    <t>Voltas Ltd</t>
  </si>
  <si>
    <t>VOLTAS</t>
  </si>
  <si>
    <t>Adani Wilmar Ltd</t>
  </si>
  <si>
    <t>AWL</t>
  </si>
  <si>
    <t>Coromandel International Ltd</t>
  </si>
  <si>
    <t>COROMANDEL</t>
  </si>
  <si>
    <t>AU Small Finance Bank Ltd</t>
  </si>
  <si>
    <t>AUBANK</t>
  </si>
  <si>
    <t>GlaxoSmithKline Pharmaceuticals Ltd</t>
  </si>
  <si>
    <t>GLAXO</t>
  </si>
  <si>
    <t>Federal Bank Ltd</t>
  </si>
  <si>
    <t>FEDERALBNK</t>
  </si>
  <si>
    <t>Hitachi Energy India Ltd</t>
  </si>
  <si>
    <t>POWERINDIA</t>
  </si>
  <si>
    <t>KPIT Technologies Ltd</t>
  </si>
  <si>
    <t>KPITTECH</t>
  </si>
  <si>
    <t>Page Industries Ltd</t>
  </si>
  <si>
    <t>PAGEIND</t>
  </si>
  <si>
    <t>Apparel &amp; Accessories</t>
  </si>
  <si>
    <t>Honeywell Automation India Ltd</t>
  </si>
  <si>
    <t>HONAUT</t>
  </si>
  <si>
    <t>Gujarat Gas Ltd</t>
  </si>
  <si>
    <t>GUJGASLTD</t>
  </si>
  <si>
    <t>ACC Ltd</t>
  </si>
  <si>
    <t>ACC</t>
  </si>
  <si>
    <t>Bank of Maharashtra Ltd</t>
  </si>
  <si>
    <t>MAHABANK</t>
  </si>
  <si>
    <t>Ge T&amp;D India Ltd</t>
  </si>
  <si>
    <t>GET&amp;D</t>
  </si>
  <si>
    <t>3M India Ltd</t>
  </si>
  <si>
    <t>3MINDIA</t>
  </si>
  <si>
    <t>Stationery</t>
  </si>
  <si>
    <t>Sundaram Finance Ltd</t>
  </si>
  <si>
    <t>SUNDARMFIN</t>
  </si>
  <si>
    <t>AIA Engineering Ltd</t>
  </si>
  <si>
    <t>AIAENG</t>
  </si>
  <si>
    <t>New India Assurance Company Ltd</t>
  </si>
  <si>
    <t>NIACL</t>
  </si>
  <si>
    <t>Tata Elxsi Ltd</t>
  </si>
  <si>
    <t>TATAELXSI</t>
  </si>
  <si>
    <t>L&amp;T Finance Ltd</t>
  </si>
  <si>
    <t>LTF</t>
  </si>
  <si>
    <t>Deepak Nitrite Ltd</t>
  </si>
  <si>
    <t>DEEPAKNTR</t>
  </si>
  <si>
    <t>Exide Industries Ltd</t>
  </si>
  <si>
    <t>EXIDEIND</t>
  </si>
  <si>
    <t>Batteries</t>
  </si>
  <si>
    <t>Glenmark Pharmaceuticals Ltd</t>
  </si>
  <si>
    <t>GLENMARK</t>
  </si>
  <si>
    <t>Punjab &amp; Sind Bank</t>
  </si>
  <si>
    <t>PSB</t>
  </si>
  <si>
    <t>Escorts Kubota Ltd</t>
  </si>
  <si>
    <t>ESCORTS</t>
  </si>
  <si>
    <t>Tractors</t>
  </si>
  <si>
    <t>UPL Ltd</t>
  </si>
  <si>
    <t>UPL</t>
  </si>
  <si>
    <t>Biocon Ltd</t>
  </si>
  <si>
    <t>BIOCON</t>
  </si>
  <si>
    <t>Biotechnology</t>
  </si>
  <si>
    <t>Tata Technologies Ltd</t>
  </si>
  <si>
    <t>TATATECH</t>
  </si>
  <si>
    <t>Coforge Ltd</t>
  </si>
  <si>
    <t>COFORGE</t>
  </si>
  <si>
    <t>Jubilant Foodworks Ltd</t>
  </si>
  <si>
    <t>JUBLFOOD</t>
  </si>
  <si>
    <t>Restaurants &amp; Cafes</t>
  </si>
  <si>
    <t>APL Apollo Tubes Ltd</t>
  </si>
  <si>
    <t>APLAPOLLO</t>
  </si>
  <si>
    <t>Sona BLW Precision Forgings Ltd</t>
  </si>
  <si>
    <t>SONACOMS</t>
  </si>
  <si>
    <t>Nippon Life India Asset Management Ltd</t>
  </si>
  <si>
    <t>NAM-INDIA</t>
  </si>
  <si>
    <t>Fortis Healthcare Ltd</t>
  </si>
  <si>
    <t>FORTIS</t>
  </si>
  <si>
    <t>Indraprastha Gas Ltd</t>
  </si>
  <si>
    <t>IGL</t>
  </si>
  <si>
    <t>Lloyds Metals And Energy Ltd</t>
  </si>
  <si>
    <t>LLOYDSME</t>
  </si>
  <si>
    <t>Max Financial Services Ltd</t>
  </si>
  <si>
    <t>MFSL</t>
  </si>
  <si>
    <t>IRB Infrastructure Developers Ltd</t>
  </si>
  <si>
    <t>IRB</t>
  </si>
  <si>
    <t>Mahindra and Mahindra Financial Services Ltd</t>
  </si>
  <si>
    <t>M&amp;MFIN</t>
  </si>
  <si>
    <t>360 One Wam Ltd</t>
  </si>
  <si>
    <t>360ONE</t>
  </si>
  <si>
    <t>Investment Banking &amp; Brokerage</t>
  </si>
  <si>
    <t>KEI Industries Ltd</t>
  </si>
  <si>
    <t>KEI</t>
  </si>
  <si>
    <t>Cables</t>
  </si>
  <si>
    <t>Gujarat Fluorochemicals Ltd</t>
  </si>
  <si>
    <t>FLUOROCHEM</t>
  </si>
  <si>
    <t>Specialty Chemicals</t>
  </si>
  <si>
    <t>LIC Housing Finance Ltd</t>
  </si>
  <si>
    <t>LICHSGFIN</t>
  </si>
  <si>
    <t>Home Financing</t>
  </si>
  <si>
    <t>Metro Brands Ltd</t>
  </si>
  <si>
    <t>METROBRAND</t>
  </si>
  <si>
    <t>Footwear</t>
  </si>
  <si>
    <t>Motilal Oswal Financial Services Ltd</t>
  </si>
  <si>
    <t>MOTILALOFS</t>
  </si>
  <si>
    <t>NLC India Ltd</t>
  </si>
  <si>
    <t>NLCINDIA</t>
  </si>
  <si>
    <t>Endurance Technologies Ltd</t>
  </si>
  <si>
    <t>ENDURANCE</t>
  </si>
  <si>
    <t>Mangalore Refinery and Petrochemicals Ltd</t>
  </si>
  <si>
    <t>MRPL</t>
  </si>
  <si>
    <t>Ajanta Pharma Ltd</t>
  </si>
  <si>
    <t>AJANTPHARM</t>
  </si>
  <si>
    <t>Gland Pharma Ltd</t>
  </si>
  <si>
    <t>GLAND</t>
  </si>
  <si>
    <t>Sun Tv Network Ltd</t>
  </si>
  <si>
    <t>SUNTV</t>
  </si>
  <si>
    <t>TV Channels &amp; Broadcasters</t>
  </si>
  <si>
    <t>Emami Ltd</t>
  </si>
  <si>
    <t>EMAMILTD</t>
  </si>
  <si>
    <t>IPCA Laboratories Ltd</t>
  </si>
  <si>
    <t>IPCALAB</t>
  </si>
  <si>
    <t>Star Health and Allied Insurance Company Ltd</t>
  </si>
  <si>
    <t>STARHEALTH</t>
  </si>
  <si>
    <t>Syngene International Ltd</t>
  </si>
  <si>
    <t>SYNGENE</t>
  </si>
  <si>
    <t>J K Cement Ltd</t>
  </si>
  <si>
    <t>JKCEMENT</t>
  </si>
  <si>
    <t>Apollo Tyres Ltd</t>
  </si>
  <si>
    <t>APOLLOTYRE</t>
  </si>
  <si>
    <t>Blue Star Ltd</t>
  </si>
  <si>
    <t>BLUESTARCO</t>
  </si>
  <si>
    <t>Apar Industries Ltd</t>
  </si>
  <si>
    <t>APARINDS</t>
  </si>
  <si>
    <t>Dalmia Bharat Ltd</t>
  </si>
  <si>
    <t>DALBHARAT</t>
  </si>
  <si>
    <t>Bandhan Bank Ltd</t>
  </si>
  <si>
    <t>BANDHANBNK</t>
  </si>
  <si>
    <t>KPR Mill Ltd</t>
  </si>
  <si>
    <t>KPRMILL</t>
  </si>
  <si>
    <t>Textiles</t>
  </si>
  <si>
    <t>Aditya Birla Fashion and Retail Ltd</t>
  </si>
  <si>
    <t>ABFRL</t>
  </si>
  <si>
    <t>Embassy Office Parks REIT</t>
  </si>
  <si>
    <t>EMBASSY</t>
  </si>
  <si>
    <t>Global Health Ltd</t>
  </si>
  <si>
    <t>MEDANTA</t>
  </si>
  <si>
    <t>National Aluminium Co Ltd</t>
  </si>
  <si>
    <t>NATIONALUM</t>
  </si>
  <si>
    <t>Timken India Ltd</t>
  </si>
  <si>
    <t>TIMKEN</t>
  </si>
  <si>
    <t>Motherson Sumi Wiring India Ltd</t>
  </si>
  <si>
    <t>MSUMI</t>
  </si>
  <si>
    <t>BSE Ltd</t>
  </si>
  <si>
    <t>BSE</t>
  </si>
  <si>
    <t>Stock Exchanges &amp; Ratings</t>
  </si>
  <si>
    <t>Carborundum Universal Ltd</t>
  </si>
  <si>
    <t>CARBORUNIV</t>
  </si>
  <si>
    <t>One 97 Communications Ltd</t>
  </si>
  <si>
    <t>PAYTM</t>
  </si>
  <si>
    <t>Business Support Services</t>
  </si>
  <si>
    <t>CRISIL Ltd</t>
  </si>
  <si>
    <t>CRISIL</t>
  </si>
  <si>
    <t>Bayer Cropscience Ltd</t>
  </si>
  <si>
    <t>BAYERCROP</t>
  </si>
  <si>
    <t>Tata Investment Corporation Ltd</t>
  </si>
  <si>
    <t>TATAINVEST</t>
  </si>
  <si>
    <t>ZF Commercial Vehicle Control Systems India Ltd</t>
  </si>
  <si>
    <t>ZFCVINDIA</t>
  </si>
  <si>
    <t>Delhivery Ltd</t>
  </si>
  <si>
    <t>DELHIVERY</t>
  </si>
  <si>
    <t>NBCC (India) Ltd</t>
  </si>
  <si>
    <t>NBCC</t>
  </si>
  <si>
    <t>Go Digit General Insurance Ltd</t>
  </si>
  <si>
    <t>GODIGIT</t>
  </si>
  <si>
    <t>Godrej Industries Ltd</t>
  </si>
  <si>
    <t>GODREJIND</t>
  </si>
  <si>
    <t>J B Chemicals and Pharmaceuticals Ltd</t>
  </si>
  <si>
    <t>JBCHEPHARM</t>
  </si>
  <si>
    <t>TVS Holdings Ltd</t>
  </si>
  <si>
    <t>TVSHLTD</t>
  </si>
  <si>
    <t>Sundram Fasteners Ltd</t>
  </si>
  <si>
    <t>SUNDRMFAST</t>
  </si>
  <si>
    <t>Hindustan Copper Ltd</t>
  </si>
  <si>
    <t>HINDCOPPER</t>
  </si>
  <si>
    <t>Mining - Copper</t>
  </si>
  <si>
    <t>Vedant Fashions Ltd</t>
  </si>
  <si>
    <t>MANYAVAR</t>
  </si>
  <si>
    <t>Cholamandalam Financial Holdings Ltd</t>
  </si>
  <si>
    <t>CHOLAHLDNG</t>
  </si>
  <si>
    <t>ITI Ltd</t>
  </si>
  <si>
    <t>ITI</t>
  </si>
  <si>
    <t>Telecom Equipments</t>
  </si>
  <si>
    <t>Kaynes Technology India Ltd</t>
  </si>
  <si>
    <t>KAYNES</t>
  </si>
  <si>
    <t>Amara Raja Energy &amp; Mobility Ltd</t>
  </si>
  <si>
    <t>ARE&amp;M</t>
  </si>
  <si>
    <t>Crompton Greaves Consumer Electricals Ltd</t>
  </si>
  <si>
    <t>CROMPTON</t>
  </si>
  <si>
    <t>Brigade Enterprises Ltd</t>
  </si>
  <si>
    <t>BRIGADE</t>
  </si>
  <si>
    <t>Grindwell Norton Ltd</t>
  </si>
  <si>
    <t>GRINDWELL</t>
  </si>
  <si>
    <t>Poonawalla Fincorp Ltd</t>
  </si>
  <si>
    <t>POONAWALLA</t>
  </si>
  <si>
    <t>SKF India Ltd</t>
  </si>
  <si>
    <t>SKFINDIA</t>
  </si>
  <si>
    <t>Pfizer Ltd</t>
  </si>
  <si>
    <t>PFIZER</t>
  </si>
  <si>
    <t>Dr. Lal PathLabs Ltd</t>
  </si>
  <si>
    <t>LALPATHLAB</t>
  </si>
  <si>
    <t>Tata Chemicals Ltd</t>
  </si>
  <si>
    <t>TATACHEM</t>
  </si>
  <si>
    <t>Hatsun Agro Product Ltd</t>
  </si>
  <si>
    <t>HATSUN</t>
  </si>
  <si>
    <t>Aarti Industries Ltd</t>
  </si>
  <si>
    <t>AARTIIND</t>
  </si>
  <si>
    <t>Whirlpool of India Ltd</t>
  </si>
  <si>
    <t>WHIRLPOOL</t>
  </si>
  <si>
    <t>Aegis Logistics Ltd</t>
  </si>
  <si>
    <t>AEGISLOG</t>
  </si>
  <si>
    <t>BASF India Ltd</t>
  </si>
  <si>
    <t>BASF</t>
  </si>
  <si>
    <t>Ratnamani Metals and Tubes Ltd</t>
  </si>
  <si>
    <t>RATNAMANI</t>
  </si>
  <si>
    <t>KIOCL Ltd</t>
  </si>
  <si>
    <t>KIOCL</t>
  </si>
  <si>
    <t>Gillette India Ltd</t>
  </si>
  <si>
    <t>GILLETTE</t>
  </si>
  <si>
    <t>EIH Ltd</t>
  </si>
  <si>
    <t>EIHOTEL</t>
  </si>
  <si>
    <t>Suven Pharmaceuticals Ltd</t>
  </si>
  <si>
    <t>SUVENPHAR</t>
  </si>
  <si>
    <t>Narayana Hrudayalaya Ltd</t>
  </si>
  <si>
    <t>NH</t>
  </si>
  <si>
    <t>Sumitomo Chemical India Ltd</t>
  </si>
  <si>
    <t>SUMICHEM</t>
  </si>
  <si>
    <t>Ircon International Ltd</t>
  </si>
  <si>
    <t>IRCON</t>
  </si>
  <si>
    <t>Emcure Pharmaceuticals Ltd</t>
  </si>
  <si>
    <t>EMCURE</t>
  </si>
  <si>
    <t>Jyoti CNC Automation Ltd</t>
  </si>
  <si>
    <t>JYOTICNC</t>
  </si>
  <si>
    <t>Computer Hardware</t>
  </si>
  <si>
    <t>Natco Pharma Ltd</t>
  </si>
  <si>
    <t>NATCOPHARM</t>
  </si>
  <si>
    <t>Garden Reach Shipbuilders &amp; Engineers Ltd</t>
  </si>
  <si>
    <t>GRSE</t>
  </si>
  <si>
    <t>ICICI Securities Ltd</t>
  </si>
  <si>
    <t>ISEC</t>
  </si>
  <si>
    <t>Kansai Nerolac Paints Ltd</t>
  </si>
  <si>
    <t>KANSAINER</t>
  </si>
  <si>
    <t>Central Depository Services (India) Ltd</t>
  </si>
  <si>
    <t>CDSL</t>
  </si>
  <si>
    <t>Castrol India Ltd</t>
  </si>
  <si>
    <t>CASTROLIND</t>
  </si>
  <si>
    <t>Century Textiles and Industries Ltd</t>
  </si>
  <si>
    <t>CENTURYTEX</t>
  </si>
  <si>
    <t>Paper Products</t>
  </si>
  <si>
    <t>Himadri Speciality Chemical Ltd</t>
  </si>
  <si>
    <t>HSCL</t>
  </si>
  <si>
    <t>Jupiter Wagons Ltd</t>
  </si>
  <si>
    <t>JWL</t>
  </si>
  <si>
    <t>Rail</t>
  </si>
  <si>
    <t>Alembic Pharmaceuticals Ltd</t>
  </si>
  <si>
    <t>APLLTD</t>
  </si>
  <si>
    <t>CESC Ltd</t>
  </si>
  <si>
    <t>CESC</t>
  </si>
  <si>
    <t>CPSE ETF</t>
  </si>
  <si>
    <t>CPSEETF</t>
  </si>
  <si>
    <t>Equity</t>
  </si>
  <si>
    <t>Atul Ltd</t>
  </si>
  <si>
    <t>ATUL</t>
  </si>
  <si>
    <t>Laurus Labs Ltd</t>
  </si>
  <si>
    <t>LAURUSLABS</t>
  </si>
  <si>
    <t>Finolex Cables Ltd</t>
  </si>
  <si>
    <t>FINCABLES</t>
  </si>
  <si>
    <t>Radico Khaitan Ltd</t>
  </si>
  <si>
    <t>RADICO</t>
  </si>
  <si>
    <t>Vinati Organics Ltd</t>
  </si>
  <si>
    <t>VINATIORGA</t>
  </si>
  <si>
    <t>Kajaria Ceramics Ltd</t>
  </si>
  <si>
    <t>KAJARIACER</t>
  </si>
  <si>
    <t>Building Products - Ceramics</t>
  </si>
  <si>
    <t>Piramal Pharma Ltd</t>
  </si>
  <si>
    <t>PPLPHARMA</t>
  </si>
  <si>
    <t>Piramal Enterprises Ltd</t>
  </si>
  <si>
    <t>PEL</t>
  </si>
  <si>
    <t>Devyani International Ltd</t>
  </si>
  <si>
    <t>DEVYANI</t>
  </si>
  <si>
    <t>Inox Wind Ltd</t>
  </si>
  <si>
    <t>INOXWIND</t>
  </si>
  <si>
    <t>JBM Auto Ltd</t>
  </si>
  <si>
    <t>JBMA</t>
  </si>
  <si>
    <t>KEC International Ltd</t>
  </si>
  <si>
    <t>KEC</t>
  </si>
  <si>
    <t>Five-Star Business Finance Ltd</t>
  </si>
  <si>
    <t>FIVESTAR</t>
  </si>
  <si>
    <t>Multi Commodity Exchange of India Ltd</t>
  </si>
  <si>
    <t>MCX</t>
  </si>
  <si>
    <t>Godfrey Phillips India Ltd</t>
  </si>
  <si>
    <t>GODFRYPHLP</t>
  </si>
  <si>
    <t>CreditAccess Grameen Ltd</t>
  </si>
  <si>
    <t>CREDITACC</t>
  </si>
  <si>
    <t>CIE Automotive India Ltd</t>
  </si>
  <si>
    <t>CIEINDIA</t>
  </si>
  <si>
    <t>Relaxo Footwears Ltd</t>
  </si>
  <si>
    <t>RELAXO</t>
  </si>
  <si>
    <t>Nuvama Wealth Management Ltd</t>
  </si>
  <si>
    <t>NUVAMA</t>
  </si>
  <si>
    <t>Swan Energy Ltd</t>
  </si>
  <si>
    <t>SWANENERGY</t>
  </si>
  <si>
    <t>PNB Housing Finance Ltd</t>
  </si>
  <si>
    <t>PNBHOUSING</t>
  </si>
  <si>
    <t>Affle (India) Ltd</t>
  </si>
  <si>
    <t>AFFLE</t>
  </si>
  <si>
    <t>Advertising</t>
  </si>
  <si>
    <t>Elgi Equipments Ltd</t>
  </si>
  <si>
    <t>ELGIEQUIP</t>
  </si>
  <si>
    <t>Nexus Select Trust</t>
  </si>
  <si>
    <t>NXST</t>
  </si>
  <si>
    <t>Mindspace Business Parks REIT</t>
  </si>
  <si>
    <t>MINDSPACE</t>
  </si>
  <si>
    <t>Cello World Ltd</t>
  </si>
  <si>
    <t>CELLO</t>
  </si>
  <si>
    <t>Firstsource Solutions Ltd</t>
  </si>
  <si>
    <t>FSL</t>
  </si>
  <si>
    <t>Outsourced services</t>
  </si>
  <si>
    <t>V Guard Industries Ltd</t>
  </si>
  <si>
    <t>VGUARD</t>
  </si>
  <si>
    <t>Sobha Ltd</t>
  </si>
  <si>
    <t>SOBHA</t>
  </si>
  <si>
    <t>Chambal Fertilisers and Chemicals Ltd</t>
  </si>
  <si>
    <t>CHAMBLFERT</t>
  </si>
  <si>
    <t>Jyothy Labs Ltd</t>
  </si>
  <si>
    <t>JYOTHYLAB</t>
  </si>
  <si>
    <t>Triveni Turbine Ltd</t>
  </si>
  <si>
    <t>TRITURBINE</t>
  </si>
  <si>
    <t>Tejas Networks Ltd</t>
  </si>
  <si>
    <t>TEJASNET</t>
  </si>
  <si>
    <t>Signatureglobal (India) Ltd</t>
  </si>
  <si>
    <t>SIGNATURE</t>
  </si>
  <si>
    <t>Kalpataru Projects International Ltd</t>
  </si>
  <si>
    <t>KPIL</t>
  </si>
  <si>
    <t>NCC Ltd</t>
  </si>
  <si>
    <t>NCC</t>
  </si>
  <si>
    <t>PTC Industries Ltd</t>
  </si>
  <si>
    <t>PTCIL</t>
  </si>
  <si>
    <t>Bata India Ltd</t>
  </si>
  <si>
    <t>BATAINDIA</t>
  </si>
  <si>
    <t>Shyam Metalics and Energy Ltd</t>
  </si>
  <si>
    <t>SHYAMMETL</t>
  </si>
  <si>
    <t>IFCI Ltd</t>
  </si>
  <si>
    <t>IFCI</t>
  </si>
  <si>
    <t>Blue Dart Express Ltd</t>
  </si>
  <si>
    <t>BLUEDART</t>
  </si>
  <si>
    <t>Jindal SAW Ltd</t>
  </si>
  <si>
    <t>JINDALSAW</t>
  </si>
  <si>
    <t>Ramco Cements Limited</t>
  </si>
  <si>
    <t>RAMCOCEM</t>
  </si>
  <si>
    <t>Computer Age Management Services Ltd</t>
  </si>
  <si>
    <t>CAMS</t>
  </si>
  <si>
    <t>Gujarat State Petronet Ltd</t>
  </si>
  <si>
    <t>GSPL</t>
  </si>
  <si>
    <t>Trident Ltd</t>
  </si>
  <si>
    <t>TRIDENT</t>
  </si>
  <si>
    <t>Aster DM Healthcare Ltd</t>
  </si>
  <si>
    <t>ASTERDM</t>
  </si>
  <si>
    <t>Schneider Electric Infrastructure Ltd</t>
  </si>
  <si>
    <t>SCHNEIDER</t>
  </si>
  <si>
    <t>Cyient Ltd</t>
  </si>
  <si>
    <t>CYIENT</t>
  </si>
  <si>
    <t>R R Kabel Ltd</t>
  </si>
  <si>
    <t>RRKABEL</t>
  </si>
  <si>
    <t>Titagarh Rail Systems Ltd</t>
  </si>
  <si>
    <t>TITAGARH</t>
  </si>
  <si>
    <t>Angel One Ltd</t>
  </si>
  <si>
    <t>ANGELONE</t>
  </si>
  <si>
    <t>Great Eastern Shipping Company Ltd</t>
  </si>
  <si>
    <t>GESHIP</t>
  </si>
  <si>
    <t>Aditya Birla Sun Life Amc Ltd</t>
  </si>
  <si>
    <t>ABSLAMC</t>
  </si>
  <si>
    <t>Bikaji Foods International Ltd</t>
  </si>
  <si>
    <t>BIKAJI</t>
  </si>
  <si>
    <t>Techno Electric &amp; Engineering Company Ltd</t>
  </si>
  <si>
    <t>TECHNOE</t>
  </si>
  <si>
    <t>IIFL Finance Ltd</t>
  </si>
  <si>
    <t>IIFL</t>
  </si>
  <si>
    <t>Sonata Software Ltd</t>
  </si>
  <si>
    <t>SONATSOFTW</t>
  </si>
  <si>
    <t>Finolex Industries Ltd</t>
  </si>
  <si>
    <t>FINPIPE</t>
  </si>
  <si>
    <t>Tbo Tek Ltd</t>
  </si>
  <si>
    <t>TBOTEK</t>
  </si>
  <si>
    <t>Tour &amp; Travel Services</t>
  </si>
  <si>
    <t>HFCL Ltd</t>
  </si>
  <si>
    <t>HFCL</t>
  </si>
  <si>
    <t>Tata Teleservices (Maharashtra) Ltd</t>
  </si>
  <si>
    <t>TTML</t>
  </si>
  <si>
    <t>Poly Medicure Ltd</t>
  </si>
  <si>
    <t>POLYMED</t>
  </si>
  <si>
    <t>Health Care Equipment &amp; Supplies</t>
  </si>
  <si>
    <t>Mahanagar Gas Ltd</t>
  </si>
  <si>
    <t>MGL</t>
  </si>
  <si>
    <t>Astrazeneca Pharma India Ltd</t>
  </si>
  <si>
    <t>ASTRAZEN</t>
  </si>
  <si>
    <t>Welspun Living Ltd</t>
  </si>
  <si>
    <t>WELSPUNLIV</t>
  </si>
  <si>
    <t>Navin Fluorine International Ltd</t>
  </si>
  <si>
    <t>NAVINFLUOR</t>
  </si>
  <si>
    <t>Aadhar Housing Finance Ltd</t>
  </si>
  <si>
    <t>AADHARHFC</t>
  </si>
  <si>
    <t>Anant Raj Ltd</t>
  </si>
  <si>
    <t>ANANTRAJ</t>
  </si>
  <si>
    <t>Capri Global Capital Ltd</t>
  </si>
  <si>
    <t>CGCL</t>
  </si>
  <si>
    <t>Authum Investment &amp; Infrastructure Ltd</t>
  </si>
  <si>
    <t>AIIL</t>
  </si>
  <si>
    <t>Krishna Institute of Medical Sciences Ltd</t>
  </si>
  <si>
    <t>KIMS</t>
  </si>
  <si>
    <t>Chalet Hotels Ltd</t>
  </si>
  <si>
    <t>CHALET</t>
  </si>
  <si>
    <t>Indian Energy Exchange Ltd</t>
  </si>
  <si>
    <t>IEX</t>
  </si>
  <si>
    <t>Power Trading &amp; Consultancy</t>
  </si>
  <si>
    <t>IDFC Ltd</t>
  </si>
  <si>
    <t>IDFC</t>
  </si>
  <si>
    <t>Karur Vysya Bank Ltd</t>
  </si>
  <si>
    <t>KARURVYSYA</t>
  </si>
  <si>
    <t>Manappuram Finance Ltd</t>
  </si>
  <si>
    <t>MANAPPURAM</t>
  </si>
  <si>
    <t>Zensar Technologies Ltd</t>
  </si>
  <si>
    <t>ZENSARTECH</t>
  </si>
  <si>
    <t>Welspun Corp Ltd</t>
  </si>
  <si>
    <t>WELCORP</t>
  </si>
  <si>
    <t>RITES Ltd</t>
  </si>
  <si>
    <t>RITES</t>
  </si>
  <si>
    <t>Clean Science and Technology Ltd</t>
  </si>
  <si>
    <t>CLEAN</t>
  </si>
  <si>
    <t>DCM Shriram Ltd</t>
  </si>
  <si>
    <t>DCMSHRIRAM</t>
  </si>
  <si>
    <t>NMDC Steel Ltd</t>
  </si>
  <si>
    <t>NSLNISP</t>
  </si>
  <si>
    <t>BEML Ltd</t>
  </si>
  <si>
    <t>BEML</t>
  </si>
  <si>
    <t>KSB Ltd</t>
  </si>
  <si>
    <t>KSB</t>
  </si>
  <si>
    <t>Jai Balaji Industries Ltd</t>
  </si>
  <si>
    <t>JAIBALAJI</t>
  </si>
  <si>
    <t>Concord Biotech Ltd</t>
  </si>
  <si>
    <t>CONCORDBIO</t>
  </si>
  <si>
    <t>Indiamart Intermesh Ltd</t>
  </si>
  <si>
    <t>INDIAMART</t>
  </si>
  <si>
    <t>Data Patterns (India) Ltd</t>
  </si>
  <si>
    <t>DATAPATTNS</t>
  </si>
  <si>
    <t>HBL Power Systems Ltd</t>
  </si>
  <si>
    <t>HBLPOWER</t>
  </si>
  <si>
    <t>Birlasoft Ltd</t>
  </si>
  <si>
    <t>BSOFT</t>
  </si>
  <si>
    <t>Kirloskar Oil Engines Ltd</t>
  </si>
  <si>
    <t>KIRLOSENG</t>
  </si>
  <si>
    <t>Fine Organic Industries Ltd</t>
  </si>
  <si>
    <t>FINEORG</t>
  </si>
  <si>
    <t>Bls International Services Ltd</t>
  </si>
  <si>
    <t>BLS</t>
  </si>
  <si>
    <t>Granules India Ltd</t>
  </si>
  <si>
    <t>GRANULES</t>
  </si>
  <si>
    <t>Lakshmi Machine Works Ltd</t>
  </si>
  <si>
    <t>LAXMIMACH</t>
  </si>
  <si>
    <t>Kirloskar Brothers Ltd</t>
  </si>
  <si>
    <t>KIRLOSBROS</t>
  </si>
  <si>
    <t>Ramkrishna Forgings Ltd</t>
  </si>
  <si>
    <t>RKFORGE</t>
  </si>
  <si>
    <t>Aptus Value Housing Finance India Ltd</t>
  </si>
  <si>
    <t>APTUS</t>
  </si>
  <si>
    <t>UTI S&amp;P BSE Sensex ETF</t>
  </si>
  <si>
    <t>UTISENSETF</t>
  </si>
  <si>
    <t>G R Infraprojects Ltd</t>
  </si>
  <si>
    <t>GRINFRA</t>
  </si>
  <si>
    <t>Century Plyboards (India) Ltd</t>
  </si>
  <si>
    <t>CENTURYPLY</t>
  </si>
  <si>
    <t>Wood Products</t>
  </si>
  <si>
    <t>Asahi India Glass Ltd</t>
  </si>
  <si>
    <t>ASAHIINDIA</t>
  </si>
  <si>
    <t>Godrej Agrovet Ltd</t>
  </si>
  <si>
    <t>GODREJAGRO</t>
  </si>
  <si>
    <t>Agro Products</t>
  </si>
  <si>
    <t>Action Construction Equipment Ltd</t>
  </si>
  <si>
    <t>ACE</t>
  </si>
  <si>
    <t>Heavy Machinery</t>
  </si>
  <si>
    <t>Eris Lifesciences Ltd</t>
  </si>
  <si>
    <t>ERIS</t>
  </si>
  <si>
    <t>Sanofi India Ltd</t>
  </si>
  <si>
    <t>SANOFI</t>
  </si>
  <si>
    <t>Vardhman Textiles Ltd</t>
  </si>
  <si>
    <t>VTL</t>
  </si>
  <si>
    <t>Godawari Power and Ispat Ltd</t>
  </si>
  <si>
    <t>GPIL</t>
  </si>
  <si>
    <t>Redington Ltd</t>
  </si>
  <si>
    <t>REDINGTON</t>
  </si>
  <si>
    <t>Technology Hardware</t>
  </si>
  <si>
    <t>Supreme Petrochem Ltd</t>
  </si>
  <si>
    <t>SPLPETRO</t>
  </si>
  <si>
    <t>Anand Rathi Wealth Ltd</t>
  </si>
  <si>
    <t>ANANDRATHI</t>
  </si>
  <si>
    <t>MMTC Ltd</t>
  </si>
  <si>
    <t>MMTC</t>
  </si>
  <si>
    <t>Honasa Consumer Ltd</t>
  </si>
  <si>
    <t>HONASA</t>
  </si>
  <si>
    <t>PCBL Ltd</t>
  </si>
  <si>
    <t>PCBL</t>
  </si>
  <si>
    <t>Railtel Corporation of India Ltd</t>
  </si>
  <si>
    <t>RAILTEL</t>
  </si>
  <si>
    <t>Communication &amp; Networking</t>
  </si>
  <si>
    <t>Bombay Burmah Trading Corporation Ltd</t>
  </si>
  <si>
    <t>BBTC</t>
  </si>
  <si>
    <t>Doms Industries Ltd</t>
  </si>
  <si>
    <t>DOMS</t>
  </si>
  <si>
    <t>Office Supplies</t>
  </si>
  <si>
    <t>Sterling and Wilson Renewable Energy Ltd</t>
  </si>
  <si>
    <t>SWSOLAR</t>
  </si>
  <si>
    <t>Kfin Technologies Ltd</t>
  </si>
  <si>
    <t>KFINTECH</t>
  </si>
  <si>
    <t>Amber Enterprises India Ltd</t>
  </si>
  <si>
    <t>AMBER</t>
  </si>
  <si>
    <t>Waaree Renewable Technologies Ltd</t>
  </si>
  <si>
    <t>WAAREERTL</t>
  </si>
  <si>
    <t>Akzo Nobel India Ltd</t>
  </si>
  <si>
    <t>AKZOINDIA</t>
  </si>
  <si>
    <t>Zydus Wellness Ltd</t>
  </si>
  <si>
    <t>ZYDUSWELL</t>
  </si>
  <si>
    <t>Neuland Laboratories Ltd</t>
  </si>
  <si>
    <t>NEULANDLAB</t>
  </si>
  <si>
    <t>PVR INOX Ltd</t>
  </si>
  <si>
    <t>PVRINOX</t>
  </si>
  <si>
    <t>Theatres</t>
  </si>
  <si>
    <t>TTK Prestige Ltd</t>
  </si>
  <si>
    <t>TTKPRESTIG</t>
  </si>
  <si>
    <t>Chennai Petroleum Corporation Ltd</t>
  </si>
  <si>
    <t>CHENNPETRO</t>
  </si>
  <si>
    <t>Indegene Ltd</t>
  </si>
  <si>
    <t>INDGN</t>
  </si>
  <si>
    <t>Jubilant Pharmova Ltd</t>
  </si>
  <si>
    <t>JUBLPHARMA</t>
  </si>
  <si>
    <t>Newgen Software Technologies Ltd</t>
  </si>
  <si>
    <t>NEWGEN</t>
  </si>
  <si>
    <t>E I D-Parry (India) Ltd</t>
  </si>
  <si>
    <t>EIDPARRY</t>
  </si>
  <si>
    <t>Sugar</t>
  </si>
  <si>
    <t>Voltamp Transformers Ltd</t>
  </si>
  <si>
    <t>VOLTAMP</t>
  </si>
  <si>
    <t>Zen Technologies Ltd</t>
  </si>
  <si>
    <t>ZENTEC</t>
  </si>
  <si>
    <t>Nava Limited</t>
  </si>
  <si>
    <t>NAVA</t>
  </si>
  <si>
    <t>Wockhardt Ltd</t>
  </si>
  <si>
    <t>WOCKPHARMA</t>
  </si>
  <si>
    <t>Cube Highways Trust</t>
  </si>
  <si>
    <t>CUBEINVIT</t>
  </si>
  <si>
    <t>Roads</t>
  </si>
  <si>
    <t>Zee Entertainment Enterprises Ltd</t>
  </si>
  <si>
    <t>ZEEL</t>
  </si>
  <si>
    <t>Aavas Financiers Ltd</t>
  </si>
  <si>
    <t>AAVAS</t>
  </si>
  <si>
    <t>Engineers India Ltd</t>
  </si>
  <si>
    <t>ENGINERSIN</t>
  </si>
  <si>
    <t>Raymond Ltd</t>
  </si>
  <si>
    <t>RAYMOND</t>
  </si>
  <si>
    <t>RBL Bank Ltd</t>
  </si>
  <si>
    <t>RBLBANK</t>
  </si>
  <si>
    <t>Cera Sanitaryware Ltd</t>
  </si>
  <si>
    <t>CERA</t>
  </si>
  <si>
    <t>Olectra Greentech Ltd</t>
  </si>
  <si>
    <t>OLECTRA</t>
  </si>
  <si>
    <t>Elecon Engineering Company Ltd</t>
  </si>
  <si>
    <t>ELECON</t>
  </si>
  <si>
    <t>Intellect Design Arena Ltd</t>
  </si>
  <si>
    <t>INTELLECT</t>
  </si>
  <si>
    <t>Ingersoll-Rand (India) Ltd</t>
  </si>
  <si>
    <t>INGERRAND</t>
  </si>
  <si>
    <t>Reliance Power Ltd</t>
  </si>
  <si>
    <t>RPOWER</t>
  </si>
  <si>
    <t>UTI Asset Management Company Ltd</t>
  </si>
  <si>
    <t>UTIAMC</t>
  </si>
  <si>
    <t>Alok Industries Ltd</t>
  </si>
  <si>
    <t>ALOKINDS</t>
  </si>
  <si>
    <t>Jammu and Kashmir Bank Ltd</t>
  </si>
  <si>
    <t>J&amp;KBANK</t>
  </si>
  <si>
    <t>Craftsman Automation Ltd</t>
  </si>
  <si>
    <t>CRAFTSMAN</t>
  </si>
  <si>
    <t>Jaiprakash Power Ventures Ltd</t>
  </si>
  <si>
    <t>JPPOWER</t>
  </si>
  <si>
    <t>Netweb Technologies India Ltd</t>
  </si>
  <si>
    <t>NETWEB</t>
  </si>
  <si>
    <t>Westlife Foodworld Ltd</t>
  </si>
  <si>
    <t>WESTLIFE</t>
  </si>
  <si>
    <t>Rainbow Children's Medicare Ltd</t>
  </si>
  <si>
    <t>RAINBOW</t>
  </si>
  <si>
    <t>Electrosteel Castings Ltd</t>
  </si>
  <si>
    <t>ELECTCAST</t>
  </si>
  <si>
    <t>Minda Corporation Ltd</t>
  </si>
  <si>
    <t>MINDACORP</t>
  </si>
  <si>
    <t>PNC Infratech Ltd</t>
  </si>
  <si>
    <t>PNCINFRA</t>
  </si>
  <si>
    <t>City Union Bank Ltd</t>
  </si>
  <si>
    <t>CUB</t>
  </si>
  <si>
    <t>Praj Industries Ltd</t>
  </si>
  <si>
    <t>PRAJIND</t>
  </si>
  <si>
    <t>Tanla Platforms Ltd</t>
  </si>
  <si>
    <t>TANLA</t>
  </si>
  <si>
    <t>Deepak Fertilisers and Petrochemicals Corp Ltd</t>
  </si>
  <si>
    <t>DEEPAKFERT</t>
  </si>
  <si>
    <t>RHI Magnesita India Ltd</t>
  </si>
  <si>
    <t>RHIM</t>
  </si>
  <si>
    <t>Tega Industries Ltd</t>
  </si>
  <si>
    <t>TEGA</t>
  </si>
  <si>
    <t>Caplin Point Laboratories Ltd</t>
  </si>
  <si>
    <t>CAPLIPOINT</t>
  </si>
  <si>
    <t>shipping corporation of India Ltd</t>
  </si>
  <si>
    <t>SCI</t>
  </si>
  <si>
    <t>Nuvoco Vistas Corporation Ltd</t>
  </si>
  <si>
    <t>NUVOCO</t>
  </si>
  <si>
    <t>Eclerx Services Ltd</t>
  </si>
  <si>
    <t>ECLERX</t>
  </si>
  <si>
    <t>Gujarat Mineral Development Corporation Ltd</t>
  </si>
  <si>
    <t>GMDCLTD</t>
  </si>
  <si>
    <t>Gravita India Ltd</t>
  </si>
  <si>
    <t>GRAVITA</t>
  </si>
  <si>
    <t>Metals - Lead</t>
  </si>
  <si>
    <t>Happiest Minds Technologies Ltd</t>
  </si>
  <si>
    <t>HAPPSTMNDS</t>
  </si>
  <si>
    <t>CE Info Systems Ltd</t>
  </si>
  <si>
    <t>MAPMYINDIA</t>
  </si>
  <si>
    <t>Powergrid Infrastructure Investment Trust</t>
  </si>
  <si>
    <t>PGINVIT</t>
  </si>
  <si>
    <t>Happy Forgings Ltd</t>
  </si>
  <si>
    <t>HAPPYFORGE</t>
  </si>
  <si>
    <t>Auto, Truck &amp; Motorcycle Parts</t>
  </si>
  <si>
    <t>Aether Industries Ltd</t>
  </si>
  <si>
    <t>AETHER</t>
  </si>
  <si>
    <t>Glenmark Life Sciences Ltd</t>
  </si>
  <si>
    <t>GLS</t>
  </si>
  <si>
    <t>India Cements Ltd</t>
  </si>
  <si>
    <t>INDIACEM</t>
  </si>
  <si>
    <t>PG Electroplast Ltd</t>
  </si>
  <si>
    <t>PGEL</t>
  </si>
  <si>
    <t>KPI Green Energy Ltd</t>
  </si>
  <si>
    <t>KPIGREEN</t>
  </si>
  <si>
    <t>Puravankara Ltd</t>
  </si>
  <si>
    <t>PURVA</t>
  </si>
  <si>
    <t>Bajaj Electricals Ltd</t>
  </si>
  <si>
    <t>BAJAJELEC</t>
  </si>
  <si>
    <t>Genus Power Infrastructures Ltd</t>
  </si>
  <si>
    <t>GENUSPOWER</t>
  </si>
  <si>
    <t>Inox India Ltd</t>
  </si>
  <si>
    <t>INOXINDIA</t>
  </si>
  <si>
    <t>Sea-Borne Tankers</t>
  </si>
  <si>
    <t>Birla Corporation Ltd</t>
  </si>
  <si>
    <t>BIRLACORPN</t>
  </si>
  <si>
    <t>Lemon Tree Hotels Ltd</t>
  </si>
  <si>
    <t>LEMONTREE</t>
  </si>
  <si>
    <t>Force Motors Ltd</t>
  </si>
  <si>
    <t>FORCEMOT</t>
  </si>
  <si>
    <t>Bharat 22 ETF</t>
  </si>
  <si>
    <t>ICICIB22</t>
  </si>
  <si>
    <t>Rashtriya Chemicals and Fertilizers Ltd</t>
  </si>
  <si>
    <t>RCF</t>
  </si>
  <si>
    <t>Alkyl Amines Chemicals Ltd</t>
  </si>
  <si>
    <t>ALKYLAMINE</t>
  </si>
  <si>
    <t>Nippon India ETF Nifty Bank BeES</t>
  </si>
  <si>
    <t>BANKBEES</t>
  </si>
  <si>
    <t>Usha Martin Ltd</t>
  </si>
  <si>
    <t>USHAMART</t>
  </si>
  <si>
    <t>Valor Estate Ltd</t>
  </si>
  <si>
    <t>DBREALTY</t>
  </si>
  <si>
    <t>Sapphire Foods India Ltd</t>
  </si>
  <si>
    <t>SAPPHIRE</t>
  </si>
  <si>
    <t>Transformers and Rectifiers (India) Ltd</t>
  </si>
  <si>
    <t>TRIL</t>
  </si>
  <si>
    <t>CEAT Ltd</t>
  </si>
  <si>
    <t>CEATLTD</t>
  </si>
  <si>
    <t>JK Tyre &amp; Industries Ltd</t>
  </si>
  <si>
    <t>JKTYRE</t>
  </si>
  <si>
    <t>HMT Ltd</t>
  </si>
  <si>
    <t>HMT</t>
  </si>
  <si>
    <t>Metropolis Healthcare Ltd</t>
  </si>
  <si>
    <t>METROPOLIS</t>
  </si>
  <si>
    <t>Safari Industries (India) Ltd</t>
  </si>
  <si>
    <t>SAFARI</t>
  </si>
  <si>
    <t>Bengal &amp; Assam Company Ltd</t>
  </si>
  <si>
    <t>BENGALASM</t>
  </si>
  <si>
    <t>Sheela Foam Ltd</t>
  </si>
  <si>
    <t>SFL</t>
  </si>
  <si>
    <t>Home Furnishing</t>
  </si>
  <si>
    <t>LT Foods Ltd</t>
  </si>
  <si>
    <t>LTFOODS</t>
  </si>
  <si>
    <t>Vesuvius India Ltd</t>
  </si>
  <si>
    <t>VESUVIUS</t>
  </si>
  <si>
    <t>Can Fin Homes Ltd</t>
  </si>
  <si>
    <t>CANFINHOME</t>
  </si>
  <si>
    <t>Gujarat Pipavav Port Ltd</t>
  </si>
  <si>
    <t>GPPL</t>
  </si>
  <si>
    <t>Arvind Ltd</t>
  </si>
  <si>
    <t>ARVIND</t>
  </si>
  <si>
    <t>Kirloskar Ferrous Industries Ltd</t>
  </si>
  <si>
    <t>KIRLFER</t>
  </si>
  <si>
    <t>Symphony Ltd</t>
  </si>
  <si>
    <t>SYMPHONY</t>
  </si>
  <si>
    <t>Maharashtra Scooters Ltd</t>
  </si>
  <si>
    <t>MAHSCOOTER</t>
  </si>
  <si>
    <t>Latent View Analytics Ltd</t>
  </si>
  <si>
    <t>LATENTVIEW</t>
  </si>
  <si>
    <t>Isgec Heavy Engineering Ltd</t>
  </si>
  <si>
    <t>ISGEC</t>
  </si>
  <si>
    <t>KNR Constructions Ltd</t>
  </si>
  <si>
    <t>KNRCON</t>
  </si>
  <si>
    <t>Rattanindia Enterprises Ltd</t>
  </si>
  <si>
    <t>RTNINDIA</t>
  </si>
  <si>
    <t>Galaxy Surfactants Ltd</t>
  </si>
  <si>
    <t>GALAXYSURF</t>
  </si>
  <si>
    <t>Network18 Media &amp; Investments Ltd</t>
  </si>
  <si>
    <t>NETWORK18</t>
  </si>
  <si>
    <t>Movies &amp; TV Serials</t>
  </si>
  <si>
    <t>Just Dial Ltd</t>
  </si>
  <si>
    <t>JUSTDIAL</t>
  </si>
  <si>
    <t>Strides Pharma Science Ltd</t>
  </si>
  <si>
    <t>STAR</t>
  </si>
  <si>
    <t>Graphite India Ltd</t>
  </si>
  <si>
    <t>GRAPHITE</t>
  </si>
  <si>
    <t>ESAB India Ltd</t>
  </si>
  <si>
    <t>ESABINDIA</t>
  </si>
  <si>
    <t>Quess Corp Ltd</t>
  </si>
  <si>
    <t>QUESS</t>
  </si>
  <si>
    <t>Employment Services</t>
  </si>
  <si>
    <t>Brookfield India Real Estate Trust</t>
  </si>
  <si>
    <t>BIRET</t>
  </si>
  <si>
    <t>Saregama India Ltd</t>
  </si>
  <si>
    <t>SAREGAMA</t>
  </si>
  <si>
    <t>JK Lakshmi Cement Ltd</t>
  </si>
  <si>
    <t>JKLAKSHMI</t>
  </si>
  <si>
    <t>Inox Wind Energy Ltd</t>
  </si>
  <si>
    <t>IWEL</t>
  </si>
  <si>
    <t>India Grid Trust</t>
  </si>
  <si>
    <t>INDIGRID</t>
  </si>
  <si>
    <t>HG Infra Engineering Ltd</t>
  </si>
  <si>
    <t>HGINFRA</t>
  </si>
  <si>
    <t>RedTape</t>
  </si>
  <si>
    <t>REDTAPE</t>
  </si>
  <si>
    <t>Route Mobile Ltd</t>
  </si>
  <si>
    <t>ROUTE</t>
  </si>
  <si>
    <t>Jubilant Ingrevia Ltd</t>
  </si>
  <si>
    <t>JUBLINGREA</t>
  </si>
  <si>
    <t>Thomas Cook (India) Ltd</t>
  </si>
  <si>
    <t>THOMASCOOK</t>
  </si>
  <si>
    <t>Balrampur Chini Mills Ltd</t>
  </si>
  <si>
    <t>BALRAMCHIN</t>
  </si>
  <si>
    <t>Shree Renuka Sugars Ltd</t>
  </si>
  <si>
    <t>RENUKA</t>
  </si>
  <si>
    <t>Gujarat Narmada Valley Fertilizers &amp; Chemicals Ltd</t>
  </si>
  <si>
    <t>GNFC</t>
  </si>
  <si>
    <t>JM Financial Ltd</t>
  </si>
  <si>
    <t>JMFINANCIL</t>
  </si>
  <si>
    <t>National Standard (India) Ltd</t>
  </si>
  <si>
    <t>NATIONSTD</t>
  </si>
  <si>
    <t>Shakti Pumps (India) Ltd</t>
  </si>
  <si>
    <t>SHAKTIPUMP</t>
  </si>
  <si>
    <t>Home First Finance Company India Ltd</t>
  </si>
  <si>
    <t>HOMEFIRST</t>
  </si>
  <si>
    <t>Varroc Engineering Ltd</t>
  </si>
  <si>
    <t>VARROC</t>
  </si>
  <si>
    <t>Sammaan Capital Ltd</t>
  </si>
  <si>
    <t>SAMMAANCAP</t>
  </si>
  <si>
    <t>Black Box Ltd</t>
  </si>
  <si>
    <t>BBOX</t>
  </si>
  <si>
    <t>Eureka Forbes Ltd</t>
  </si>
  <si>
    <t>EUREKAFORBE</t>
  </si>
  <si>
    <t>Household Appliances</t>
  </si>
  <si>
    <t>Prudent Corporate Advisory Services Ltd</t>
  </si>
  <si>
    <t>PRUDENT</t>
  </si>
  <si>
    <t>Rategain Travel Technologies Ltd</t>
  </si>
  <si>
    <t>RATEGAIN</t>
  </si>
  <si>
    <t>Azad Engineering Ltd</t>
  </si>
  <si>
    <t>AZAD</t>
  </si>
  <si>
    <t>Equitas Small Finance Bank Ltd</t>
  </si>
  <si>
    <t>EQUITASBNK</t>
  </si>
  <si>
    <t>Campus Activewear Ltd</t>
  </si>
  <si>
    <t>CAMPUS</t>
  </si>
  <si>
    <t>Mastek Ltd</t>
  </si>
  <si>
    <t>MASTEK</t>
  </si>
  <si>
    <t>Moil Ltd</t>
  </si>
  <si>
    <t>MOIL</t>
  </si>
  <si>
    <t>Mining - Manganese</t>
  </si>
  <si>
    <t>Lloyds Engineering Works Ltd</t>
  </si>
  <si>
    <t>LLOYDSENGG</t>
  </si>
  <si>
    <t>Gujarat State Fertilizers &amp; Chemicals Ltd</t>
  </si>
  <si>
    <t>GSFC</t>
  </si>
  <si>
    <t>Sandur Manganese and Iron Ores Ltd</t>
  </si>
  <si>
    <t>SANDUMA</t>
  </si>
  <si>
    <t>CMS Info Systems Ltd</t>
  </si>
  <si>
    <t>CMSINFO</t>
  </si>
  <si>
    <t>Power Mech Projects Ltd</t>
  </si>
  <si>
    <t>POWERMECH</t>
  </si>
  <si>
    <t>Kirloskar Pneumatic Company Ltd</t>
  </si>
  <si>
    <t>KIRLPNU</t>
  </si>
  <si>
    <t>Mahindra Lifespace Developers Ltd</t>
  </si>
  <si>
    <t>MAHLIFE</t>
  </si>
  <si>
    <t>Archean Chemical Industries Ltd</t>
  </si>
  <si>
    <t>ACI</t>
  </si>
  <si>
    <t>Juniper Hotels Ltd</t>
  </si>
  <si>
    <t>JUNIPER</t>
  </si>
  <si>
    <t>Sarda Energy &amp; Minerals Ltd</t>
  </si>
  <si>
    <t>SARDAEN</t>
  </si>
  <si>
    <t>Avanti Feeds Ltd</t>
  </si>
  <si>
    <t>AVANTIFEED</t>
  </si>
  <si>
    <t>Kama Holdings Ltd</t>
  </si>
  <si>
    <t>KAMAHOLD</t>
  </si>
  <si>
    <t>Ahluwalia Contracts (India) Ltd</t>
  </si>
  <si>
    <t>AHLUCONT</t>
  </si>
  <si>
    <t>Kotak Nifty Bank ETF</t>
  </si>
  <si>
    <t>BANKNIFTY1</t>
  </si>
  <si>
    <t>SBFC Finance Ltd</t>
  </si>
  <si>
    <t>SBFC</t>
  </si>
  <si>
    <t>Infibeam Avenues Ltd</t>
  </si>
  <si>
    <t>INFIBEAM</t>
  </si>
  <si>
    <t>Procter &amp; Gamble Health Ltd</t>
  </si>
  <si>
    <t>PGHL</t>
  </si>
  <si>
    <t>Marksans Pharma Ltd</t>
  </si>
  <si>
    <t>MARKSANS</t>
  </si>
  <si>
    <t>Anupam Rasayan India Ltd</t>
  </si>
  <si>
    <t>ANURAS</t>
  </si>
  <si>
    <t>Rajesh Exports Ltd</t>
  </si>
  <si>
    <t>RAJESHEXPO</t>
  </si>
  <si>
    <t>ELANTAS Beck India Ltd</t>
  </si>
  <si>
    <t>ELANTAS</t>
  </si>
  <si>
    <t>Aurionpro Solutions Ltd</t>
  </si>
  <si>
    <t>AURIONPRO</t>
  </si>
  <si>
    <t>Keystone Realtors Ltd</t>
  </si>
  <si>
    <t>RUSTOMJEE</t>
  </si>
  <si>
    <t>CCL Products (India) Ltd</t>
  </si>
  <si>
    <t>CCL</t>
  </si>
  <si>
    <t>Chemplast Sanmar Ltd</t>
  </si>
  <si>
    <t>CHEMPLASTS</t>
  </si>
  <si>
    <t>Jupiter Life Line Hospitals Ltd</t>
  </si>
  <si>
    <t>JLHL</t>
  </si>
  <si>
    <t>RattanIndia Power Ltd</t>
  </si>
  <si>
    <t>RTNPOWER</t>
  </si>
  <si>
    <t>SBI Nifty 50 ETF</t>
  </si>
  <si>
    <t>SETFNIF50</t>
  </si>
  <si>
    <t>BHARAT Bond ETF-April 2023-Growth</t>
  </si>
  <si>
    <t>EBBETF0423</t>
  </si>
  <si>
    <t>Debt</t>
  </si>
  <si>
    <t>Mahindra Holidays and Resorts India Ltd</t>
  </si>
  <si>
    <t>MHRIL</t>
  </si>
  <si>
    <t>Mishra Dhatu Nigam Ltd</t>
  </si>
  <si>
    <t>MIDHANI</t>
  </si>
  <si>
    <t>Ujjivan Small Finance Bank Ltd</t>
  </si>
  <si>
    <t>UJJIVANSFB</t>
  </si>
  <si>
    <t>Vijaya Diagnostic Centre Ltd</t>
  </si>
  <si>
    <t>VIJAYA</t>
  </si>
  <si>
    <t>Equinox India Developments Ltd</t>
  </si>
  <si>
    <t>EMBDL</t>
  </si>
  <si>
    <t>Karnataka Bank Ltd</t>
  </si>
  <si>
    <t>KTKBANK</t>
  </si>
  <si>
    <t>Ion Exchange (India) Ltd</t>
  </si>
  <si>
    <t>IONEXCHANG</t>
  </si>
  <si>
    <t>Environmental Services</t>
  </si>
  <si>
    <t>Blue Jet Healthcare Ltd</t>
  </si>
  <si>
    <t>BLUEJET</t>
  </si>
  <si>
    <t>Diamond Power Infrastructure Ltd</t>
  </si>
  <si>
    <t>DIACABS</t>
  </si>
  <si>
    <t>Triveni Engineering and Industries Ltd</t>
  </si>
  <si>
    <t>TRIVENI</t>
  </si>
  <si>
    <t>Sunteck Realty Ltd</t>
  </si>
  <si>
    <t>SUNTECK</t>
  </si>
  <si>
    <t>Star Cement Ltd</t>
  </si>
  <si>
    <t>STARCEMENT</t>
  </si>
  <si>
    <t>ITD Cementation India Ltd</t>
  </si>
  <si>
    <t>ITDCEM</t>
  </si>
  <si>
    <t>F D C Ltd</t>
  </si>
  <si>
    <t>FDC</t>
  </si>
  <si>
    <t>Allied Blenders and Distillers Ltd</t>
  </si>
  <si>
    <t>ABDL</t>
  </si>
  <si>
    <t>Maharashtra Seamless Ltd</t>
  </si>
  <si>
    <t>MAHSEAMLES</t>
  </si>
  <si>
    <t>MedPlus Health Services Ltd</t>
  </si>
  <si>
    <t>MEDPLUS</t>
  </si>
  <si>
    <t>Electronics Mart India Ltd</t>
  </si>
  <si>
    <t>EMIL</t>
  </si>
  <si>
    <t>Dhanuka Agritech Ltd</t>
  </si>
  <si>
    <t>DHANUKA</t>
  </si>
  <si>
    <t>Mrs. Bectors Food Specialities Ltd</t>
  </si>
  <si>
    <t>BECTORFOOD</t>
  </si>
  <si>
    <t>IFB Industries Ltd</t>
  </si>
  <si>
    <t>IFBIND</t>
  </si>
  <si>
    <t>Prism Johnson Ltd</t>
  </si>
  <si>
    <t>PRSMJOHNSN</t>
  </si>
  <si>
    <t>Shriram Pistons &amp; Rings Ltd</t>
  </si>
  <si>
    <t>SHRIPISTON</t>
  </si>
  <si>
    <t>TVS Supply Chain Solutions Ltd</t>
  </si>
  <si>
    <t>TVSSCS</t>
  </si>
  <si>
    <t>Tips Industries Ltd</t>
  </si>
  <si>
    <t>TIPSINDLTD</t>
  </si>
  <si>
    <t>JK Paper Ltd</t>
  </si>
  <si>
    <t>JKPAPER</t>
  </si>
  <si>
    <t>India Shelter Finance Corporation Ltd</t>
  </si>
  <si>
    <t>INDIASHLTR</t>
  </si>
  <si>
    <t>Senco Gold Ltd</t>
  </si>
  <si>
    <t>SENCO</t>
  </si>
  <si>
    <t>Religare Enterprises Ltd</t>
  </si>
  <si>
    <t>RELIGARE</t>
  </si>
  <si>
    <t>Max Estates Ltd</t>
  </si>
  <si>
    <t>MAXESTATES</t>
  </si>
  <si>
    <t>Astra Microwave Products Ltd</t>
  </si>
  <si>
    <t>ASTRAMICRO</t>
  </si>
  <si>
    <t>Hindustan Construction Company Ltd</t>
  </si>
  <si>
    <t>HCC</t>
  </si>
  <si>
    <t>Texmaco Rail &amp; Engineering Ltd</t>
  </si>
  <si>
    <t>TEXRAIL</t>
  </si>
  <si>
    <t>HEG Ltd</t>
  </si>
  <si>
    <t>HEG</t>
  </si>
  <si>
    <t>Shoppers Stop Ltd</t>
  </si>
  <si>
    <t>SHOPERSTOP</t>
  </si>
  <si>
    <t>Transport Corporation of India Ltd</t>
  </si>
  <si>
    <t>TCI</t>
  </si>
  <si>
    <t>Choice International Ltd</t>
  </si>
  <si>
    <t>CHOICEIN</t>
  </si>
  <si>
    <t>Indo Count Industries Ltd</t>
  </si>
  <si>
    <t>ICIL</t>
  </si>
  <si>
    <t>Syrma SGS Technology Ltd</t>
  </si>
  <si>
    <t>SYRMA</t>
  </si>
  <si>
    <t>Reliance Infrastructure Ltd</t>
  </si>
  <si>
    <t>RELINFRA</t>
  </si>
  <si>
    <t>Va Tech Wabag Ltd</t>
  </si>
  <si>
    <t>WABAG</t>
  </si>
  <si>
    <t>Water Management</t>
  </si>
  <si>
    <t>Gokaldas Exports Ltd</t>
  </si>
  <si>
    <t>GOKEX</t>
  </si>
  <si>
    <t>Piccadily Agro Industries Ltd</t>
  </si>
  <si>
    <t>PICCADIL</t>
  </si>
  <si>
    <t>TV18 Broadcast Ltd</t>
  </si>
  <si>
    <t>TV18BRDCST</t>
  </si>
  <si>
    <t>Sansera Engineering Ltd</t>
  </si>
  <si>
    <t>SANSERA</t>
  </si>
  <si>
    <t>Balaji Amines Ltd</t>
  </si>
  <si>
    <t>BALAMINES</t>
  </si>
  <si>
    <t>ASK Automotive Ltd</t>
  </si>
  <si>
    <t>ASKAUTOLTD</t>
  </si>
  <si>
    <t>Dilip Buildcon Ltd</t>
  </si>
  <si>
    <t>DBL</t>
  </si>
  <si>
    <t>PDS Limited</t>
  </si>
  <si>
    <t>PDSL</t>
  </si>
  <si>
    <t>Greenlam Industries Ltd</t>
  </si>
  <si>
    <t>GREENLAM</t>
  </si>
  <si>
    <t>Building Products - Laminates</t>
  </si>
  <si>
    <t>JSW Holdings Ltd</t>
  </si>
  <si>
    <t>JSWHL</t>
  </si>
  <si>
    <t>Welspun Enterprises Ltd</t>
  </si>
  <si>
    <t>WELENT</t>
  </si>
  <si>
    <t>Garware Technical Fibres Ltd</t>
  </si>
  <si>
    <t>GARFIBRES</t>
  </si>
  <si>
    <t>Tamilnad Mercantile Bank Ltd</t>
  </si>
  <si>
    <t>TMB</t>
  </si>
  <si>
    <t>Responsive Industries Ltd</t>
  </si>
  <si>
    <t>RESPONIND</t>
  </si>
  <si>
    <t>Building Products - Granite</t>
  </si>
  <si>
    <t>Technocraft Industries (India) Ltd</t>
  </si>
  <si>
    <t>TIIL</t>
  </si>
  <si>
    <t>Ethos Ltd</t>
  </si>
  <si>
    <t>ETHOSLTD</t>
  </si>
  <si>
    <t>Epigral Ltd</t>
  </si>
  <si>
    <t>EPIGRAL</t>
  </si>
  <si>
    <t>Lux Industries Ltd</t>
  </si>
  <si>
    <t>LUXIND</t>
  </si>
  <si>
    <t>Gallantt Ispat Ltd</t>
  </si>
  <si>
    <t>GALLANTT</t>
  </si>
  <si>
    <t>Kennametal India Ltd</t>
  </si>
  <si>
    <t>KENNAMET</t>
  </si>
  <si>
    <t>Dodla Dairy Ltd</t>
  </si>
  <si>
    <t>DODLA</t>
  </si>
  <si>
    <t>Jindal Worldwide Ltd</t>
  </si>
  <si>
    <t>JINDWORLD</t>
  </si>
  <si>
    <t>Ganesh Housing Corp Ltd</t>
  </si>
  <si>
    <t>GANESHHOUC</t>
  </si>
  <si>
    <t>Indigo Paints Ltd</t>
  </si>
  <si>
    <t>INDIGOPNTS</t>
  </si>
  <si>
    <t>Protean eGov Technologies Ltd</t>
  </si>
  <si>
    <t>PROTEAN</t>
  </si>
  <si>
    <t>IT Consulting &amp; Other Services</t>
  </si>
  <si>
    <t>Orchid Pharma Ltd</t>
  </si>
  <si>
    <t>ORCHPHARMA</t>
  </si>
  <si>
    <t>eMudhra Ltd</t>
  </si>
  <si>
    <t>EMUDHRA</t>
  </si>
  <si>
    <t>Orient Cement Ltd</t>
  </si>
  <si>
    <t>ORIENTCEM</t>
  </si>
  <si>
    <t>Magellanic Cloud Ltd</t>
  </si>
  <si>
    <t>MCLOUD</t>
  </si>
  <si>
    <t>Time Technoplast Ltd</t>
  </si>
  <si>
    <t>TIMETECHNO</t>
  </si>
  <si>
    <t>Nazara Technologies Ltd</t>
  </si>
  <si>
    <t>NAZARA</t>
  </si>
  <si>
    <t>Theme Parks &amp; Gaming</t>
  </si>
  <si>
    <t>Sun Pharma Advanced Research Co Ltd</t>
  </si>
  <si>
    <t>SPARC</t>
  </si>
  <si>
    <t>Easy Trip Planners Ltd</t>
  </si>
  <si>
    <t>EASEMYTRIP</t>
  </si>
  <si>
    <t>Laxmi Organic Industries Ltd</t>
  </si>
  <si>
    <t>LXCHEM</t>
  </si>
  <si>
    <t>Gabriel India Ltd</t>
  </si>
  <si>
    <t>GABRIEL</t>
  </si>
  <si>
    <t>Suprajit Engineering Ltd</t>
  </si>
  <si>
    <t>SUPRAJIT</t>
  </si>
  <si>
    <t>National Highways Infra Trust</t>
  </si>
  <si>
    <t>NHIT</t>
  </si>
  <si>
    <t>EPL Ltd</t>
  </si>
  <si>
    <t>EPL</t>
  </si>
  <si>
    <t>Packaging</t>
  </si>
  <si>
    <t>GMR Power and Urban Infra Ltd</t>
  </si>
  <si>
    <t>GMRP&amp;UI</t>
  </si>
  <si>
    <t>Paradeep Phosphates Ltd</t>
  </si>
  <si>
    <t>PARADEEP</t>
  </si>
  <si>
    <t>BHARAT Bond ETF-April 2030-Growth</t>
  </si>
  <si>
    <t>EBBETF0430</t>
  </si>
  <si>
    <t>Man Infraconstruction Ltd</t>
  </si>
  <si>
    <t>MANINFRA</t>
  </si>
  <si>
    <t>Rallis India Ltd</t>
  </si>
  <si>
    <t>RALLIS</t>
  </si>
  <si>
    <t>Prince Pipes and Fittings Ltd</t>
  </si>
  <si>
    <t>PRINCEPIPE</t>
  </si>
  <si>
    <t>South Indian Bank Ltd</t>
  </si>
  <si>
    <t>SOUTHBANK</t>
  </si>
  <si>
    <t>Kesoram Industries Ltd</t>
  </si>
  <si>
    <t>KESORAMIND</t>
  </si>
  <si>
    <t>Shilpa Medicare Ltd</t>
  </si>
  <si>
    <t>SHILPAMED</t>
  </si>
  <si>
    <t>BHARAT Bond ETF-April 2032</t>
  </si>
  <si>
    <t>BBETF0432</t>
  </si>
  <si>
    <t>Sharda Motor Industries Ltd</t>
  </si>
  <si>
    <t>SHARDAMOTR</t>
  </si>
  <si>
    <t>Ashoka Buildcon Ltd</t>
  </si>
  <si>
    <t>ASHOKA</t>
  </si>
  <si>
    <t>Sterlite Technologies Ltd</t>
  </si>
  <si>
    <t>STLTECH</t>
  </si>
  <si>
    <t>Borosil Renewables Ltd</t>
  </si>
  <si>
    <t>BORORENEW</t>
  </si>
  <si>
    <t>Housewares</t>
  </si>
  <si>
    <t>V-mart Retail Ltd</t>
  </si>
  <si>
    <t>VMART</t>
  </si>
  <si>
    <t>Sudarshan Chemical Industries Ltd</t>
  </si>
  <si>
    <t>SUDARSCHEM</t>
  </si>
  <si>
    <t>Arvind Fashions Ltd</t>
  </si>
  <si>
    <t>ARVINDFASN</t>
  </si>
  <si>
    <t>National Fertilizers Ltd</t>
  </si>
  <si>
    <t>NFL</t>
  </si>
  <si>
    <t>India Infrastructure Trust</t>
  </si>
  <si>
    <t>INFRATRUST</t>
  </si>
  <si>
    <t>Le Travenues Technology Ltd</t>
  </si>
  <si>
    <t>IXIGO</t>
  </si>
  <si>
    <t>Hindustan Foods Ltd</t>
  </si>
  <si>
    <t>HNDFDS</t>
  </si>
  <si>
    <t>VST Industries Ltd</t>
  </si>
  <si>
    <t>VSTIND</t>
  </si>
  <si>
    <t>KRBL Ltd</t>
  </si>
  <si>
    <t>KRBL</t>
  </si>
  <si>
    <t>V I P Industries Ltd</t>
  </si>
  <si>
    <t>VIPIND</t>
  </si>
  <si>
    <t>GMM Pfaudler Ltd</t>
  </si>
  <si>
    <t>GMMPFAUDLR</t>
  </si>
  <si>
    <t>Niit Learning Systems Ltd</t>
  </si>
  <si>
    <t>NIITMTS</t>
  </si>
  <si>
    <t>Education Services</t>
  </si>
  <si>
    <t>Indinfravit Trust</t>
  </si>
  <si>
    <t>INDINFR</t>
  </si>
  <si>
    <t>SIS Ltd</t>
  </si>
  <si>
    <t>SIS</t>
  </si>
  <si>
    <t>Tarc Ltd</t>
  </si>
  <si>
    <t>TARC</t>
  </si>
  <si>
    <t>Rolex Rings Ltd</t>
  </si>
  <si>
    <t>ROLEXRINGS</t>
  </si>
  <si>
    <t>Jana Small Finance Bank Ltd</t>
  </si>
  <si>
    <t>JSFB</t>
  </si>
  <si>
    <t>Insolation Energy Ltd</t>
  </si>
  <si>
    <t>INA</t>
  </si>
  <si>
    <t>Semiconductors</t>
  </si>
  <si>
    <t>India Tourism Development Corp Ltd</t>
  </si>
  <si>
    <t>ITDC</t>
  </si>
  <si>
    <t>Share India Securities Ltd</t>
  </si>
  <si>
    <t>SHAREINDIA</t>
  </si>
  <si>
    <t>Surya Roshni Ltd</t>
  </si>
  <si>
    <t>SURYAROSNI</t>
  </si>
  <si>
    <t>Nesco Ltd</t>
  </si>
  <si>
    <t>NESCO</t>
  </si>
  <si>
    <t>IIFL Securities Ltd</t>
  </si>
  <si>
    <t>IIFLSEC</t>
  </si>
  <si>
    <t>Pricol Ltd</t>
  </si>
  <si>
    <t>PRICOLLTD</t>
  </si>
  <si>
    <t>TD Power Systems Ltd</t>
  </si>
  <si>
    <t>TDPOWERSYS</t>
  </si>
  <si>
    <t>Sundaram Finance Holdings Ltd</t>
  </si>
  <si>
    <t>SUNDARMHLD</t>
  </si>
  <si>
    <t>PTC India Ltd</t>
  </si>
  <si>
    <t>PTC</t>
  </si>
  <si>
    <t>Allcargo Logistics Ltd</t>
  </si>
  <si>
    <t>ALLCARGO</t>
  </si>
  <si>
    <t>MSTC Ltd</t>
  </si>
  <si>
    <t>MSTCLTD</t>
  </si>
  <si>
    <t>Cyient DLM Ltd</t>
  </si>
  <si>
    <t>CYIENTDLM</t>
  </si>
  <si>
    <t>Go Fashion (India) Ltd</t>
  </si>
  <si>
    <t>GOCOLORS</t>
  </si>
  <si>
    <t>J Kumar Infraprojects Ltd</t>
  </si>
  <si>
    <t>JKIL</t>
  </si>
  <si>
    <t>Privi Speciality Chemicals Ltd</t>
  </si>
  <si>
    <t>PRIVISCL</t>
  </si>
  <si>
    <t>Jai Corp Ltd</t>
  </si>
  <si>
    <t>JAICORPLTD</t>
  </si>
  <si>
    <t>Gujarat Ambuja Exports Ltd</t>
  </si>
  <si>
    <t>GAEL</t>
  </si>
  <si>
    <t>Network People Services Technologies Ltd</t>
  </si>
  <si>
    <t>NPST</t>
  </si>
  <si>
    <t>Paisalo Digital Ltd</t>
  </si>
  <si>
    <t>PAISALO</t>
  </si>
  <si>
    <t>DB Corp Ltd</t>
  </si>
  <si>
    <t>DBCORP</t>
  </si>
  <si>
    <t>Publishing</t>
  </si>
  <si>
    <t>Bansal Wire Industries Ltd</t>
  </si>
  <si>
    <t>BANSALWIRE</t>
  </si>
  <si>
    <t>GHCL Ltd</t>
  </si>
  <si>
    <t>GHCL</t>
  </si>
  <si>
    <t>Edelweiss Financial Services Ltd</t>
  </si>
  <si>
    <t>EDELWEISS</t>
  </si>
  <si>
    <t>Hemisphere Properties India Ltd</t>
  </si>
  <si>
    <t>HEMIPROP</t>
  </si>
  <si>
    <t>CSB Bank Ltd</t>
  </si>
  <si>
    <t>CSBBANK</t>
  </si>
  <si>
    <t>ICRA Ltd</t>
  </si>
  <si>
    <t>ICRA</t>
  </si>
  <si>
    <t>Restaurant Brands Asia Ltd</t>
  </si>
  <si>
    <t>RBA</t>
  </si>
  <si>
    <t>Bondada Engineering Ltd</t>
  </si>
  <si>
    <t>BONDADA</t>
  </si>
  <si>
    <t>MTAR Technologies Ltd</t>
  </si>
  <si>
    <t>MTARTECH</t>
  </si>
  <si>
    <t>Orient Electric Ltd</t>
  </si>
  <si>
    <t>ORIENTELEC</t>
  </si>
  <si>
    <t>Garware Hi-Tech Films Ltd</t>
  </si>
  <si>
    <t>GRWRHITECH</t>
  </si>
  <si>
    <t>Aarti Pharmalabs Ltd</t>
  </si>
  <si>
    <t>AARTIPHARM</t>
  </si>
  <si>
    <t>Kirloskar Industries Ltd</t>
  </si>
  <si>
    <t>KIRLOSIND</t>
  </si>
  <si>
    <t>R Systems International Ltd</t>
  </si>
  <si>
    <t>RSYSTEMS</t>
  </si>
  <si>
    <t>Kaveri Seed Company Ltd</t>
  </si>
  <si>
    <t>KSCL</t>
  </si>
  <si>
    <t>Seeds</t>
  </si>
  <si>
    <t>Gujarat Alkalies And Chemicals Ltd</t>
  </si>
  <si>
    <t>GUJALKALI</t>
  </si>
  <si>
    <t>Aditya Vision Ltd</t>
  </si>
  <si>
    <t>AVL</t>
  </si>
  <si>
    <t>Retail - Speciality</t>
  </si>
  <si>
    <t>Rain Industries Ltd</t>
  </si>
  <si>
    <t>RAIN</t>
  </si>
  <si>
    <t>Ami Organics Ltd</t>
  </si>
  <si>
    <t>AMIORG</t>
  </si>
  <si>
    <t>Pilani Investment And Industries Corporation Ltd</t>
  </si>
  <si>
    <t>PILANIINVS</t>
  </si>
  <si>
    <t>Gulf Oil Lubricants India Ltd</t>
  </si>
  <si>
    <t>GULFOILLUB</t>
  </si>
  <si>
    <t>Entero Healthcare Solutions Ltd</t>
  </si>
  <si>
    <t>ENTERO</t>
  </si>
  <si>
    <t>Utkarsh Small Finance Bank Ltd</t>
  </si>
  <si>
    <t>UTKARSHBNK</t>
  </si>
  <si>
    <t>Nippon India ETF Gold BeES</t>
  </si>
  <si>
    <t>GOLDBEES</t>
  </si>
  <si>
    <t>Gold</t>
  </si>
  <si>
    <t>Bharat Bijlee Ltd</t>
  </si>
  <si>
    <t>BBL</t>
  </si>
  <si>
    <t>Jamna Auto Industries Ltd</t>
  </si>
  <si>
    <t>JAMNAAUTO</t>
  </si>
  <si>
    <t>MAS Financial Services Ltd</t>
  </si>
  <si>
    <t>MASFIN</t>
  </si>
  <si>
    <t>Vaibhav Global Ltd</t>
  </si>
  <si>
    <t>VAIBHAVGBL</t>
  </si>
  <si>
    <t>Gateway Distriparks Ltd</t>
  </si>
  <si>
    <t>GATEWAY</t>
  </si>
  <si>
    <t>TeamLease Services Ltd</t>
  </si>
  <si>
    <t>TEAMLEASE</t>
  </si>
  <si>
    <t>Johnson Controls-Hitachi Air Conditioning India Ltd</t>
  </si>
  <si>
    <t>JCHAC</t>
  </si>
  <si>
    <t>Bajaj Hindusthan Sugar Ltd</t>
  </si>
  <si>
    <t>BAJAJHIND</t>
  </si>
  <si>
    <t>Heidelbergcement India Ltd</t>
  </si>
  <si>
    <t>HEIDELBERG</t>
  </si>
  <si>
    <t>Heritage Foods Ltd</t>
  </si>
  <si>
    <t>HERITGFOOD</t>
  </si>
  <si>
    <t>Healthcare Global Enterprises Ltd</t>
  </si>
  <si>
    <t>HCG</t>
  </si>
  <si>
    <t>Balu Forge Industries Ltd</t>
  </si>
  <si>
    <t>BALUFORGE</t>
  </si>
  <si>
    <t>Ramky Infrastructure Ltd</t>
  </si>
  <si>
    <t>RAMKY</t>
  </si>
  <si>
    <t>AGI Greenpac Ltd</t>
  </si>
  <si>
    <t>AGI</t>
  </si>
  <si>
    <t>Nocil Ltd</t>
  </si>
  <si>
    <t>NOCIL</t>
  </si>
  <si>
    <t>Rossari Biotech Ltd</t>
  </si>
  <si>
    <t>ROSSARI</t>
  </si>
  <si>
    <t>Exicom Tele-Systems Ltd</t>
  </si>
  <si>
    <t>EXICOM</t>
  </si>
  <si>
    <t>Sharda Cropchem Ltd</t>
  </si>
  <si>
    <t>SHARDACROP</t>
  </si>
  <si>
    <t>Harsha Engineers International Ltd</t>
  </si>
  <si>
    <t>HARSHA</t>
  </si>
  <si>
    <t>Paras Defence and Space Technologies Ltd</t>
  </si>
  <si>
    <t>PARAS</t>
  </si>
  <si>
    <t>Blue Cloud Softech Solutions Ltd</t>
  </si>
  <si>
    <t>BLUECLOUDS</t>
  </si>
  <si>
    <t>Lloyds Enterprises Ltd</t>
  </si>
  <si>
    <t>LLOYDSENT</t>
  </si>
  <si>
    <t>Trading Companies &amp; Distributors</t>
  </si>
  <si>
    <t>Kovai Medical Center and Hospital Ltd</t>
  </si>
  <si>
    <t>KOVAI</t>
  </si>
  <si>
    <t>Banco Products (India) Ltd</t>
  </si>
  <si>
    <t>BANCOINDIA</t>
  </si>
  <si>
    <t>Inox Green Energy Services Ltd</t>
  </si>
  <si>
    <t>INOXGREEN</t>
  </si>
  <si>
    <t>Shilchar Technologies Ltd</t>
  </si>
  <si>
    <t>SHILCTECH</t>
  </si>
  <si>
    <t>WPIL Ltd</t>
  </si>
  <si>
    <t>WPIL</t>
  </si>
  <si>
    <t>VRL Logistics Ltd</t>
  </si>
  <si>
    <t>VRLLOG</t>
  </si>
  <si>
    <t>Advanced Enzyme Technologies Ltd</t>
  </si>
  <si>
    <t>ADVENZYMES</t>
  </si>
  <si>
    <t>JTEKT India Ltd</t>
  </si>
  <si>
    <t>JTEKTINDIA</t>
  </si>
  <si>
    <t>Greenply Industries Ltd</t>
  </si>
  <si>
    <t>GREENPLY</t>
  </si>
  <si>
    <t>Aarti Drugs Ltd</t>
  </si>
  <si>
    <t>AARTIDRUGS</t>
  </si>
  <si>
    <t>Jayaswal Neco Industries Ltd</t>
  </si>
  <si>
    <t>JAYNECOIND</t>
  </si>
  <si>
    <t>Thangamayil Jewellery Ltd</t>
  </si>
  <si>
    <t>THANGAMAYL</t>
  </si>
  <si>
    <t>Hawkins Cookers Ltd</t>
  </si>
  <si>
    <t>HAWKINCOOK</t>
  </si>
  <si>
    <t>Shanthi Gears Ltd</t>
  </si>
  <si>
    <t>SHANTIGEAR</t>
  </si>
  <si>
    <t>Styrenix Performance Materials Ltd</t>
  </si>
  <si>
    <t>STYRENIX</t>
  </si>
  <si>
    <t>Spright Agro Ltd</t>
  </si>
  <si>
    <t>SPRIGHT</t>
  </si>
  <si>
    <t>Tinplate Company of India Ltd</t>
  </si>
  <si>
    <t>TINPLATE</t>
  </si>
  <si>
    <t>Wonderla Holidays Ltd</t>
  </si>
  <si>
    <t>WONDERLA</t>
  </si>
  <si>
    <t>Fedbank Financial Services Ltd</t>
  </si>
  <si>
    <t>FEDFINA</t>
  </si>
  <si>
    <t>Tilaknagar Industries Ltd</t>
  </si>
  <si>
    <t>TI</t>
  </si>
  <si>
    <t>Avantel Ltd</t>
  </si>
  <si>
    <t>AVANTEL</t>
  </si>
  <si>
    <t>Balmer Lawrie and Company Ltd</t>
  </si>
  <si>
    <t>BALMLAWRIE</t>
  </si>
  <si>
    <t>EMS Ltd</t>
  </si>
  <si>
    <t>EMSLIMITED</t>
  </si>
  <si>
    <t>Bharat Rasayan Ltd</t>
  </si>
  <si>
    <t>BHARATRAS</t>
  </si>
  <si>
    <t>Dynamatic Technologies Ltd</t>
  </si>
  <si>
    <t>DYNAMATECH</t>
  </si>
  <si>
    <t>Nippon India ETF Nifty 50 BeES</t>
  </si>
  <si>
    <t>NIFTYBEES</t>
  </si>
  <si>
    <t>Sanghvi Movers Ltd</t>
  </si>
  <si>
    <t>SANGHVIMOV</t>
  </si>
  <si>
    <t>Greenpanel Industries Ltd</t>
  </si>
  <si>
    <t>GREENPANEL</t>
  </si>
  <si>
    <t>Bombay Dyeing and Mfg Co Ltd</t>
  </si>
  <si>
    <t>BOMDYEING</t>
  </si>
  <si>
    <t>Moschip Technologies Ltd</t>
  </si>
  <si>
    <t>MOSCHIP</t>
  </si>
  <si>
    <t>TCI Express Ltd</t>
  </si>
  <si>
    <t>TCIEXP</t>
  </si>
  <si>
    <t>Jain Irrigation Systems Ltd</t>
  </si>
  <si>
    <t>JISLJALEQS</t>
  </si>
  <si>
    <t>Agricultural &amp; Farm Machinery</t>
  </si>
  <si>
    <t>Fusion Finance Ltd</t>
  </si>
  <si>
    <t>FUSION</t>
  </si>
  <si>
    <t>Awfis Space Solutions Ltd</t>
  </si>
  <si>
    <t>AWFIS</t>
  </si>
  <si>
    <t>Patel Engineering Ltd</t>
  </si>
  <si>
    <t>PATELENG</t>
  </si>
  <si>
    <t>Borosil Ltd</t>
  </si>
  <si>
    <t>BOROLTD</t>
  </si>
  <si>
    <t>Spandana Sphoorty Financial Ltd</t>
  </si>
  <si>
    <t>SPANDANA</t>
  </si>
  <si>
    <t>SG Mart Ltd</t>
  </si>
  <si>
    <t>SGMART</t>
  </si>
  <si>
    <t>Renewable Electricity</t>
  </si>
  <si>
    <t>Venus Pipes and Tubes Ltd</t>
  </si>
  <si>
    <t>VENUSPIPES</t>
  </si>
  <si>
    <t>Imagicaaworld Entertainment Ltd</t>
  </si>
  <si>
    <t>IMAGICAA</t>
  </si>
  <si>
    <t>Mahanagar Telephone Nigam Ltd</t>
  </si>
  <si>
    <t>MTNL</t>
  </si>
  <si>
    <t>Fineotex Chemical Ltd</t>
  </si>
  <si>
    <t>FCL</t>
  </si>
  <si>
    <t>Prime Focus Ltd</t>
  </si>
  <si>
    <t>PFOCUS</t>
  </si>
  <si>
    <t>Animation</t>
  </si>
  <si>
    <t>Cartrade Tech Ltd</t>
  </si>
  <si>
    <t>CARTRADE</t>
  </si>
  <si>
    <t>Sunflag Iron and Steel Co Ltd</t>
  </si>
  <si>
    <t>SUNFLAG</t>
  </si>
  <si>
    <t>Bhagiradha Chemicals and Industries Ltd</t>
  </si>
  <si>
    <t>BHAGCHEM</t>
  </si>
  <si>
    <t>Shipping Corporation of India Land and Assets Ltd</t>
  </si>
  <si>
    <t>SCILAL</t>
  </si>
  <si>
    <t>Gopal Snacks Ltd</t>
  </si>
  <si>
    <t>GOPAL</t>
  </si>
  <si>
    <t>KDDL Ltd</t>
  </si>
  <si>
    <t>KDDL</t>
  </si>
  <si>
    <t>Spicejet Ltd</t>
  </si>
  <si>
    <t>SPICEJET</t>
  </si>
  <si>
    <t>Honda India Power Products Ltd</t>
  </si>
  <si>
    <t>HONDAPOWER</t>
  </si>
  <si>
    <t>Pearl Global Industries Ltd</t>
  </si>
  <si>
    <t>PGIL</t>
  </si>
  <si>
    <t>Tide Water Oil Co India Ltd</t>
  </si>
  <si>
    <t>TIDEWATER</t>
  </si>
  <si>
    <t>Subros Ltd</t>
  </si>
  <si>
    <t>SUBROS</t>
  </si>
  <si>
    <t>Neogen Chemicals Ltd</t>
  </si>
  <si>
    <t>NEOGEN</t>
  </si>
  <si>
    <t>Ujaas Energy Ltd</t>
  </si>
  <si>
    <t>UEL</t>
  </si>
  <si>
    <t>Skipper Ltd</t>
  </si>
  <si>
    <t>SKIPPER</t>
  </si>
  <si>
    <t>Manorama Industries Ltd</t>
  </si>
  <si>
    <t>MANORAMA</t>
  </si>
  <si>
    <t>Shrem InvIT</t>
  </si>
  <si>
    <t>SHREMINVIT</t>
  </si>
  <si>
    <t>Sandhar Technologies Ltd</t>
  </si>
  <si>
    <t>SANDHAR</t>
  </si>
  <si>
    <t>LG Balakrishnan &amp; Bros Ltd</t>
  </si>
  <si>
    <t>LGBBROSLTD</t>
  </si>
  <si>
    <t>Sula Vineyards Ltd</t>
  </si>
  <si>
    <t>SULA</t>
  </si>
  <si>
    <t>Savita Oil Technologies Ltd</t>
  </si>
  <si>
    <t>SOTL</t>
  </si>
  <si>
    <t>Samhi Hotels Ltd</t>
  </si>
  <si>
    <t>SAMHI</t>
  </si>
  <si>
    <t>Kewal Kiran Clothing Ltd</t>
  </si>
  <si>
    <t>KKCL</t>
  </si>
  <si>
    <t>Pitti Engineering Ltd</t>
  </si>
  <si>
    <t>PITTIENG</t>
  </si>
  <si>
    <t>Orissa Minerals Development Company Ltd</t>
  </si>
  <si>
    <t>ORISSAMINE</t>
  </si>
  <si>
    <t>Uflex Ltd</t>
  </si>
  <si>
    <t>UFLEX</t>
  </si>
  <si>
    <t>PC Jeweller Ltd</t>
  </si>
  <si>
    <t>PCJEWELLER</t>
  </si>
  <si>
    <t>Thyrocare Technologies Ltd</t>
  </si>
  <si>
    <t>THYROCARE</t>
  </si>
  <si>
    <t>Bannari Amman Sugars Ltd</t>
  </si>
  <si>
    <t>BANARISUG</t>
  </si>
  <si>
    <t>Zaggle Prepaid Ocean Services Ltd</t>
  </si>
  <si>
    <t>ZAGGLE</t>
  </si>
  <si>
    <t>JNK India Ltd</t>
  </si>
  <si>
    <t>JNKINDIA</t>
  </si>
  <si>
    <t>Ganesha Ecosphere Ltd</t>
  </si>
  <si>
    <t>GANECOS</t>
  </si>
  <si>
    <t>West Coast Paper Mills Ltd</t>
  </si>
  <si>
    <t>WSTCSTPAPR</t>
  </si>
  <si>
    <t>JTL Industries Ltd</t>
  </si>
  <si>
    <t>JTLIND</t>
  </si>
  <si>
    <t>Apeejay Surrendra Park Hotels Ltd</t>
  </si>
  <si>
    <t>PARKHOTELS</t>
  </si>
  <si>
    <t>Hikal Ltd</t>
  </si>
  <si>
    <t>HIKAL</t>
  </si>
  <si>
    <t>Unichem Laboratories Ltd</t>
  </si>
  <si>
    <t>UNICHEMLAB</t>
  </si>
  <si>
    <t>DCX Systems Ltd</t>
  </si>
  <si>
    <t>DCXINDIA</t>
  </si>
  <si>
    <t>Grauer And Weil (India) Ltd</t>
  </si>
  <si>
    <t>GRAUWEIL</t>
  </si>
  <si>
    <t>Bajaj Consumer Care Ltd</t>
  </si>
  <si>
    <t>BAJAJCON</t>
  </si>
  <si>
    <t>Muthoot Microfin Ltd</t>
  </si>
  <si>
    <t>MUTHOOTMF</t>
  </si>
  <si>
    <t>Microfinancing</t>
  </si>
  <si>
    <t>Lumax AutoTechnologies Ltd</t>
  </si>
  <si>
    <t>LUMAXTECH</t>
  </si>
  <si>
    <t>Seamec Ltd</t>
  </si>
  <si>
    <t>SEAMECLTD</t>
  </si>
  <si>
    <t>Oil &amp; Gas - Equipment &amp; Services</t>
  </si>
  <si>
    <t>Ddev Plastiks Industries Ltd</t>
  </si>
  <si>
    <t>DDEVPLASTIK</t>
  </si>
  <si>
    <t>Shaily Engineering Plastics Ltd</t>
  </si>
  <si>
    <t>SHAILY</t>
  </si>
  <si>
    <t>Optiemus Infracom Ltd</t>
  </si>
  <si>
    <t>OPTIEMUS</t>
  </si>
  <si>
    <t>Nirlon Ltd</t>
  </si>
  <si>
    <t>NIRLON</t>
  </si>
  <si>
    <t>Hathway Cable and Datacom Ltd</t>
  </si>
  <si>
    <t>HATHWAY</t>
  </si>
  <si>
    <t>Cable &amp; D2H</t>
  </si>
  <si>
    <t>Yatharth Hospital &amp; Trauma Care Services Ltd</t>
  </si>
  <si>
    <t>YATHARTH</t>
  </si>
  <si>
    <t>DCB Bank Ltd</t>
  </si>
  <si>
    <t>DCBBANK</t>
  </si>
  <si>
    <t>IRB InvIT Fund</t>
  </si>
  <si>
    <t>IRBINVIT</t>
  </si>
  <si>
    <t>Motilal Oswal NASDAQ 100 ETF</t>
  </si>
  <si>
    <t>MON100</t>
  </si>
  <si>
    <t>Sundaram Clayton Ltd</t>
  </si>
  <si>
    <t>SUNCLAY</t>
  </si>
  <si>
    <t>Oriana Power Ltd</t>
  </si>
  <si>
    <t>ORIANA</t>
  </si>
  <si>
    <t>Cigniti Technologies Ltd</t>
  </si>
  <si>
    <t>CIGNITITEC</t>
  </si>
  <si>
    <t>Ashiana Housing Ltd</t>
  </si>
  <si>
    <t>ASHIANA</t>
  </si>
  <si>
    <t>Medi Assist Healthcare Services Ltd</t>
  </si>
  <si>
    <t>MEDIASSIST</t>
  </si>
  <si>
    <t>Navneet Education Ltd</t>
  </si>
  <si>
    <t>NAVNETEDUL</t>
  </si>
  <si>
    <t>TCNS Clothing Co Ltd</t>
  </si>
  <si>
    <t>TCNSBRANDS</t>
  </si>
  <si>
    <t>Kingfa Science and Technology (India) Ltd</t>
  </si>
  <si>
    <t>KINGFA</t>
  </si>
  <si>
    <t>Greaves Cotton Ltd</t>
  </si>
  <si>
    <t>GREAVESCOT</t>
  </si>
  <si>
    <t>Kalyani Steels Ltd</t>
  </si>
  <si>
    <t>KSL</t>
  </si>
  <si>
    <t>Indian Metals and Ferro Alloys Ltd</t>
  </si>
  <si>
    <t>IMFA</t>
  </si>
  <si>
    <t>Alembic Ltd</t>
  </si>
  <si>
    <t>ALEMBICLTD</t>
  </si>
  <si>
    <t>Gufic Biosciences Ltd</t>
  </si>
  <si>
    <t>GUFICBIO</t>
  </si>
  <si>
    <t>India Glycols Ltd</t>
  </si>
  <si>
    <t>INDIAGLYCO</t>
  </si>
  <si>
    <t>HPL Electric &amp; Power Ltd</t>
  </si>
  <si>
    <t>HPL</t>
  </si>
  <si>
    <t>Gensol Engineering Ltd</t>
  </si>
  <si>
    <t>GENSOL</t>
  </si>
  <si>
    <t>Innova Captab Ltd</t>
  </si>
  <si>
    <t>INNOVACAP</t>
  </si>
  <si>
    <t>Swaraj Engines Ltd</t>
  </si>
  <si>
    <t>SWARAJENG</t>
  </si>
  <si>
    <t>Gujarat Themis Biosyn Ltd</t>
  </si>
  <si>
    <t>GUJTHEM</t>
  </si>
  <si>
    <t>La Opala R G Ltd</t>
  </si>
  <si>
    <t>LAOPALA</t>
  </si>
  <si>
    <t>Hinduja Global Solutions Ltd</t>
  </si>
  <si>
    <t>HGS</t>
  </si>
  <si>
    <t>Mahindra Logistics Ltd</t>
  </si>
  <si>
    <t>MAHLOG</t>
  </si>
  <si>
    <t>Polyplex Corp Ltd</t>
  </si>
  <si>
    <t>POLYPLEX</t>
  </si>
  <si>
    <t>LS Industries Ltd</t>
  </si>
  <si>
    <t>LSIND</t>
  </si>
  <si>
    <t>Steel Strips Wheels Ltd</t>
  </si>
  <si>
    <t>SSWL</t>
  </si>
  <si>
    <t>VST Tillers Tractors Ltd</t>
  </si>
  <si>
    <t>VSTTILLERS</t>
  </si>
  <si>
    <t>Hindustan Oil Exploration Company Ltd</t>
  </si>
  <si>
    <t>HINDOILEXP</t>
  </si>
  <si>
    <t>Artemis Medicare Services Ltd</t>
  </si>
  <si>
    <t>ARTEMISMED</t>
  </si>
  <si>
    <t>Marine Electricals (India) Ltd</t>
  </si>
  <si>
    <t>MARINE</t>
  </si>
  <si>
    <t>Bhansali Engg Polymers Ltd</t>
  </si>
  <si>
    <t>BEPL</t>
  </si>
  <si>
    <t>GTL Infrastructure Ltd</t>
  </si>
  <si>
    <t>GTLINFRA</t>
  </si>
  <si>
    <t>Anup Engineering Ltd</t>
  </si>
  <si>
    <t>ANUP</t>
  </si>
  <si>
    <t>Fiem Industries Ltd</t>
  </si>
  <si>
    <t>FIEMIND</t>
  </si>
  <si>
    <t>Delta Corp Ltd</t>
  </si>
  <si>
    <t>DELTACORP</t>
  </si>
  <si>
    <t>Datamatics Global Services Ltd</t>
  </si>
  <si>
    <t>DATAMATICS</t>
  </si>
  <si>
    <t>Apollo Micro Systems Ltd</t>
  </si>
  <si>
    <t>APOLLO</t>
  </si>
  <si>
    <t>TVS Srichakra Ltd</t>
  </si>
  <si>
    <t>TVSSRICHAK</t>
  </si>
  <si>
    <t>PTC India Financial Services Ltd</t>
  </si>
  <si>
    <t>PFS</t>
  </si>
  <si>
    <t>Premier Explosives Ltd</t>
  </si>
  <si>
    <t>PREMEXPLN</t>
  </si>
  <si>
    <t>Gujarat Industries Power Company Ltd</t>
  </si>
  <si>
    <t>GIPCL</t>
  </si>
  <si>
    <t>SeQuent Scientific Ltd</t>
  </si>
  <si>
    <t>SEQUENT</t>
  </si>
  <si>
    <t>Avalon Technologies Ltd</t>
  </si>
  <si>
    <t>AVALON</t>
  </si>
  <si>
    <t>Fischer Medical Ventures Ltd</t>
  </si>
  <si>
    <t>FISCHER</t>
  </si>
  <si>
    <t>MPS Ltd</t>
  </si>
  <si>
    <t>MPSLTD</t>
  </si>
  <si>
    <t>Foseco India Ltd</t>
  </si>
  <si>
    <t>FOSECOIND</t>
  </si>
  <si>
    <t>Shivalik Bimetal Controls Ltd</t>
  </si>
  <si>
    <t>SBCL</t>
  </si>
  <si>
    <t>Arvind Smartspaces Ltd</t>
  </si>
  <si>
    <t>ARVSMART</t>
  </si>
  <si>
    <t>Nucleus Software Exports Ltd</t>
  </si>
  <si>
    <t>NUCLEUS</t>
  </si>
  <si>
    <t>Vindhya Telelinks Ltd</t>
  </si>
  <si>
    <t>VINDHYATEL</t>
  </si>
  <si>
    <t>Flair Writing Industries Ltd</t>
  </si>
  <si>
    <t>FLAIR</t>
  </si>
  <si>
    <t>Jindal Poly Films Ltd</t>
  </si>
  <si>
    <t>JINDALPOLY</t>
  </si>
  <si>
    <t>Thirumalai Chemicals Ltd</t>
  </si>
  <si>
    <t>TIRUMALCHM</t>
  </si>
  <si>
    <t>Rajoo Engineers Ltd</t>
  </si>
  <si>
    <t>RAJOOENG</t>
  </si>
  <si>
    <t>Max Ventures and Industries Ltd</t>
  </si>
  <si>
    <t>MAXVIL</t>
  </si>
  <si>
    <t>Gokul Agro Resources Ltd</t>
  </si>
  <si>
    <t>GOKULAGRO</t>
  </si>
  <si>
    <t>Stylam Industries Ltd</t>
  </si>
  <si>
    <t>STYLAMIND</t>
  </si>
  <si>
    <t>Vishnu Prakash R Punglia Ltd</t>
  </si>
  <si>
    <t>VPRPL</t>
  </si>
  <si>
    <t>Thejo Engineering Ltd</t>
  </si>
  <si>
    <t>THEJO</t>
  </si>
  <si>
    <t>V2 Retail Ltd</t>
  </si>
  <si>
    <t>V2RETAIL</t>
  </si>
  <si>
    <t>Vadilal Industries Ltd</t>
  </si>
  <si>
    <t>VADILALIND</t>
  </si>
  <si>
    <t>Supriya Lifescience Ltd</t>
  </si>
  <si>
    <t>SUPRIYA</t>
  </si>
  <si>
    <t>RPG Life Sciences Limited</t>
  </si>
  <si>
    <t>RPGLIFE</t>
  </si>
  <si>
    <t>Ashapura Minechem Ltd</t>
  </si>
  <si>
    <t>ASHAPURMIN</t>
  </si>
  <si>
    <t>Prakash Industries Ltd</t>
  </si>
  <si>
    <t>PRAKASH</t>
  </si>
  <si>
    <t>Huhtamaki India Ltd</t>
  </si>
  <si>
    <t>HUHTAMAKI</t>
  </si>
  <si>
    <t>Dalmia Bharat Sugar and Industries Ltd</t>
  </si>
  <si>
    <t>DALMIASUG</t>
  </si>
  <si>
    <t>Stanley Lifestyles Ltd</t>
  </si>
  <si>
    <t>STANLEY</t>
  </si>
  <si>
    <t>Refex Industries Ltd</t>
  </si>
  <si>
    <t>REFEX</t>
  </si>
  <si>
    <t>Bajel Projects Ltd</t>
  </si>
  <si>
    <t>BAJEL</t>
  </si>
  <si>
    <t>Electric Utilities</t>
  </si>
  <si>
    <t>Tinna Rubber and Infrastructure Ltd</t>
  </si>
  <si>
    <t>TINNARUBR</t>
  </si>
  <si>
    <t>Jash Engineering Ltd</t>
  </si>
  <si>
    <t>JASH</t>
  </si>
  <si>
    <t>Hindware Home Innovation Ltd</t>
  </si>
  <si>
    <t>HINDWAREAP</t>
  </si>
  <si>
    <t>Sagar Cements Ltd</t>
  </si>
  <si>
    <t>SAGCEM</t>
  </si>
  <si>
    <t>ideaForge Technology Ltd</t>
  </si>
  <si>
    <t>IDEAFORGE</t>
  </si>
  <si>
    <t>Automotive Axles Ltd</t>
  </si>
  <si>
    <t>AUTOAXLES</t>
  </si>
  <si>
    <t>NRB Bearings Ltd</t>
  </si>
  <si>
    <t>NRBBEARING</t>
  </si>
  <si>
    <t>Wendt (India) Limited</t>
  </si>
  <si>
    <t>WENDT</t>
  </si>
  <si>
    <t>Dollar Industries Ltd</t>
  </si>
  <si>
    <t>DOLLAR</t>
  </si>
  <si>
    <t>Ge Power India Ltd</t>
  </si>
  <si>
    <t>GEPIL</t>
  </si>
  <si>
    <t>Eveready Industries India Ltd</t>
  </si>
  <si>
    <t>EVEREADY</t>
  </si>
  <si>
    <t>Suraj Estate Developers Ltd</t>
  </si>
  <si>
    <t>SURAJEST</t>
  </si>
  <si>
    <t>Real Estate Rental, Development &amp; Operations</t>
  </si>
  <si>
    <t>SJS Enterprises Ltd</t>
  </si>
  <si>
    <t>SJS</t>
  </si>
  <si>
    <t>Marathon Nextgen Realty Ltd</t>
  </si>
  <si>
    <t>MARATHON</t>
  </si>
  <si>
    <t>Spectrum Electrical Industries Ltd</t>
  </si>
  <si>
    <t>SPECTRUM</t>
  </si>
  <si>
    <t>Rajratan Global Wire Ltd</t>
  </si>
  <si>
    <t>RAJRATAN</t>
  </si>
  <si>
    <t>Salasar Techno Engineering Ltd</t>
  </si>
  <si>
    <t>SALASAR</t>
  </si>
  <si>
    <t>Morepen Laboratories Ltd</t>
  </si>
  <si>
    <t>MOREPENLAB</t>
  </si>
  <si>
    <t>Indoco Remedies Ltd</t>
  </si>
  <si>
    <t>INDOCO</t>
  </si>
  <si>
    <t>Repco Home Finance Ltd</t>
  </si>
  <si>
    <t>REPCOHOME</t>
  </si>
  <si>
    <t>Maithan Alloys Ltd</t>
  </si>
  <si>
    <t>MAITHANALL</t>
  </si>
  <si>
    <t>SML Isuzu Ltd</t>
  </si>
  <si>
    <t>SMLISUZU</t>
  </si>
  <si>
    <t>Dishman Carbogen Amcis Ltd</t>
  </si>
  <si>
    <t>DCAL</t>
  </si>
  <si>
    <t>IndoStar Capital Finance Ltd</t>
  </si>
  <si>
    <t>INDOSTAR</t>
  </si>
  <si>
    <t>Dhani Services Ltd</t>
  </si>
  <si>
    <t>DHANI</t>
  </si>
  <si>
    <t>Quick Heal Technologies Ltd</t>
  </si>
  <si>
    <t>QUICKHEAL</t>
  </si>
  <si>
    <t>Shalby Ltd</t>
  </si>
  <si>
    <t>SHALBY</t>
  </si>
  <si>
    <t>Fino Payments Bank Ltd</t>
  </si>
  <si>
    <t>FINOPB</t>
  </si>
  <si>
    <t>Goodluck India Ltd</t>
  </si>
  <si>
    <t>GOODLUCK</t>
  </si>
  <si>
    <t>Indraprastha Medical Corporation Ltd</t>
  </si>
  <si>
    <t>INDRAMEDCO</t>
  </si>
  <si>
    <t>Dredging Corporation of India Ltd</t>
  </si>
  <si>
    <t>DREDGECORP</t>
  </si>
  <si>
    <t>Dredging</t>
  </si>
  <si>
    <t>SEPC Ltd</t>
  </si>
  <si>
    <t>SEPC</t>
  </si>
  <si>
    <t>KCP Ltd</t>
  </si>
  <si>
    <t>KCP</t>
  </si>
  <si>
    <t>BF Utilities Ltd</t>
  </si>
  <si>
    <t>BFUTILITIE</t>
  </si>
  <si>
    <t>Somany Ceramics Ltd</t>
  </si>
  <si>
    <t>SOMANYCERA</t>
  </si>
  <si>
    <t>Novartis India Ltd</t>
  </si>
  <si>
    <t>NOVARTIND</t>
  </si>
  <si>
    <t>Vertoz Advertising Ltd</t>
  </si>
  <si>
    <t>VERTOZ</t>
  </si>
  <si>
    <t>Websol Energy System Ltd</t>
  </si>
  <si>
    <t>WEBELSOLAR</t>
  </si>
  <si>
    <t>Kolte-Patil Developers Ltd</t>
  </si>
  <si>
    <t>KOLTEPATIL</t>
  </si>
  <si>
    <t>Suven Life Sciences Ltd</t>
  </si>
  <si>
    <t>SUVEN</t>
  </si>
  <si>
    <t>CARE Ratings Ltd</t>
  </si>
  <si>
    <t>CARERATING</t>
  </si>
  <si>
    <t>HLE Glascoat Ltd</t>
  </si>
  <si>
    <t>HLEGLAS</t>
  </si>
  <si>
    <t>Confidence Petroleum India Ltd</t>
  </si>
  <si>
    <t>CONFIPET</t>
  </si>
  <si>
    <t>Abans Holdings Ltd</t>
  </si>
  <si>
    <t>AHL</t>
  </si>
  <si>
    <t>TCPL Packaging Ltd</t>
  </si>
  <si>
    <t>TCPLPACK</t>
  </si>
  <si>
    <t>Nilkamal Ltd</t>
  </si>
  <si>
    <t>NILKAMAL</t>
  </si>
  <si>
    <t>DISA India Ltd</t>
  </si>
  <si>
    <t>DISAQ</t>
  </si>
  <si>
    <t>Vishnu Chemicals Ltd</t>
  </si>
  <si>
    <t>VISHNU</t>
  </si>
  <si>
    <t>Dish TV India Ltd</t>
  </si>
  <si>
    <t>DISHTV</t>
  </si>
  <si>
    <t>Sindhu Trade Links Ltd</t>
  </si>
  <si>
    <t>SINDHUTRAD</t>
  </si>
  <si>
    <t>D P Abhushan Ltd</t>
  </si>
  <si>
    <t>DPABHUSHAN</t>
  </si>
  <si>
    <t>Goodyear India Ltd</t>
  </si>
  <si>
    <t>GOODYEAR</t>
  </si>
  <si>
    <t>Jeena Sikho Lifecare Ltd</t>
  </si>
  <si>
    <t>JSLL</t>
  </si>
  <si>
    <t>Sky Gold Ltd</t>
  </si>
  <si>
    <t>SKYGOLD</t>
  </si>
  <si>
    <t>Saksoft Ltd</t>
  </si>
  <si>
    <t>SAKSOFT</t>
  </si>
  <si>
    <t>Servotech Power Systems Ltd</t>
  </si>
  <si>
    <t>SERVOTECH</t>
  </si>
  <si>
    <t>EIH Associated Hotels Ltd</t>
  </si>
  <si>
    <t>EIHAHOTELS</t>
  </si>
  <si>
    <t>MM Forgings Ltd</t>
  </si>
  <si>
    <t>MMFL</t>
  </si>
  <si>
    <t>Dolphin Offshore Enterprises (India) Ltd</t>
  </si>
  <si>
    <t>DOLPHIN</t>
  </si>
  <si>
    <t>Solara Active Pharma Sciences Ltd</t>
  </si>
  <si>
    <t>SOLARA</t>
  </si>
  <si>
    <t>SBI Gold ETF</t>
  </si>
  <si>
    <t>SETFGOLD</t>
  </si>
  <si>
    <t>Tarsons Products Ltd</t>
  </si>
  <si>
    <t>TARSONS</t>
  </si>
  <si>
    <t>Man Industries (India) Ltd</t>
  </si>
  <si>
    <t>MANINDS</t>
  </si>
  <si>
    <t>RPSG Ventures Ltd</t>
  </si>
  <si>
    <t>RPSGVENT</t>
  </si>
  <si>
    <t>Andrew Yule &amp; Co Ltd</t>
  </si>
  <si>
    <t>ANDREWYU</t>
  </si>
  <si>
    <t>Precision Wires India Ltd</t>
  </si>
  <si>
    <t>PRECWIRE</t>
  </si>
  <si>
    <t>PSP Projects Ltd</t>
  </si>
  <si>
    <t>PSPPROJECT</t>
  </si>
  <si>
    <t>Unitech Ltd</t>
  </si>
  <si>
    <t>UNITECH</t>
  </si>
  <si>
    <t>Globus Spirits Ltd</t>
  </si>
  <si>
    <t>GLOBUSSPR</t>
  </si>
  <si>
    <t>Lumax Industries Ltd</t>
  </si>
  <si>
    <t>LUMAXIND</t>
  </si>
  <si>
    <t>Capacite Infraprojects Ltd</t>
  </si>
  <si>
    <t>CAPACITE</t>
  </si>
  <si>
    <t>Genesys International Corporation Ltd</t>
  </si>
  <si>
    <t>GENESYS</t>
  </si>
  <si>
    <t>Nippon India ETF Nifty 1D Rate Liquid BeES</t>
  </si>
  <si>
    <t>LIQUIDBEES</t>
  </si>
  <si>
    <t>EFC (I) Ltd</t>
  </si>
  <si>
    <t>EFCIL</t>
  </si>
  <si>
    <t>Distributors</t>
  </si>
  <si>
    <t>Mayur Uniquoters Ltd</t>
  </si>
  <si>
    <t>MAYURUNIQ</t>
  </si>
  <si>
    <t>Mold-Tek Packaging Ltd</t>
  </si>
  <si>
    <t>MOLDTKPAC</t>
  </si>
  <si>
    <t>Venky's (India) Ltd</t>
  </si>
  <si>
    <t>VENKEYS</t>
  </si>
  <si>
    <t>ESAF Small Finance Bank Limited</t>
  </si>
  <si>
    <t>ESAFSFB</t>
  </si>
  <si>
    <t>Universal Cables Ltd</t>
  </si>
  <si>
    <t>UNIVCABLES</t>
  </si>
  <si>
    <t>TIL Ltd</t>
  </si>
  <si>
    <t>TIL</t>
  </si>
  <si>
    <t>S H Kelkar and Company Ltd</t>
  </si>
  <si>
    <t>SHK</t>
  </si>
  <si>
    <t>Accelya Solutions India Ltd</t>
  </si>
  <si>
    <t>ACCELYA</t>
  </si>
  <si>
    <t>Indian Hume Pipe Company Ltd</t>
  </si>
  <si>
    <t>INDIANHUME</t>
  </si>
  <si>
    <t>HMA Agro Industries Ltd</t>
  </si>
  <si>
    <t>HMAAGRO</t>
  </si>
  <si>
    <t>K.P. Energy Ltd</t>
  </si>
  <si>
    <t>KPEL</t>
  </si>
  <si>
    <t>KP Green Engineering Ltd</t>
  </si>
  <si>
    <t>KPGEL</t>
  </si>
  <si>
    <t>Heavy Electrical Equipment</t>
  </si>
  <si>
    <t>Tasty Bite Eatables Ltd</t>
  </si>
  <si>
    <t>TASTYBITE</t>
  </si>
  <si>
    <t>Landmark Cars Ltd</t>
  </si>
  <si>
    <t>LANDMARK</t>
  </si>
  <si>
    <t>Jaiprakash Associates Ltd</t>
  </si>
  <si>
    <t>JPASSOCIAT</t>
  </si>
  <si>
    <t>Rashi Peripherals Ltd</t>
  </si>
  <si>
    <t>RPTECH</t>
  </si>
  <si>
    <t>Hi-Tech Pipes Ltd</t>
  </si>
  <si>
    <t>HITECH</t>
  </si>
  <si>
    <t>Kalyani Investment Company Ltd</t>
  </si>
  <si>
    <t>KICL</t>
  </si>
  <si>
    <t>Veritas (India) Ltd</t>
  </si>
  <si>
    <t>VERITAS</t>
  </si>
  <si>
    <t>Rupa &amp; Company Ltd</t>
  </si>
  <si>
    <t>RUPA</t>
  </si>
  <si>
    <t>Geojit Financial Services Ltd</t>
  </si>
  <si>
    <t>GEOJITFSL</t>
  </si>
  <si>
    <t>Nitin Spinners Ltd</t>
  </si>
  <si>
    <t>NITINSPIN</t>
  </si>
  <si>
    <t>DEE Development Engineers Ltd</t>
  </si>
  <si>
    <t>DEEDEV</t>
  </si>
  <si>
    <t>Cupid Ltd</t>
  </si>
  <si>
    <t>CUPID</t>
  </si>
  <si>
    <t>Dolat Algotech Ltd</t>
  </si>
  <si>
    <t>DOLATALGO</t>
  </si>
  <si>
    <t>Ajmera Realty &amp; Infra India Ltd</t>
  </si>
  <si>
    <t>AJMERA</t>
  </si>
  <si>
    <t>India Pesticides Ltd</t>
  </si>
  <si>
    <t>IPL</t>
  </si>
  <si>
    <t>Dreamfolks Services Ltd</t>
  </si>
  <si>
    <t>DREAMFOLKS</t>
  </si>
  <si>
    <t>John Cockerill India Ltd</t>
  </si>
  <si>
    <t>COCKERILL</t>
  </si>
  <si>
    <t>Industrial Machinery &amp; Supplies &amp; Components</t>
  </si>
  <si>
    <t>Udaipur Cement Works Ltd</t>
  </si>
  <si>
    <t>UDAICEMENT</t>
  </si>
  <si>
    <t>Deccan Gold Mines Ltd</t>
  </si>
  <si>
    <t>DECNGOLD</t>
  </si>
  <si>
    <t>ADF Foods Ltd</t>
  </si>
  <si>
    <t>ADFFOODS</t>
  </si>
  <si>
    <t>DEN Networks Ltd</t>
  </si>
  <si>
    <t>DEN</t>
  </si>
  <si>
    <t>Welspun Specialty Solutions Ltd</t>
  </si>
  <si>
    <t>WELSPLSOL</t>
  </si>
  <si>
    <t>Pokarna Ltd</t>
  </si>
  <si>
    <t>POKARNA</t>
  </si>
  <si>
    <t>Apollo Pipes Ltd</t>
  </si>
  <si>
    <t>APOLLOPIPE</t>
  </si>
  <si>
    <t>Sasken Technologies Ltd</t>
  </si>
  <si>
    <t>SASKEN</t>
  </si>
  <si>
    <t>Panama Petrochem Ltd</t>
  </si>
  <si>
    <t>PANAMAPET</t>
  </si>
  <si>
    <t>Mangalam Cement Ltd</t>
  </si>
  <si>
    <t>MANGLMCEM</t>
  </si>
  <si>
    <t>Insecticides (India) Ltd</t>
  </si>
  <si>
    <t>INSECTICID</t>
  </si>
  <si>
    <t>IOL Chemicals and Pharmaceuticals Ltd</t>
  </si>
  <si>
    <t>IOLCP</t>
  </si>
  <si>
    <t>63 Moons Technologies Ltd</t>
  </si>
  <si>
    <t>63MOONS</t>
  </si>
  <si>
    <t>SMS Pharmaceuticals Ltd</t>
  </si>
  <si>
    <t>SMSPHARMA</t>
  </si>
  <si>
    <t>S.P.Apparels Ltd</t>
  </si>
  <si>
    <t>SPAL</t>
  </si>
  <si>
    <t>Owais Metal and Mineral Processing Ltd</t>
  </si>
  <si>
    <t>OWAIS</t>
  </si>
  <si>
    <t>IKIO Lighting Ltd</t>
  </si>
  <si>
    <t>IKIO</t>
  </si>
  <si>
    <t>Sanghi Industries Ltd</t>
  </si>
  <si>
    <t>SANGHIIND</t>
  </si>
  <si>
    <t>Epack Durable Ltd</t>
  </si>
  <si>
    <t>EPACK</t>
  </si>
  <si>
    <t>Sai Silks (Kalamandir) Ltd</t>
  </si>
  <si>
    <t>KALAMANDIR</t>
  </si>
  <si>
    <t>Vidhi Specialty Food Ingredients Ltd</t>
  </si>
  <si>
    <t>VIDHIING</t>
  </si>
  <si>
    <t>Pennar Industries Ltd</t>
  </si>
  <si>
    <t>PENIND</t>
  </si>
  <si>
    <t>NIBE Ltd</t>
  </si>
  <si>
    <t>NIBE</t>
  </si>
  <si>
    <t>Kody Technolab Ltd</t>
  </si>
  <si>
    <t>KODYTECH</t>
  </si>
  <si>
    <t>Omaxe Ltd</t>
  </si>
  <si>
    <t>OMAXE</t>
  </si>
  <si>
    <t>Cantabil Retail India Ltd</t>
  </si>
  <si>
    <t>CANTABIL</t>
  </si>
  <si>
    <t>Federal-Mogul Goetze (India) Ltd</t>
  </si>
  <si>
    <t>FMGOETZE</t>
  </si>
  <si>
    <t>E2E Networks Ltd</t>
  </si>
  <si>
    <t>E2E</t>
  </si>
  <si>
    <t>Mukand Ltd</t>
  </si>
  <si>
    <t>MUKANDLTD</t>
  </si>
  <si>
    <t>Astec Lifesciences Ltd</t>
  </si>
  <si>
    <t>ASTEC</t>
  </si>
  <si>
    <t>Oriental Hotels Ltd</t>
  </si>
  <si>
    <t>ORIENTHOT</t>
  </si>
  <si>
    <t>Jyoti Structures Ltd</t>
  </si>
  <si>
    <t>JYOTISTRUC</t>
  </si>
  <si>
    <t>BF Investment Ltd</t>
  </si>
  <si>
    <t>BFINVEST</t>
  </si>
  <si>
    <t>Ugro Capital Ltd</t>
  </si>
  <si>
    <t>UGROCAP</t>
  </si>
  <si>
    <t>Xpro India Ltd</t>
  </si>
  <si>
    <t>XPROINDIA</t>
  </si>
  <si>
    <t>Siyaram Silk Mills Ltd</t>
  </si>
  <si>
    <t>SIYSIL</t>
  </si>
  <si>
    <t>JITF Infralogistics Ltd</t>
  </si>
  <si>
    <t>JITFINFRA</t>
  </si>
  <si>
    <t>B L Kashyap and Sons Ltd</t>
  </si>
  <si>
    <t>BLKASHYAP</t>
  </si>
  <si>
    <t>Satin Creditcare Network Ltd</t>
  </si>
  <si>
    <t>SATIN</t>
  </si>
  <si>
    <t>Raghav Productivity Enhancers Ltd</t>
  </si>
  <si>
    <t>RPEL</t>
  </si>
  <si>
    <t>Indo Tech Transformers Ltd</t>
  </si>
  <si>
    <t>INDOTECH</t>
  </si>
  <si>
    <t>SG Finserve Ltd</t>
  </si>
  <si>
    <t>SGFIN</t>
  </si>
  <si>
    <t>Balmer Lawrie Investments Ltd</t>
  </si>
  <si>
    <t>BLIL</t>
  </si>
  <si>
    <t>Tatva Chintan Pharma Chem Ltd</t>
  </si>
  <si>
    <t>TATVA</t>
  </si>
  <si>
    <t>Monarch Networth Capital Ltd</t>
  </si>
  <si>
    <t>MONARCH</t>
  </si>
  <si>
    <t>Uniparts India Ltd</t>
  </si>
  <si>
    <t>UNIPARTS</t>
  </si>
  <si>
    <t>TechNVision Ventures Ltd</t>
  </si>
  <si>
    <t>TECHNVISN</t>
  </si>
  <si>
    <t>Cosmo First Ltd</t>
  </si>
  <si>
    <t>COSMOFIRST</t>
  </si>
  <si>
    <t>Paramount Communications Ltd</t>
  </si>
  <si>
    <t>PARACABLES</t>
  </si>
  <si>
    <t>HIL Ltd</t>
  </si>
  <si>
    <t>HIL</t>
  </si>
  <si>
    <t>Apcotex Industries Ltd</t>
  </si>
  <si>
    <t>APCOTEXIND</t>
  </si>
  <si>
    <t>TTK Healthcare Ltd</t>
  </si>
  <si>
    <t>TTKHLTCARE</t>
  </si>
  <si>
    <t>Antony Waste Handling Cell Ltd</t>
  </si>
  <si>
    <t>AWHCL</t>
  </si>
  <si>
    <t>Hester Biosciences Ltd</t>
  </si>
  <si>
    <t>HESTERBIO</t>
  </si>
  <si>
    <t>Parag Milk Foods Ltd</t>
  </si>
  <si>
    <t>PARAGMILK</t>
  </si>
  <si>
    <t>Barbeque-Nation Hospitality Ltd</t>
  </si>
  <si>
    <t>BARBEQUE</t>
  </si>
  <si>
    <t>Andhra Paper Ltd</t>
  </si>
  <si>
    <t>ANDHRAPAP</t>
  </si>
  <si>
    <t>ICICI Prudential Nifty 50 ETF</t>
  </si>
  <si>
    <t>NIFTYIETF</t>
  </si>
  <si>
    <t>Hubtown Ltd</t>
  </si>
  <si>
    <t>HUBTOWN</t>
  </si>
  <si>
    <t>Carysil Ltd</t>
  </si>
  <si>
    <t>CARYSIL</t>
  </si>
  <si>
    <t>Shanti Educational Initiatives Ltd</t>
  </si>
  <si>
    <t>SEIL</t>
  </si>
  <si>
    <t>Rane Holdings Ltd</t>
  </si>
  <si>
    <t>RANEHOLDIN</t>
  </si>
  <si>
    <t>Meghmani Organics Ltd</t>
  </si>
  <si>
    <t>MOL</t>
  </si>
  <si>
    <t>Vardhman Special Steels Ltd</t>
  </si>
  <si>
    <t>VSSL</t>
  </si>
  <si>
    <t>IFGL Refractories Ltd</t>
  </si>
  <si>
    <t>IFGLEXPOR</t>
  </si>
  <si>
    <t>Talbros Automotive Components Ltd</t>
  </si>
  <si>
    <t>TALBROAUTO</t>
  </si>
  <si>
    <t>Vakrangee Limited</t>
  </si>
  <si>
    <t>VAKRANGEE</t>
  </si>
  <si>
    <t>Pnb Gilts Ltd</t>
  </si>
  <si>
    <t>PNBGILTS</t>
  </si>
  <si>
    <t>Tanfac Industries Ltd</t>
  </si>
  <si>
    <t>TANFACIND</t>
  </si>
  <si>
    <t>Jubilant Industries Ltd</t>
  </si>
  <si>
    <t>JUBLINDS</t>
  </si>
  <si>
    <t>Nalwa Sons Investments Ltd</t>
  </si>
  <si>
    <t>NSIL</t>
  </si>
  <si>
    <t>Som Distilleries and Breweries Ltd</t>
  </si>
  <si>
    <t>SDBL</t>
  </si>
  <si>
    <t>Axiscades Technologies Ltd</t>
  </si>
  <si>
    <t>AXISCADES</t>
  </si>
  <si>
    <t>Themis Medicare Ltd</t>
  </si>
  <si>
    <t>THEMISMED</t>
  </si>
  <si>
    <t>Orient Green Power Company Ltd</t>
  </si>
  <si>
    <t>GREENPOWER</t>
  </si>
  <si>
    <t>Updater Services Ltd</t>
  </si>
  <si>
    <t>UDS</t>
  </si>
  <si>
    <t>Seshasayee Paper and Boards Ltd</t>
  </si>
  <si>
    <t>SESHAPAPER</t>
  </si>
  <si>
    <t>JISLDVREQS</t>
  </si>
  <si>
    <t>Walchandnagar Industries Ltd</t>
  </si>
  <si>
    <t>WALCHANNAG</t>
  </si>
  <si>
    <t>Rossell India Ltd</t>
  </si>
  <si>
    <t>ROSSELLIND</t>
  </si>
  <si>
    <t>Prataap Snacks Ltd</t>
  </si>
  <si>
    <t>DIAMONDYD</t>
  </si>
  <si>
    <t>Krsnaa Diagnostics Ltd</t>
  </si>
  <si>
    <t>KRSNAA</t>
  </si>
  <si>
    <t>Veranda Learning Solutions Ltd</t>
  </si>
  <si>
    <t>VERANDA</t>
  </si>
  <si>
    <t>Amrutanjan Health Care Ltd</t>
  </si>
  <si>
    <t>AMRUTANJAN</t>
  </si>
  <si>
    <t>Agro Tech Foods Ltd</t>
  </si>
  <si>
    <t>ATFL</t>
  </si>
  <si>
    <t>Sigachi Industries Ltd</t>
  </si>
  <si>
    <t>SIGACHI</t>
  </si>
  <si>
    <t>Fratelli Vineyards Ltd</t>
  </si>
  <si>
    <t>TINNATFL</t>
  </si>
  <si>
    <t>Suryoday Small Finance Bank Ltd</t>
  </si>
  <si>
    <t>SURYODAY</t>
  </si>
  <si>
    <t>Centum Electronics Ltd</t>
  </si>
  <si>
    <t>CENTUM</t>
  </si>
  <si>
    <t>Jagran Prakashan Ltd</t>
  </si>
  <si>
    <t>JAGRAN</t>
  </si>
  <si>
    <t>Ramco Industries Ltd</t>
  </si>
  <si>
    <t>RAMCOIND</t>
  </si>
  <si>
    <t>Oriental Rail Infrastructure Ltd</t>
  </si>
  <si>
    <t>ORIRAIL</t>
  </si>
  <si>
    <t>Sanstar Ltd</t>
  </si>
  <si>
    <t>SANSTAR</t>
  </si>
  <si>
    <t>Aeroflex Industries Ltd</t>
  </si>
  <si>
    <t>AEROFLEX</t>
  </si>
  <si>
    <t>Gocl Corporation Ltd</t>
  </si>
  <si>
    <t>GOCLCORP</t>
  </si>
  <si>
    <t>Navkar Corporation Ltd</t>
  </si>
  <si>
    <t>NAVKARCORP</t>
  </si>
  <si>
    <t>DCW Ltd</t>
  </si>
  <si>
    <t>DCW</t>
  </si>
  <si>
    <t>Alicon Castalloy Ltd</t>
  </si>
  <si>
    <t>ALICON</t>
  </si>
  <si>
    <t>Summit Securities Ltd</t>
  </si>
  <si>
    <t>SUMMITSEC</t>
  </si>
  <si>
    <t>Gandhar Oil Refinery (INDIA) Ltd</t>
  </si>
  <si>
    <t>GANDHAR</t>
  </si>
  <si>
    <t>PIX Transmissions Ltd</t>
  </si>
  <si>
    <t>PIXTRANS</t>
  </si>
  <si>
    <t>Yatra Online Ltd</t>
  </si>
  <si>
    <t>YATRA</t>
  </si>
  <si>
    <t>Kotak Gold Etf</t>
  </si>
  <si>
    <t>GOLD1</t>
  </si>
  <si>
    <t>Om Infra Ltd</t>
  </si>
  <si>
    <t>OMINFRAL</t>
  </si>
  <si>
    <t>Expleo Solutions Ltd</t>
  </si>
  <si>
    <t>EXPLEOSOL</t>
  </si>
  <si>
    <t>Hariom Pipe Industries Ltd</t>
  </si>
  <si>
    <t>HARIOMPIPE</t>
  </si>
  <si>
    <t>Suratwwala Business Group Ltd</t>
  </si>
  <si>
    <t>SBGLP</t>
  </si>
  <si>
    <t>India Power Corporation Ltd</t>
  </si>
  <si>
    <t>DPSCLTD</t>
  </si>
  <si>
    <t>Sangam (India) Ltd</t>
  </si>
  <si>
    <t>SANGAMIND</t>
  </si>
  <si>
    <t>Advait Infratech Ltd</t>
  </si>
  <si>
    <t>ADVAIT</t>
  </si>
  <si>
    <t>Electrical Components &amp; Equipment</t>
  </si>
  <si>
    <t>Yasho Industries Ltd</t>
  </si>
  <si>
    <t>YASHO</t>
  </si>
  <si>
    <t>Bombay Super Hybrid Seeds Ltd</t>
  </si>
  <si>
    <t>BSHSL</t>
  </si>
  <si>
    <t>Roto Pumps Ltd</t>
  </si>
  <si>
    <t>ROTO</t>
  </si>
  <si>
    <t>Divgi TorqTransfer Systems Ltd</t>
  </si>
  <si>
    <t>DIVGIITTS</t>
  </si>
  <si>
    <t>GKW Ltd</t>
  </si>
  <si>
    <t>GKWLIMITED</t>
  </si>
  <si>
    <t>Madhya Bharat Agro Products Ltd</t>
  </si>
  <si>
    <t>MBAPL</t>
  </si>
  <si>
    <t>Wheels India Ltd</t>
  </si>
  <si>
    <t>WHEELS</t>
  </si>
  <si>
    <t>Goldiam International Ltd</t>
  </si>
  <si>
    <t>GOLDIAM</t>
  </si>
  <si>
    <t>D Link (India) Limited</t>
  </si>
  <si>
    <t>DLINKINDIA</t>
  </si>
  <si>
    <t>GRP Ltd</t>
  </si>
  <si>
    <t>GRPLTD</t>
  </si>
  <si>
    <t>Deep Industries Ltd</t>
  </si>
  <si>
    <t>DEEPINDS</t>
  </si>
  <si>
    <t>GPT Infraprojects Ltd</t>
  </si>
  <si>
    <t>GPTINFRA</t>
  </si>
  <si>
    <t>BLS E-Services Ltd</t>
  </si>
  <si>
    <t>BLSE</t>
  </si>
  <si>
    <t>HDFC Gold Exchange Traded Fund</t>
  </si>
  <si>
    <t>HDFCGOLD</t>
  </si>
  <si>
    <t>ICICI Prudential Gold ETF</t>
  </si>
  <si>
    <t>GOLDIETF</t>
  </si>
  <si>
    <t>Ram Ratna Wires Ltd</t>
  </si>
  <si>
    <t>RAMRAT</t>
  </si>
  <si>
    <t>Stove Kraft Ltd</t>
  </si>
  <si>
    <t>STOVEKRAFT</t>
  </si>
  <si>
    <t>Nippon India ETF Nifty Next 50 Junior BeES</t>
  </si>
  <si>
    <t>JUNIORBEES</t>
  </si>
  <si>
    <t>Automobile Corp Of Goa Ltd</t>
  </si>
  <si>
    <t>ACGL</t>
  </si>
  <si>
    <t>Sirca Paints India Ltd</t>
  </si>
  <si>
    <t>SIRCA</t>
  </si>
  <si>
    <t>Dr Agarwal's Eye Hospital Ltd</t>
  </si>
  <si>
    <t>DRAGARWQ</t>
  </si>
  <si>
    <t>Last Mile Enterprises Ltd</t>
  </si>
  <si>
    <t>LASTMILE</t>
  </si>
  <si>
    <t>Real Estate Development</t>
  </si>
  <si>
    <t>Praveg Ltd</t>
  </si>
  <si>
    <t>PRAVEG</t>
  </si>
  <si>
    <t>Sadhana Nitro Chem Ltd</t>
  </si>
  <si>
    <t>SADHNANIQ</t>
  </si>
  <si>
    <t>Arman Financial Services Ltd</t>
  </si>
  <si>
    <t>ARMANFIN</t>
  </si>
  <si>
    <t>I G Petrochemicals Ltd</t>
  </si>
  <si>
    <t>IGPL</t>
  </si>
  <si>
    <t>Irm Energy Ltd</t>
  </si>
  <si>
    <t>IRMENERGY</t>
  </si>
  <si>
    <t>Nelco Ltd</t>
  </si>
  <si>
    <t>NELCO</t>
  </si>
  <si>
    <t>Fairchem Organics Ltd</t>
  </si>
  <si>
    <t>FAIRCHEMOR</t>
  </si>
  <si>
    <t>Wonder Electricals Ltd</t>
  </si>
  <si>
    <t>WEL</t>
  </si>
  <si>
    <t>Ador Welding Ltd</t>
  </si>
  <si>
    <t>ADORWELD</t>
  </si>
  <si>
    <t>Media Matrix Worldwide Ltd</t>
  </si>
  <si>
    <t>MMWL</t>
  </si>
  <si>
    <t>TAJ GVK Hotels and Resorts Ltd</t>
  </si>
  <si>
    <t>TAJGVK</t>
  </si>
  <si>
    <t>Mufin Green Finance Ltd</t>
  </si>
  <si>
    <t>MUFIN</t>
  </si>
  <si>
    <t>Kesar India Ltd</t>
  </si>
  <si>
    <t>KESAR</t>
  </si>
  <si>
    <t>Fedders Holding Ltd</t>
  </si>
  <si>
    <t>FEDDERSHOL</t>
  </si>
  <si>
    <t>Peninsula Land Ltd</t>
  </si>
  <si>
    <t>PENINLAND</t>
  </si>
  <si>
    <t>Hercules Hoists Ltd</t>
  </si>
  <si>
    <t>HERCULES</t>
  </si>
  <si>
    <t>GTPL Hathway Ltd</t>
  </si>
  <si>
    <t>GTPL</t>
  </si>
  <si>
    <t>Jindal Drilling and Industries Ltd</t>
  </si>
  <si>
    <t>JINDRILL</t>
  </si>
  <si>
    <t>Reliance Industrial Infrastructure Ltd</t>
  </si>
  <si>
    <t>RIIL</t>
  </si>
  <si>
    <t>Camlin Fine Sciences Ltd</t>
  </si>
  <si>
    <t>CAMLINFINE</t>
  </si>
  <si>
    <t>Paushak Ltd</t>
  </si>
  <si>
    <t>PAUSHAKLTD</t>
  </si>
  <si>
    <t>Lotus Chocolate Company Ltd</t>
  </si>
  <si>
    <t>LOTUSCHO</t>
  </si>
  <si>
    <t>KKRRAFTON Developers Limited</t>
  </si>
  <si>
    <t>KDL</t>
  </si>
  <si>
    <t>Dcm Shriram Industries Ltd</t>
  </si>
  <si>
    <t>DCMSRIND</t>
  </si>
  <si>
    <t>Elpro International Ltd</t>
  </si>
  <si>
    <t>ELPROINTL</t>
  </si>
  <si>
    <t>Everest Kanto Cylinder Ltd</t>
  </si>
  <si>
    <t>EKC</t>
  </si>
  <si>
    <t>Atul Auto Ltd</t>
  </si>
  <si>
    <t>ATULAUTO</t>
  </si>
  <si>
    <t>Three Wheelers</t>
  </si>
  <si>
    <t>Igarashi Motors India Ltd</t>
  </si>
  <si>
    <t>IGARASHI</t>
  </si>
  <si>
    <t>Systematix Corporate Services Ltd</t>
  </si>
  <si>
    <t>SYSTMTXC</t>
  </si>
  <si>
    <t>India Nippon Electricals Ltd</t>
  </si>
  <si>
    <t>INDNIPPON</t>
  </si>
  <si>
    <t>Kilburn Engineering Ltd</t>
  </si>
  <si>
    <t>KLBRENG-B</t>
  </si>
  <si>
    <t>Shriram Properties Ltd</t>
  </si>
  <si>
    <t>SHRIRAMPPS</t>
  </si>
  <si>
    <t>Zota Health Care Ltd</t>
  </si>
  <si>
    <t>ZOTA</t>
  </si>
  <si>
    <t>G M Breweries Ltd</t>
  </si>
  <si>
    <t>GMBREW</t>
  </si>
  <si>
    <t>Excel Industries Ltd</t>
  </si>
  <si>
    <t>EXCELINDUS</t>
  </si>
  <si>
    <t>Amines and Plasticizers Ltd</t>
  </si>
  <si>
    <t>AMNPLST</t>
  </si>
  <si>
    <t>Hi-Tech Gears Ltd</t>
  </si>
  <si>
    <t>HITECHGEAR</t>
  </si>
  <si>
    <t>Precision Camshafts Ltd</t>
  </si>
  <si>
    <t>PRECAM</t>
  </si>
  <si>
    <t>MIC Electronics Ltd</t>
  </si>
  <si>
    <t>MICEL</t>
  </si>
  <si>
    <t>GNA Axles Ltd</t>
  </si>
  <si>
    <t>GNA</t>
  </si>
  <si>
    <t>Bigbloc Construction Ltd</t>
  </si>
  <si>
    <t>BIGBLOC</t>
  </si>
  <si>
    <t>Filatex India Ltd</t>
  </si>
  <si>
    <t>FILATEX</t>
  </si>
  <si>
    <t>Yamuna Syndicate Ltd</t>
  </si>
  <si>
    <t>YSL</t>
  </si>
  <si>
    <t>Madras Fertilizers Ltd</t>
  </si>
  <si>
    <t>MADRASFERT</t>
  </si>
  <si>
    <t>Master Trust Ltd</t>
  </si>
  <si>
    <t>MASTERTR</t>
  </si>
  <si>
    <t>Jyoti Resins and Adhesives Ltd</t>
  </si>
  <si>
    <t>JYOTIRES</t>
  </si>
  <si>
    <t>Agarwal Industrial Corporation Ltd</t>
  </si>
  <si>
    <t>AGARIND</t>
  </si>
  <si>
    <t>AMIC Forging Ltd</t>
  </si>
  <si>
    <t>AMIC</t>
  </si>
  <si>
    <t>Steel</t>
  </si>
  <si>
    <t>Tamilnadu Newsprint &amp; Papers Ltd</t>
  </si>
  <si>
    <t>TNPL</t>
  </si>
  <si>
    <t>Windlas Biotech Ltd</t>
  </si>
  <si>
    <t>WINDLAS</t>
  </si>
  <si>
    <t>Subex Ltd</t>
  </si>
  <si>
    <t>SUBEXLTD</t>
  </si>
  <si>
    <t>Rama Steel Tubes Ltd</t>
  </si>
  <si>
    <t>RAMASTEEL</t>
  </si>
  <si>
    <t>Kokuyo Camlin Ltd</t>
  </si>
  <si>
    <t>KOKUYOCMLN</t>
  </si>
  <si>
    <t>Eimco Elecon (India) Ltd</t>
  </si>
  <si>
    <t>EIMCOELECO</t>
  </si>
  <si>
    <t>Krishana Phoschem Ltd</t>
  </si>
  <si>
    <t>KRISHANA</t>
  </si>
  <si>
    <t>Popular Vehicles and Services Ltd</t>
  </si>
  <si>
    <t>PVSL</t>
  </si>
  <si>
    <t>Kiri Industries Ltd</t>
  </si>
  <si>
    <t>KIRIINDUS</t>
  </si>
  <si>
    <t>Mishtann Foods Ltd</t>
  </si>
  <si>
    <t>MISHTANN</t>
  </si>
  <si>
    <t>BCL Industries Ltd</t>
  </si>
  <si>
    <t>BCLIND</t>
  </si>
  <si>
    <t>Kitex Garments Ltd</t>
  </si>
  <si>
    <t>KITEX</t>
  </si>
  <si>
    <t>Platinum Industries Ltd</t>
  </si>
  <si>
    <t>PLATIND</t>
  </si>
  <si>
    <t>Rico Auto Industries Ltd</t>
  </si>
  <si>
    <t>RICOAUTO</t>
  </si>
  <si>
    <t>BMW Industries Ltd</t>
  </si>
  <si>
    <t>BMW</t>
  </si>
  <si>
    <t>Alpex Solar Ltd</t>
  </si>
  <si>
    <t>ALPEXSOLAR</t>
  </si>
  <si>
    <t>Swelect Energy Systems Ltd</t>
  </si>
  <si>
    <t>SWELECTES</t>
  </si>
  <si>
    <t>Forbes Precision Tools and Machine Parts Ltd</t>
  </si>
  <si>
    <t>TOTEM</t>
  </si>
  <si>
    <t>Borosil Scientific Ltd</t>
  </si>
  <si>
    <t>BOROSCI</t>
  </si>
  <si>
    <t>Everest Industries Ltd</t>
  </si>
  <si>
    <t>EVERESTIND</t>
  </si>
  <si>
    <t>Building Products - Prefab Structures</t>
  </si>
  <si>
    <t>Bharat Wire Ropes Ltd</t>
  </si>
  <si>
    <t>BHARATWIRE</t>
  </si>
  <si>
    <t>Likhitha Infrastructure Ltd</t>
  </si>
  <si>
    <t>LIKHITHA</t>
  </si>
  <si>
    <t>Mangalore Chemicals and Fertilisers Ltd</t>
  </si>
  <si>
    <t>MANGCHEFER</t>
  </si>
  <si>
    <t>Vascon Engineers Ltd</t>
  </si>
  <si>
    <t>VASCONEQ</t>
  </si>
  <si>
    <t>Tourism Finance Corporation of India Ltd</t>
  </si>
  <si>
    <t>TFCILTD</t>
  </si>
  <si>
    <t>Polo Queen Industrial and Fintech Ltd</t>
  </si>
  <si>
    <t>PQIF</t>
  </si>
  <si>
    <t>Rishabh Instruments Ltd</t>
  </si>
  <si>
    <t>RISHABH</t>
  </si>
  <si>
    <t>NIIT Ltd</t>
  </si>
  <si>
    <t>NIITLTD</t>
  </si>
  <si>
    <t>Texmaco Infrastructure &amp; Holdings Ltd</t>
  </si>
  <si>
    <t>TEXINFRA</t>
  </si>
  <si>
    <t>Steel Exchange India Ltd</t>
  </si>
  <si>
    <t>STEELXIND</t>
  </si>
  <si>
    <t>TV Today Network Limited</t>
  </si>
  <si>
    <t>TVTODAY</t>
  </si>
  <si>
    <t>India Motor Parts &amp; Accessories Ltd</t>
  </si>
  <si>
    <t>IMPAL</t>
  </si>
  <si>
    <t>Southern Petrochemical Industries Corporation Ltd</t>
  </si>
  <si>
    <t>SPIC</t>
  </si>
  <si>
    <t>Yuken India Ltd</t>
  </si>
  <si>
    <t>YUKEN</t>
  </si>
  <si>
    <t>Manali Petrochemicals Ltd</t>
  </si>
  <si>
    <t>MANALIPETC</t>
  </si>
  <si>
    <t>Centrum Capital Ltd</t>
  </si>
  <si>
    <t>CENTRUM</t>
  </si>
  <si>
    <t>Sportking India Ltd</t>
  </si>
  <si>
    <t>SPORTKING</t>
  </si>
  <si>
    <t>Shankara Building Products Ltd</t>
  </si>
  <si>
    <t>SHANKARA</t>
  </si>
  <si>
    <t>Ngl Fine Chem Ltd</t>
  </si>
  <si>
    <t>NGLFINE</t>
  </si>
  <si>
    <t>ASM Technologies Ltd</t>
  </si>
  <si>
    <t>ASMTEC</t>
  </si>
  <si>
    <t>Dynacons Systems and Solutions Ltd</t>
  </si>
  <si>
    <t>DSSL</t>
  </si>
  <si>
    <t>Allsec Technologies Ltd</t>
  </si>
  <si>
    <t>ALLSEC</t>
  </si>
  <si>
    <t>Salzer Electronics Ltd</t>
  </si>
  <si>
    <t>SALZERELEC</t>
  </si>
  <si>
    <t>R K Swamy Ltd</t>
  </si>
  <si>
    <t>RKSWAMY</t>
  </si>
  <si>
    <t>Kotak Nifty 50 ETF</t>
  </si>
  <si>
    <t>NIFTY1</t>
  </si>
  <si>
    <t>Punjab Chemicals and Crop Protection Ltd</t>
  </si>
  <si>
    <t>PUNJABCHEM</t>
  </si>
  <si>
    <t>Butterfly Gandhimathi Appliances Ltd</t>
  </si>
  <si>
    <t>BUTTERFLY</t>
  </si>
  <si>
    <t>Spacenet Enterprises India Ltd</t>
  </si>
  <si>
    <t>SPCENET</t>
  </si>
  <si>
    <t>Taneja Aerospace and Aviation Ltd</t>
  </si>
  <si>
    <t>TANAA</t>
  </si>
  <si>
    <t>Automotive Stampings and Assemblies Ltd</t>
  </si>
  <si>
    <t>ASAL</t>
  </si>
  <si>
    <t>Timex Group India Ltd</t>
  </si>
  <si>
    <t>TIMEX</t>
  </si>
  <si>
    <t>SMC Global Securities Ltd</t>
  </si>
  <si>
    <t>SMCGLOBAL</t>
  </si>
  <si>
    <t>Suyog Telematics Ltd</t>
  </si>
  <si>
    <t>SUYOG</t>
  </si>
  <si>
    <t>GPT Healthcare Ltd</t>
  </si>
  <si>
    <t>GPTHEALTH</t>
  </si>
  <si>
    <t>Heranba Industries Ltd</t>
  </si>
  <si>
    <t>HERANBA</t>
  </si>
  <si>
    <t>Oriental Aromatics Ltd</t>
  </si>
  <si>
    <t>OAL</t>
  </si>
  <si>
    <t>Eco Recycling Ltd</t>
  </si>
  <si>
    <t>ECORECO</t>
  </si>
  <si>
    <t>One Point One Solutions Ltd</t>
  </si>
  <si>
    <t>ONEPOINT</t>
  </si>
  <si>
    <t>Andhra Sugars Ltd</t>
  </si>
  <si>
    <t>ANDHRSUGAR</t>
  </si>
  <si>
    <t>Century Enka Ltd</t>
  </si>
  <si>
    <t>CENTENKA</t>
  </si>
  <si>
    <t>Shree Digvijay Cement Co Ltd</t>
  </si>
  <si>
    <t>SHREDIGCEM</t>
  </si>
  <si>
    <t>Wardwizard Innovations &amp; Mobility Ltd</t>
  </si>
  <si>
    <t>WARDINMOBI</t>
  </si>
  <si>
    <t>Aaswa Trading and Exports Ltd</t>
  </si>
  <si>
    <t>TCC</t>
  </si>
  <si>
    <t>Real Estate Services</t>
  </si>
  <si>
    <t>5Paisa Capital Ltd</t>
  </si>
  <si>
    <t>5PAISA</t>
  </si>
  <si>
    <t>Shiva Cement Ltd</t>
  </si>
  <si>
    <t>SHIVACEM</t>
  </si>
  <si>
    <t>Capital Small Finance Bank Ltd</t>
  </si>
  <si>
    <t>CAPITALSFB</t>
  </si>
  <si>
    <t>Syncom Formulations (India) Ltd</t>
  </si>
  <si>
    <t>SYNCOMF</t>
  </si>
  <si>
    <t>Matrimony.Com Ltd</t>
  </si>
  <si>
    <t>MATRIMONY</t>
  </si>
  <si>
    <t>Mukka Proteins Ltd</t>
  </si>
  <si>
    <t>MUKKA</t>
  </si>
  <si>
    <t>Wealth First Portfolio Managers Ltd</t>
  </si>
  <si>
    <t>WEALTH</t>
  </si>
  <si>
    <t>Macpower CNC Machines Ltd</t>
  </si>
  <si>
    <t>MACPOWER</t>
  </si>
  <si>
    <t>Saurashtra Cement Ltd</t>
  </si>
  <si>
    <t>SAURASHCEM</t>
  </si>
  <si>
    <t>CFF Fluid Control Ltd</t>
  </si>
  <si>
    <t>CFF</t>
  </si>
  <si>
    <t>Aerospace &amp; Defense</t>
  </si>
  <si>
    <t>Cosmic CRF Ltd</t>
  </si>
  <si>
    <t>COSMICCRF</t>
  </si>
  <si>
    <t>Kellton Tech Solutions Ltd</t>
  </si>
  <si>
    <t>KELLTONTEC</t>
  </si>
  <si>
    <t>Hind Rectifiers Ltd</t>
  </si>
  <si>
    <t>HIRECT</t>
  </si>
  <si>
    <t>ULTRAMARINE &amp; PIGMENTS Ltd</t>
  </si>
  <si>
    <t>ULTRAMAR</t>
  </si>
  <si>
    <t>Motisons Jewellers Ltd</t>
  </si>
  <si>
    <t>MOTISONS</t>
  </si>
  <si>
    <t>Apparel &amp; Accessories Retailers</t>
  </si>
  <si>
    <t>Dhunseri Ventures Ltd</t>
  </si>
  <si>
    <t>DVL</t>
  </si>
  <si>
    <t>Brightcom Group Ltd</t>
  </si>
  <si>
    <t>BCG</t>
  </si>
  <si>
    <t>RIR Power Electronics Ltd</t>
  </si>
  <si>
    <t>RIR</t>
  </si>
  <si>
    <t>Panorama Studios International Ltd</t>
  </si>
  <si>
    <t>PANORAMA</t>
  </si>
  <si>
    <t>Ice Make Refrigeration Ltd</t>
  </si>
  <si>
    <t>ICEMAKE</t>
  </si>
  <si>
    <t>AVT Natural Products Ltd</t>
  </si>
  <si>
    <t>AVTNPL</t>
  </si>
  <si>
    <t>Himatsingka Seide Ltd</t>
  </si>
  <si>
    <t>HIMATSEIDE</t>
  </si>
  <si>
    <t>Allcargo Gati Ltd</t>
  </si>
  <si>
    <t>ACLGATI</t>
  </si>
  <si>
    <t>Associated Alcohols &amp; Breweries Ltd</t>
  </si>
  <si>
    <t>ASALCBR</t>
  </si>
  <si>
    <t>Mafatlal Industries Ltd</t>
  </si>
  <si>
    <t>MAFATIND</t>
  </si>
  <si>
    <t>HLV Ltd</t>
  </si>
  <si>
    <t>HLVLTD</t>
  </si>
  <si>
    <t>Best Agrolife Ltd</t>
  </si>
  <si>
    <t>BESTAGRO</t>
  </si>
  <si>
    <t>Kabra Extrusion Technik Ltd</t>
  </si>
  <si>
    <t>KABRAEXTRU</t>
  </si>
  <si>
    <t>Ester Industries Ltd</t>
  </si>
  <si>
    <t>ESTER</t>
  </si>
  <si>
    <t>Xchanging Solutions Ltd</t>
  </si>
  <si>
    <t>XCHANGING</t>
  </si>
  <si>
    <t>Vashu Bhagnani Industries Ltd</t>
  </si>
  <si>
    <t>POOJAENT</t>
  </si>
  <si>
    <t>Monte Carlo Fashions Ltd</t>
  </si>
  <si>
    <t>MONTECARLO</t>
  </si>
  <si>
    <t>Kamdhenu Ltd</t>
  </si>
  <si>
    <t>KAMDHENU</t>
  </si>
  <si>
    <t>MSP Steel &amp; Power Ltd</t>
  </si>
  <si>
    <t>MSPL</t>
  </si>
  <si>
    <t>Rane (Madras) Ltd</t>
  </si>
  <si>
    <t>RML</t>
  </si>
  <si>
    <t>New Delhi Television Ltd</t>
  </si>
  <si>
    <t>NDTV</t>
  </si>
  <si>
    <t>Selan Exploration Technology Ltd</t>
  </si>
  <si>
    <t>SELAN</t>
  </si>
  <si>
    <t>KMC Speciality Hospitals (India) Ltd</t>
  </si>
  <si>
    <t>KMCSHIL</t>
  </si>
  <si>
    <t>Max India Ltd</t>
  </si>
  <si>
    <t>MAXIND</t>
  </si>
  <si>
    <t>Control Print Ltd</t>
  </si>
  <si>
    <t>CONTROLPR</t>
  </si>
  <si>
    <t>Steelcast Ltd</t>
  </si>
  <si>
    <t>STEELCAS</t>
  </si>
  <si>
    <t>Kirloskar Electric Company Ltd</t>
  </si>
  <si>
    <t>KECL</t>
  </si>
  <si>
    <t>Sterling Tools Ltd</t>
  </si>
  <si>
    <t>STERTOOLS</t>
  </si>
  <si>
    <t>Beekay Steel Industries Ltd</t>
  </si>
  <si>
    <t>BEEKAY</t>
  </si>
  <si>
    <t>Solex Energy Ltd</t>
  </si>
  <si>
    <t>SOLEX</t>
  </si>
  <si>
    <t>Kuantum Papers Ltd</t>
  </si>
  <si>
    <t>KUANTUM</t>
  </si>
  <si>
    <t>Lincoln Pharmaceuticals Ltd</t>
  </si>
  <si>
    <t>LINCOLN</t>
  </si>
  <si>
    <t>Arrow Greentech Ltd</t>
  </si>
  <si>
    <t>ARROWGREEN</t>
  </si>
  <si>
    <t>Dhampur Sugar Mills Ltd</t>
  </si>
  <si>
    <t>DHAMPURSUG</t>
  </si>
  <si>
    <t>Nahar Spinning Mills Ltd</t>
  </si>
  <si>
    <t>NAHARSPING</t>
  </si>
  <si>
    <t>Faze Three Ltd</t>
  </si>
  <si>
    <t>FAZE3Q</t>
  </si>
  <si>
    <t>NACL Industries Ltd</t>
  </si>
  <si>
    <t>NACLIND</t>
  </si>
  <si>
    <t>Dynamic Cables Ltd</t>
  </si>
  <si>
    <t>DYCL</t>
  </si>
  <si>
    <t>Saint-Gobain Sekurit India Ltd</t>
  </si>
  <si>
    <t>SAINTGOBAIN</t>
  </si>
  <si>
    <t>Raj Rayon Industries Ltd</t>
  </si>
  <si>
    <t>RAJRILTD</t>
  </si>
  <si>
    <t>Aurum Proptech Ltd</t>
  </si>
  <si>
    <t>AURUM</t>
  </si>
  <si>
    <t>Dwarikesh Sugar Industries Ltd</t>
  </si>
  <si>
    <t>DWARKESH</t>
  </si>
  <si>
    <t>Chemfab Alkalis Ltd</t>
  </si>
  <si>
    <t>CHEMFAB</t>
  </si>
  <si>
    <t>Veefin Solutions Ltd</t>
  </si>
  <si>
    <t>VEEFIN</t>
  </si>
  <si>
    <t>Application Software</t>
  </si>
  <si>
    <t>Pondy Oxides and Chemicals Ltd</t>
  </si>
  <si>
    <t>POCL</t>
  </si>
  <si>
    <t>Asian Star Co Ltd</t>
  </si>
  <si>
    <t>ASTAR</t>
  </si>
  <si>
    <t>Arihant Superstructures Ltd</t>
  </si>
  <si>
    <t>ARIHANTSUP</t>
  </si>
  <si>
    <t>Enkei Wheels (India) Ltd</t>
  </si>
  <si>
    <t>ENKEIWHEL</t>
  </si>
  <si>
    <t>Pakka Limited</t>
  </si>
  <si>
    <t>PAKKA</t>
  </si>
  <si>
    <t>Ramco Systems Ltd</t>
  </si>
  <si>
    <t>RAMCOSYS</t>
  </si>
  <si>
    <t>GIC Housing Finance Ltd</t>
  </si>
  <si>
    <t>GICHSGFIN</t>
  </si>
  <si>
    <t>Snowman Logistics Ltd</t>
  </si>
  <si>
    <t>SNOWMAN</t>
  </si>
  <si>
    <t>Vardhman Holdings Ltd</t>
  </si>
  <si>
    <t>VHL</t>
  </si>
  <si>
    <t>Basilic Fly Studio Ltd</t>
  </si>
  <si>
    <t>BASILIC</t>
  </si>
  <si>
    <t>Asian Energy Services Ltd</t>
  </si>
  <si>
    <t>ASIANENE</t>
  </si>
  <si>
    <t>Signpost India Ltd</t>
  </si>
  <si>
    <t>SIGNPOST</t>
  </si>
  <si>
    <t>Ravindra Energy Ltd</t>
  </si>
  <si>
    <t>RELTD</t>
  </si>
  <si>
    <t>Alphalogic Techsys Ltd</t>
  </si>
  <si>
    <t>ALPHALOGIC</t>
  </si>
  <si>
    <t>Shalimar Paints Ltd</t>
  </si>
  <si>
    <t>SHALPAINTS</t>
  </si>
  <si>
    <t>State Trading Corporation of India Ltd</t>
  </si>
  <si>
    <t>STCINDIA</t>
  </si>
  <si>
    <t>RACL Geartech Ltd</t>
  </si>
  <si>
    <t>RACLGEAR</t>
  </si>
  <si>
    <t>Mercury Ev-Tech Ltd</t>
  </si>
  <si>
    <t>MERCURYEV</t>
  </si>
  <si>
    <t>Trident Techlabs Ltd</t>
  </si>
  <si>
    <t>TECHLABS</t>
  </si>
  <si>
    <t>Sandesh Ltd</t>
  </si>
  <si>
    <t>SANDESH</t>
  </si>
  <si>
    <t>Nelcast Ltd</t>
  </si>
  <si>
    <t>NELCAST</t>
  </si>
  <si>
    <t>Aptech Ltd</t>
  </si>
  <si>
    <t>APTECHT</t>
  </si>
  <si>
    <t>Remus Pharmaceuticals Ltd</t>
  </si>
  <si>
    <t>REMUS</t>
  </si>
  <si>
    <t>NDR Auto Components Ltd</t>
  </si>
  <si>
    <t>NDRAUTO</t>
  </si>
  <si>
    <t>Transindia Real Estate Ltd</t>
  </si>
  <si>
    <t>TREL</t>
  </si>
  <si>
    <t>Sika Interplant Systems Ltd</t>
  </si>
  <si>
    <t>SIKA</t>
  </si>
  <si>
    <t>Eraaya Lifespaces Ltd</t>
  </si>
  <si>
    <t>ERAAYA</t>
  </si>
  <si>
    <t>Ksolves India Ltd</t>
  </si>
  <si>
    <t>KSOLVES</t>
  </si>
  <si>
    <t>Beta Drugs Ltd</t>
  </si>
  <si>
    <t>BETA</t>
  </si>
  <si>
    <t>Satia Industries Ltd</t>
  </si>
  <si>
    <t>SATIA</t>
  </si>
  <si>
    <t>Knowledge Marine &amp; Engineering Works Ltd</t>
  </si>
  <si>
    <t>KMEW</t>
  </si>
  <si>
    <t>Marine Transportation</t>
  </si>
  <si>
    <t>Kamdhenu Ventures Ltd</t>
  </si>
  <si>
    <t>KAMOPAINTS</t>
  </si>
  <si>
    <t>Uttam Sugar Mills Ltd</t>
  </si>
  <si>
    <t>UTTAMSUGAR</t>
  </si>
  <si>
    <t>Sunshine Capital Ltd</t>
  </si>
  <si>
    <t>SCL</t>
  </si>
  <si>
    <t>BEML Land Assets Ltd</t>
  </si>
  <si>
    <t>BLAL</t>
  </si>
  <si>
    <t>Indo Rama Synthetics (India) Ltd</t>
  </si>
  <si>
    <t>INDORAMA</t>
  </si>
  <si>
    <t>Bharat Parenterals Ltd</t>
  </si>
  <si>
    <t>BPLPHARMA</t>
  </si>
  <si>
    <t>Vinyas Innovative Technologies Ltd</t>
  </si>
  <si>
    <t>VINYAS</t>
  </si>
  <si>
    <t>Lancer Container Lines Ltd</t>
  </si>
  <si>
    <t>LANCER</t>
  </si>
  <si>
    <t>Allcargo Terminals Ltd</t>
  </si>
  <si>
    <t>ATL</t>
  </si>
  <si>
    <t>RSWM Ltd</t>
  </si>
  <si>
    <t>RSWM</t>
  </si>
  <si>
    <t>Hexa Tradex Ltd</t>
  </si>
  <si>
    <t>HEXATRADEX</t>
  </si>
  <si>
    <t>Kopran Ltd</t>
  </si>
  <si>
    <t>KOPRAN</t>
  </si>
  <si>
    <t>Avadh Sugar &amp; Energy Ltd</t>
  </si>
  <si>
    <t>AVADHSUGAR</t>
  </si>
  <si>
    <t>Sahana System Ltd</t>
  </si>
  <si>
    <t>SAHANA</t>
  </si>
  <si>
    <t>Anuh Pharma Ltd</t>
  </si>
  <si>
    <t>ANUHPHR</t>
  </si>
  <si>
    <t>Chaman Lal Setia Exports Ltd</t>
  </si>
  <si>
    <t>CLSEL</t>
  </si>
  <si>
    <t>Jay Bharat Maruti Ltd</t>
  </si>
  <si>
    <t>JAYBARMARU</t>
  </si>
  <si>
    <t>Gulshan Polyols Ltd</t>
  </si>
  <si>
    <t>GULPOLY</t>
  </si>
  <si>
    <t>Crest Ventures Ltd</t>
  </si>
  <si>
    <t>CREST</t>
  </si>
  <si>
    <t>Ambika Cotton Mills Ltd</t>
  </si>
  <si>
    <t>AMBIKCO</t>
  </si>
  <si>
    <t>Bliss GVS Pharma Ltd</t>
  </si>
  <si>
    <t>BLISSGVS</t>
  </si>
  <si>
    <t>Oswal Greentech Ltd</t>
  </si>
  <si>
    <t>OSWALGREEN</t>
  </si>
  <si>
    <t>Uniphos Enterprises Ltd</t>
  </si>
  <si>
    <t>UNIENTER</t>
  </si>
  <si>
    <t>Ganesh Benzoplast Ltd</t>
  </si>
  <si>
    <t>GANESHBE</t>
  </si>
  <si>
    <t>Kernex Microsystems (India) Ltd</t>
  </si>
  <si>
    <t>KERNEX</t>
  </si>
  <si>
    <t>Prakash Pipes Ltd</t>
  </si>
  <si>
    <t>PPL</t>
  </si>
  <si>
    <t>Allied Digital Services Ltd</t>
  </si>
  <si>
    <t>ADSL</t>
  </si>
  <si>
    <t>Khazanchi Jewellers Ltd</t>
  </si>
  <si>
    <t>KHAZANCHI</t>
  </si>
  <si>
    <t>Apparel, Accessories &amp; Luxury Goods</t>
  </si>
  <si>
    <t>JG Chemicals Ltd</t>
  </si>
  <si>
    <t>JGCHEM</t>
  </si>
  <si>
    <t>Electrotherm (India) Ltd</t>
  </si>
  <si>
    <t>ELECTHERM</t>
  </si>
  <si>
    <t>SPML Infra Ltd</t>
  </si>
  <si>
    <t>SPMLINFRA</t>
  </si>
  <si>
    <t>Vimta Labs Ltd</t>
  </si>
  <si>
    <t>VIMTALABS</t>
  </si>
  <si>
    <t>GHCL Textiles Ltd</t>
  </si>
  <si>
    <t>GHCLTEXTIL</t>
  </si>
  <si>
    <t>Heubach Colorants India Ltd</t>
  </si>
  <si>
    <t>HEUBACHIND</t>
  </si>
  <si>
    <t>Kriti Industries (India) Limited</t>
  </si>
  <si>
    <t>KRITI</t>
  </si>
  <si>
    <t>Sat Industries Ltd</t>
  </si>
  <si>
    <t>SATINDLTD</t>
  </si>
  <si>
    <t>Manoj Vaibhav Gems N Jewellers Ltd</t>
  </si>
  <si>
    <t>MVGJL</t>
  </si>
  <si>
    <t>Sutlej Textiles and Industries Ltd</t>
  </si>
  <si>
    <t>SUTLEJTEX</t>
  </si>
  <si>
    <t>Ganesh Green Bharat Ltd</t>
  </si>
  <si>
    <t>GGBL</t>
  </si>
  <si>
    <t>IST Ltd</t>
  </si>
  <si>
    <t>ISTLTD</t>
  </si>
  <si>
    <t>Valiant Organics Ltd</t>
  </si>
  <si>
    <t>VALIANTORG</t>
  </si>
  <si>
    <t>Bajaj Steel Industries Ltd</t>
  </si>
  <si>
    <t>BAJAJST</t>
  </si>
  <si>
    <t>Filatex Fashions Ltd</t>
  </si>
  <si>
    <t>FILATFASH</t>
  </si>
  <si>
    <t>Urja Global Ltd</t>
  </si>
  <si>
    <t>URJA</t>
  </si>
  <si>
    <t>Credo Brands Marketing Ltd</t>
  </si>
  <si>
    <t>MUFTI</t>
  </si>
  <si>
    <t>Men's Clothing</t>
  </si>
  <si>
    <t>Shree Ganesh Remedies Ltd</t>
  </si>
  <si>
    <t>SGRL</t>
  </si>
  <si>
    <t>Waaree Technologies Ltd</t>
  </si>
  <si>
    <t>WAAREE</t>
  </si>
  <si>
    <t>Vilas Transcore Ltd</t>
  </si>
  <si>
    <t>VILAS</t>
  </si>
  <si>
    <t>Zodiac Energy Ltd</t>
  </si>
  <si>
    <t>ZODIAC</t>
  </si>
  <si>
    <t>NCL Industries Ltd</t>
  </si>
  <si>
    <t>NCLIND</t>
  </si>
  <si>
    <t>Mindteck (India) Ltd</t>
  </si>
  <si>
    <t>MINDTECK</t>
  </si>
  <si>
    <t>Dhanlaxmi Bank Ltd</t>
  </si>
  <si>
    <t>DHANBANK</t>
  </si>
  <si>
    <t>Orient Paper and Industries Ltd</t>
  </si>
  <si>
    <t>ORIENTPPR</t>
  </si>
  <si>
    <t>Jaykay Enterprises Ltd</t>
  </si>
  <si>
    <t>JAYKAY</t>
  </si>
  <si>
    <t>Foods and Inns Ltd</t>
  </si>
  <si>
    <t>FOODSIN</t>
  </si>
  <si>
    <t>Finkurve Financial Services Ltd</t>
  </si>
  <si>
    <t>FINKURVE</t>
  </si>
  <si>
    <t>VLS Finance Ltd</t>
  </si>
  <si>
    <t>VLSFINANCE</t>
  </si>
  <si>
    <t>Dharmaj Crop Guard Ltd</t>
  </si>
  <si>
    <t>DHARMAJ</t>
  </si>
  <si>
    <t>Zuari Industries Ltd</t>
  </si>
  <si>
    <t>ZUARIIND</t>
  </si>
  <si>
    <t>Meson Valves India Ltd</t>
  </si>
  <si>
    <t>MESON</t>
  </si>
  <si>
    <t>Pudumjee Paper Products Ltd</t>
  </si>
  <si>
    <t>PDMJEPAPER</t>
  </si>
  <si>
    <t>Sri Adhikari Brothers Television Network Ltd</t>
  </si>
  <si>
    <t>SABTNL</t>
  </si>
  <si>
    <t>Industrial and Prudential Investment Co Ltd</t>
  </si>
  <si>
    <t>INDPRUD</t>
  </si>
  <si>
    <t>Coffee Day Enterprises Ltd</t>
  </si>
  <si>
    <t>COFFEEDAY</t>
  </si>
  <si>
    <t>Magadh Sugar &amp; Energy Ltd</t>
  </si>
  <si>
    <t>MAGADSUGAR</t>
  </si>
  <si>
    <t>Voith Paper Fabrics India Ltd</t>
  </si>
  <si>
    <t>VOITHPAPR</t>
  </si>
  <si>
    <t>Rushil Decor Ltd</t>
  </si>
  <si>
    <t>RUSHIL</t>
  </si>
  <si>
    <t>Essar Shipping Ltd</t>
  </si>
  <si>
    <t>ESSARSHPNG</t>
  </si>
  <si>
    <t>AGI Infra Ltd</t>
  </si>
  <si>
    <t>AGIIL</t>
  </si>
  <si>
    <t>Z F Steering Gear (India) Ltd</t>
  </si>
  <si>
    <t>ZFSTEERING</t>
  </si>
  <si>
    <t>Entertainment Network (India) Ltd</t>
  </si>
  <si>
    <t>ENIL</t>
  </si>
  <si>
    <t>Radio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</si>
  <si>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</si>
  <si>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</si>
  <si>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</si>
  <si>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</si>
  <si>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</si>
  <si>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</si>
  <si>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</si>
  <si>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</si>
  <si>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</si>
  <si>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</si>
  <si>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</si>
  <si>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</si>
  <si>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Services</t>
  </si>
  <si>
    <t>Consumer Services</t>
  </si>
  <si>
    <t>Capital Goods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</si>
  <si>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</si>
  <si>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</si>
  <si>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</si>
  <si>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</si>
  <si>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</si>
  <si>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</si>
  <si>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</si>
  <si>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</si>
  <si>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</si>
  <si>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</si>
  <si>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</si>
  <si>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</si>
  <si>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</si>
  <si>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</si>
  <si>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</si>
  <si>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</si>
  <si>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</si>
  <si>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</si>
  <si>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</si>
  <si>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</si>
  <si>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</si>
  <si>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</si>
  <si>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</si>
  <si>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</si>
  <si>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</si>
  <si>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</si>
  <si>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</si>
  <si>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</si>
  <si>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</si>
  <si>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</si>
  <si>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</si>
  <si>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</si>
  <si>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</si>
  <si>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</si>
  <si>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</si>
  <si>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</si>
  <si>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</si>
  <si>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</si>
  <si>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</si>
  <si>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</si>
  <si>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</si>
  <si>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</si>
  <si>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</si>
  <si>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</si>
  <si>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</si>
  <si>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</si>
  <si>
    <t>Positive</t>
  </si>
  <si>
    <t>Negative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</si>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</sst>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F8E9AD-4257-42E1-96BE-8DDAE271FC8D}" name="Table3" displayName="Table3" ref="A1:Z122" totalsRowShown="0">
  <sortState xmlns:xlrd2="http://schemas.microsoft.com/office/spreadsheetml/2017/richdata2" ref="A2:Z122">
    <sortCondition ref="Z1:Z122"/>
  </sortState>
  <tableColumns count="26">
    <tableColumn id="1" xr3:uid="{94D47661-A781-40A6-8A05-A65BE9AFD47F}" name="Sub-Sector"/>
    <tableColumn id="2" xr3:uid="{5EC133B4-68E7-4D3A-8CFF-78FE123A2179}" name="Count" dataDxfId="56">
      <calculatedColumnFormula>COUNTIFS(Table2[Sub-Sector],Table3[[#This Row],[Sub-Sector]])</calculatedColumnFormula>
    </tableColumn>
    <tableColumn id="3" xr3:uid="{49573C2A-6A82-4ED7-B602-C964590939B3}" name="Uptrend" dataDxfId="55">
      <calculatedColumnFormula>COUNTIFS(Table2[Sub-Sector],Table3[[#This Row],[Sub-Sector]],Table2[Uptrend],"Uptrend")/Table3[[#This Row],[Count]]</calculatedColumnFormula>
    </tableColumn>
    <tableColumn id="4" xr3:uid="{BD33A540-14B6-4859-AC9F-41FD07A4C495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3F3C7820-9E73-40F0-A730-24364FC36425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828E1A7E-43EC-42F1-8782-BA568A0C7748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F9FDC461-E55E-4AE1-90FA-32A76857BB9B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3FB1D606-EA6A-4FB7-B28E-FD397CC265E1}" name="RSI" dataDxfId="50">
      <calculatedColumnFormula>COUNTIFS(Table2[Sub-Sector],Table3[[#This Row],[Sub-Sector]],Table2[RSI Exponential â€“ 14D],"&gt;=50")/Table3[[#This Row],[Count]]</calculatedColumnFormula>
    </tableColumn>
    <tableColumn id="9" xr3:uid="{3E6A9E3E-66FF-44A5-86F2-7CFFFAFA8B96}" name="Relative Volume" dataDxfId="49">
      <calculatedColumnFormula>COUNTIFS(Table2[Sub-Sector],Table3[[#This Row],[Sub-Sector]],Table2[Relative Volume],"&gt;=1")/Table3[[#This Row],[Count]]</calculatedColumnFormula>
    </tableColumn>
    <tableColumn id="10" xr3:uid="{74FD9EF5-67D4-4D71-97E2-A19680BECD4B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19A62E39-FF9B-4370-BB98-B71674AEB6A7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493616C3-E225-40F5-A4FA-2C22F35272DA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F543052E-A033-40D4-8435-9465A5D82E57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AAEE4936-304A-40FF-8322-1FCAC8BDC4AE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5098600F-CD85-4D5B-B9F5-062802574FCA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833D6C7A-16DB-4FB0-9F4B-6B75C5481870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269C80C0-D3F8-472E-B97E-D8FFBB115F70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724384B6-15BE-4B43-80C4-5732F5E4FE0B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72ABF54C-9751-47C1-9A85-C0C3FE39E920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62FAE60E-60CF-46DC-87A9-56980EC746EF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AD7E7903-6443-4AFC-9448-9FF910BE6434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2CD572C0-5B2C-4360-A7B3-98A38C66C5C6}" name="Sharpe Ratio" dataDxfId="36">
      <calculatedColumnFormula>COUNTIFS(Table2[Sub-Sector],Table3[[#This Row],[Sub-Sector]],Table2[Sharpe Ratio],"&gt;=0.10")/Table3[[#This Row],[Count]]</calculatedColumnFormula>
    </tableColumn>
    <tableColumn id="23" xr3:uid="{2BF99B23-CF12-4DB7-8A26-F33CF2A96221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1B19E155-0FC2-4932-B0C2-7F137F2239FD}" name="Rank" dataDxfId="34">
      <calculatedColumnFormula>_xlfn.RANK.AVG(Table3[[#This Row],[Score]],Table3[Score],1)</calculatedColumnFormula>
    </tableColumn>
    <tableColumn id="25" xr3:uid="{433D6948-ECCF-44A1-A903-1055CAED8131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79A1393F-6FAA-4895-B273-1F40654DCEDC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5CCA0B-AAFC-422D-8F73-1FEDBEF0EC8D}" name="Table2" displayName="Table2" ref="A1:AV735" totalsRowShown="0">
  <sortState xmlns:xlrd2="http://schemas.microsoft.com/office/spreadsheetml/2017/richdata2" ref="A2:AV735">
    <sortCondition ref="AV1:AV735"/>
  </sortState>
  <tableColumns count="48">
    <tableColumn id="1" xr3:uid="{C52D35E4-C060-4650-82F1-A1ED35278D77}" name="Name"/>
    <tableColumn id="2" xr3:uid="{0A9387B5-2D1B-4D9A-8D24-18312BF19AE7}" name="Ticker"/>
    <tableColumn id="3" xr3:uid="{6A9A39A1-34A9-4E8D-A4D9-FD817AE443F9}" name="Industry"/>
    <tableColumn id="4" xr3:uid="{E0A5F78B-71E9-467C-BE6B-AE3D34734EFC}" name="Sub-Sector"/>
    <tableColumn id="5" xr3:uid="{BBDFAB1A-9D10-40CF-8F90-32C1D616FA86}" name="Market Cap"/>
    <tableColumn id="6" xr3:uid="{7A5F2CAB-86F9-42E1-9F31-9176E4562700}" name="Close Price"/>
    <tableColumn id="7" xr3:uid="{ACE1BBA9-C604-479A-A986-7A7F19363D6C}" name="1Y Return vs Nifty"/>
    <tableColumn id="18" xr3:uid="{21EEB699-669B-4F0B-83F5-EB8845F1B043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CB142EEC-475D-4737-B4FC-0D106A21E4E6}" name="1M Return vs Nifty"/>
    <tableColumn id="19" xr3:uid="{58F3F47D-7B2D-4CD3-9F14-FDDEE33E146C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5D9DA335-FC44-4BF1-AEE4-5027FC9C827E}" name="6M Return vs Nifty"/>
    <tableColumn id="21" xr3:uid="{316A4AFE-1888-4157-9946-C459937E2619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85ECB4C9-5AFF-4452-A6D1-1D1FF8868CD2}" name="1W Return vs Nifty"/>
    <tableColumn id="23" xr3:uid="{73A9C15C-4545-44F8-A411-0F96BCF9ABD8}" name="1W Return vs Nifty Z-Score" dataDxfId="28">
      <calculatedColumnFormula>(Table2[[#This Row],[1W Return vs Nifty]]-AVERAGE(Table2[1W Return vs Nifty]))/_xlfn.STDEV.P(Table2[1W Return vs Nifty])</calculatedColumnFormula>
    </tableColumn>
    <tableColumn id="22" xr3:uid="{4B774F9A-61AE-43E7-871D-371403976170}" name="20D EMA" dataDxfId="27"/>
    <tableColumn id="11" xr3:uid="{4C0EDADD-4BA7-4A77-A31E-DD9664C67D2F}" name="50D EMA"/>
    <tableColumn id="12" xr3:uid="{7510CEEC-0119-4D65-A5A9-5CE861B7FDB7}" name="200D EMA"/>
    <tableColumn id="13" xr3:uid="{8668EF4F-4ECF-4424-BCFA-0103EC9EFE0E}" name="RSI Exponential â€“ 14D"/>
    <tableColumn id="26" xr3:uid="{8E8ED48F-6617-40B0-9FCA-99F92910C60B}" name="% Price above 20 EMA" dataDxfId="26">
      <calculatedColumnFormula>(Table2[[#This Row],[Close Price]]-Table2[[#This Row],[20D EMA]])/Table2[[#This Row],[20D EMA]]</calculatedColumnFormula>
    </tableColumn>
    <tableColumn id="25" xr3:uid="{B5945748-4A69-4D59-9333-5AD1D24760DC}" name="% Price above 50 EMA" dataDxfId="25">
      <calculatedColumnFormula>(Table2[[#This Row],[Close Price]]-Table2[[#This Row],[50D EMA]])/Table2[[#This Row],[50D EMA]]</calculatedColumnFormula>
    </tableColumn>
    <tableColumn id="24" xr3:uid="{6974EFFC-41D3-4E23-8092-82084E746BAB}" name="% Price above 200 EMA" dataDxfId="24">
      <calculatedColumnFormula>(Table2[[#This Row],[Close Price]]-Table2[[#This Row],[200D EMA]])/Table2[[#This Row],[200D EMA]]</calculatedColumnFormula>
    </tableColumn>
    <tableColumn id="14" xr3:uid="{BA50ADAA-BCA8-4E3A-A185-4544F8D7BEC7}" name="Relative Volume"/>
    <tableColumn id="38" xr3:uid="{B4744ACB-566C-460F-AD4E-B49084740648}" name="Day Low" dataDxfId="23"/>
    <tableColumn id="37" xr3:uid="{F4583D48-B395-456D-8EF7-9034BD9166AE}" name="Day High" dataDxfId="22"/>
    <tableColumn id="36" xr3:uid="{DC374FDA-6180-42E0-8F9E-3DC82800636C}" name="Current Week Low" dataDxfId="21"/>
    <tableColumn id="35" xr3:uid="{48926A65-75B9-4137-9991-5256755A4FB1}" name="Current Week High" dataDxfId="20"/>
    <tableColumn id="34" xr3:uid="{A5D37747-1F52-4119-A71E-1ECB00611440}" name="Current Month Low" dataDxfId="19"/>
    <tableColumn id="33" xr3:uid="{8AE2F174-EBC2-448C-A1FD-323923144B2E}" name="Current Month High" dataDxfId="18"/>
    <tableColumn id="32" xr3:uid="{2EB065E5-7390-4DF2-ACA4-A083D2C331F3}" name="% Away From Day Low" dataDxfId="17">
      <calculatedColumnFormula>(Table2[[#This Row],[Close Price]]/Table2[[#This Row],[Day Low]])-1</calculatedColumnFormula>
    </tableColumn>
    <tableColumn id="31" xr3:uid="{47999AA4-947D-477C-BD10-451C9FA0214A}" name="% Away From Day High" dataDxfId="16">
      <calculatedColumnFormula>(Table2[[#This Row],[Day High]]/Table2[[#This Row],[Close Price]])-1</calculatedColumnFormula>
    </tableColumn>
    <tableColumn id="30" xr3:uid="{44324B6B-386D-49A3-9C68-F9A76058EB98}" name="% Away From Current Week Low" dataDxfId="15">
      <calculatedColumnFormula>(Table2[[#This Row],[Close Price]]/Table2[[#This Row],[Current Week Low]])-1</calculatedColumnFormula>
    </tableColumn>
    <tableColumn id="29" xr3:uid="{FCBB2656-41CD-4B72-99CA-12839FE24177}" name="% Away From Current Week High" dataDxfId="14">
      <calculatedColumnFormula>(Table2[[#This Row],[Current Week High]]/Table2[[#This Row],[Close Price]])-1</calculatedColumnFormula>
    </tableColumn>
    <tableColumn id="28" xr3:uid="{541C494A-F255-4166-9F6B-3D42DAD3F41A}" name="% Away From Current Month Low" dataDxfId="13">
      <calculatedColumnFormula>(Table2[[#This Row],[Close Price]]/Table2[[#This Row],[Current Month Low]])-1</calculatedColumnFormula>
    </tableColumn>
    <tableColumn id="27" xr3:uid="{87B072F4-6434-42A8-A35A-2060774ADFDE}" name="% Away From Current Month High" dataDxfId="12">
      <calculatedColumnFormula>(Table2[[#This Row],[Current Month High]]/Table2[[#This Row],[Close Price]])-1</calculatedColumnFormula>
    </tableColumn>
    <tableColumn id="15" xr3:uid="{213FE174-B940-4638-A981-8329C1C2E3AD}" name="% Away From 52W High"/>
    <tableColumn id="16" xr3:uid="{4BC61B99-A13A-4A69-83FC-05D7C00B8759}" name="% Away From 52W Low"/>
    <tableColumn id="43" xr3:uid="{D67B0D78-AC24-4EE9-ABF3-DE3EF978C142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C0B9E40A-3A29-431B-85F7-8499FF0AB6C6}" name="Relative Strength Sector Index" dataDxfId="10"/>
    <tableColumn id="41" xr3:uid="{5B8F60A7-6038-47C8-B143-054608D54843}" name="Relative Strength Sector Index - Zone" dataDxfId="9"/>
    <tableColumn id="40" xr3:uid="{DF43666E-21CB-4866-94DA-3ECC8EBECC87}" name="Rate of Change" dataDxfId="8"/>
    <tableColumn id="39" xr3:uid="{5EA8471B-5977-4F37-BC22-C5C766AD397F}" name="Rate of Change - Zone" dataDxfId="7"/>
    <tableColumn id="17" xr3:uid="{D4B59E05-A275-415C-BB51-BFFC8AFCBAB7}" name="Sharpe Ratio"/>
    <tableColumn id="44" xr3:uid="{BD0A2FDE-7A73-4E02-A513-358D328F4EB4}" name="Sharpe Ratio Z-Score" dataDxfId="6">
      <calculatedColumnFormula>(Table2[[#This Row],[Sharpe Ratio]]-AVERAGE(Table2[Sharpe Ratio]))/_xlfn.STDEV.P(Table2[Sharpe Ratio])</calculatedColumnFormula>
    </tableColumn>
    <tableColumn id="45" xr3:uid="{D792D135-7694-4AFF-AE63-55FB554D3701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6" xr3:uid="{A2BA2B77-480F-4FA9-9A6E-EFEC304B4BA4}" name="Rank 1Y" dataDxfId="4">
      <calculatedColumnFormula>_xlfn.RANK.AVG(Table2[[#This Row],[1Y Return vs Nifty Z-Score]],Table2[1Y Return vs Nifty Z-Score])</calculatedColumnFormula>
    </tableColumn>
    <tableColumn id="47" xr3:uid="{918294DB-D35F-4493-951C-2D83F217B39D}" name="Rank 6M" dataDxfId="3">
      <calculatedColumnFormula>_xlfn.RANK.AVG(Table2[[#This Row],[6M Return vs Nifty Z-Score]],Table2[6M Return vs Nifty Z-Score])</calculatedColumnFormula>
    </tableColumn>
    <tableColumn id="48" xr3:uid="{6B4F4678-7CA6-4122-82FE-6DCF3CC28186}" name="Rank Sharpe" dataDxfId="2">
      <calculatedColumnFormula>_xlfn.RANK.AVG(Table2[[#This Row],[Sharpe Ratio Z-Score]],Table2[Sharpe Ratio Z-Score])</calculatedColumnFormula>
    </tableColumn>
    <tableColumn id="49" xr3:uid="{F0D37BBA-45CB-4E14-88D8-BF570782CD05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AA0B8B-28A3-4244-8AD2-586A03FE4950}" name="Table1" displayName="Table1" ref="A1:Q1429" totalsRowShown="0">
  <autoFilter ref="A1:Q1429" xr:uid="{0EAA0B8B-28A3-4244-8AD2-586A03FE4950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54A0B489-B1F3-49DB-A64B-62FCB7B9F1CA}" name="Name"/>
    <tableColumn id="2" xr3:uid="{09C247CC-437D-404E-AD53-35712C15442E}" name="Ticker"/>
    <tableColumn id="17" xr3:uid="{CFF5DEE4-8CAC-4283-9836-43C2FF86768A}" name="Industry" dataDxfId="0">
      <calculatedColumnFormula>IFERROR(VLOOKUP(Table1[[#This Row],[Ticker]],[1]!Table2[[Symbol]:[Industry]],2,FALSE),"-")</calculatedColumnFormula>
    </tableColumn>
    <tableColumn id="3" xr3:uid="{AC03F07D-7910-46CF-BB77-D349606A5D51}" name="Sub-Sector"/>
    <tableColumn id="4" xr3:uid="{21E5C53D-887D-4F33-B3E0-C97E63E90B3D}" name="Market Cap"/>
    <tableColumn id="5" xr3:uid="{F3A739CC-C3A9-462D-B762-4AE0859F903A}" name="Close Price"/>
    <tableColumn id="6" xr3:uid="{A685AE0F-FE40-4F3B-9BDA-3F97399428E5}" name="1Y Return vs Nifty"/>
    <tableColumn id="7" xr3:uid="{11167092-2CDE-4D9C-85C7-FE50ADA0AA4E}" name="1M Return vs Nifty"/>
    <tableColumn id="8" xr3:uid="{3616522C-4CC6-4BE9-BF64-75A2EC98DFB3}" name="6M Return vs Nifty"/>
    <tableColumn id="9" xr3:uid="{98A18BF1-85EB-4CEF-A5BE-BD5A2029B0E4}" name="1W Return vs Nifty"/>
    <tableColumn id="10" xr3:uid="{8419EFF0-457A-4657-8EFD-2C7F1D8478F2}" name="50D EMA"/>
    <tableColumn id="11" xr3:uid="{07D72238-0487-4C6B-80DC-B242E65D29A0}" name="200D EMA"/>
    <tableColumn id="12" xr3:uid="{31FA0B34-48EE-4C30-8FBB-7B0D88CCA6F2}" name="RSI Exponential â€“ 14D"/>
    <tableColumn id="13" xr3:uid="{6D989BCE-A740-46BE-957B-8CADF3C23563}" name="Relative Volume"/>
    <tableColumn id="14" xr3:uid="{4A3CDCC0-119C-4007-BD19-69EAF6AF1BD5}" name="% Away From 52W High"/>
    <tableColumn id="15" xr3:uid="{DA0829F7-536A-4793-BC2C-228E5B421228}" name="% Away From 52W Low"/>
    <tableColumn id="16" xr3:uid="{66CCEE5E-D5E9-4F00-BDCF-D556BD964206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316F-C2CE-4B3B-8FD5-F1815F7EA3F2}">
  <dimension ref="A1:Z122"/>
  <sheetViews>
    <sheetView workbookViewId="0">
      <selection activeCell="I11" sqref="I11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6640625" bestFit="1" customWidth="1"/>
    <col min="26" max="26" width="8.88671875" bestFit="1" customWidth="1"/>
  </cols>
  <sheetData>
    <row r="1" spans="1:26" x14ac:dyDescent="0.3">
      <c r="A1" t="s">
        <v>2</v>
      </c>
      <c r="B1" t="s">
        <v>3080</v>
      </c>
      <c r="C1" t="s">
        <v>3069</v>
      </c>
      <c r="D1" t="s">
        <v>3081</v>
      </c>
      <c r="E1" t="s">
        <v>3082</v>
      </c>
      <c r="F1" t="s">
        <v>7</v>
      </c>
      <c r="G1" t="s">
        <v>5</v>
      </c>
      <c r="H1" t="s">
        <v>3083</v>
      </c>
      <c r="I1" t="s">
        <v>12</v>
      </c>
      <c r="J1" t="s">
        <v>3063</v>
      </c>
      <c r="K1" t="s">
        <v>3064</v>
      </c>
      <c r="L1" t="s">
        <v>3065</v>
      </c>
      <c r="M1" t="s">
        <v>3066</v>
      </c>
      <c r="N1" t="s">
        <v>3067</v>
      </c>
      <c r="O1" t="s">
        <v>3068</v>
      </c>
      <c r="P1" t="s">
        <v>13</v>
      </c>
      <c r="Q1" t="s">
        <v>14</v>
      </c>
      <c r="R1" t="s">
        <v>3084</v>
      </c>
      <c r="S1" t="s">
        <v>3055</v>
      </c>
      <c r="T1" t="s">
        <v>3056</v>
      </c>
      <c r="U1" t="s">
        <v>3073</v>
      </c>
      <c r="V1" t="s">
        <v>15</v>
      </c>
      <c r="W1" t="s">
        <v>3075</v>
      </c>
      <c r="X1" t="s">
        <v>3085</v>
      </c>
      <c r="Y1" t="s">
        <v>3086</v>
      </c>
      <c r="Z1" t="s">
        <v>3087</v>
      </c>
    </row>
    <row r="2" spans="1:26" x14ac:dyDescent="0.3">
      <c r="A2" t="s">
        <v>1597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0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0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0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149.5</v>
      </c>
      <c r="X2">
        <f>_xlfn.RANK.AVG(Table3[[#This Row],[Score]],Table3[Score],1)</f>
        <v>2.5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41.5</v>
      </c>
      <c r="Z2">
        <f>_xlfn.RANK.AVG(Table3[[#This Row],[Score 2 ]],Table3[[Score 2 ]],1)</f>
        <v>2</v>
      </c>
    </row>
    <row r="3" spans="1:26" x14ac:dyDescent="0.3">
      <c r="A3" t="s">
        <v>1071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0</v>
      </c>
      <c r="L3" s="1">
        <f>COUNTIFS(Table2[Sub-Sector],Table3[[#This Row],[Sub-Sector]],Table2[% Away From Current Week Low],"&gt;=0.05")/Table3[[#This Row],[Count]]</f>
        <v>1</v>
      </c>
      <c r="M3" s="1">
        <f>COUNTIFS(Table2[Sub-Sector],Table3[[#This Row],[Sub-Sector]],Table2[% Away From Current Week High],"&lt;=0.05")/Table3[[#This Row],[Count]]</f>
        <v>0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0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149.5</v>
      </c>
      <c r="X3">
        <f>_xlfn.RANK.AVG(Table3[[#This Row],[Score]],Table3[Score],1)</f>
        <v>2.5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41.5</v>
      </c>
      <c r="Z3">
        <f>_xlfn.RANK.AVG(Table3[[#This Row],[Score 2 ]],Table3[[Score 2 ]],1)</f>
        <v>2</v>
      </c>
    </row>
    <row r="4" spans="1:26" x14ac:dyDescent="0.3">
      <c r="A4" t="s">
        <v>1308</v>
      </c>
      <c r="B4">
        <f>COUNTIFS(Table2[Sub-Sector],Table3[[#This Row],[Sub-Sector]])</f>
        <v>1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</v>
      </c>
      <c r="E4" s="1">
        <f>COUNTIFS(Table2[Sub-Sector],Table3[[#This Row],[Sub-Sector]],Table2[1M Return vs Nifty],"&gt;=5")/Table3[[#This Row],[Count]]</f>
        <v>0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0</v>
      </c>
      <c r="I4" s="1">
        <f>COUNTIFS(Table2[Sub-Sector],Table3[[#This Row],[Sub-Sector]],Table2[Relative Volume],"&gt;=1")/Table3[[#This Row],[Count]]</f>
        <v>1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0</v>
      </c>
      <c r="N4" s="1">
        <f>COUNTIFS(Table2[Sub-Sector],Table3[[#This Row],[Sub-Sector]],Table2[% Away From Current Month Low],"&gt;=0.05")/Table3[[#This Row],[Count]]</f>
        <v>0</v>
      </c>
      <c r="O4" s="1">
        <f>COUNTIFS(Table2[Sub-Sector],Table3[[#This Row],[Sub-Sector]],Table2[% Away From Current Month High],"&lt;=0.05")/Table3[[#This Row],[Count]]</f>
        <v>0</v>
      </c>
      <c r="P4" s="1">
        <f>COUNTIFS(Table2[Sub-Sector],Table3[[#This Row],[Sub-Sector]],Table2[% Away From 52W High],"&lt;=10")/Table3[[#This Row],[Count]]</f>
        <v>0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0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1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239</v>
      </c>
      <c r="X4">
        <f>_xlfn.RANK.AVG(Table3[[#This Row],[Score]],Table3[Score],1)</f>
        <v>9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41.5</v>
      </c>
      <c r="Z4">
        <f>_xlfn.RANK.AVG(Table3[[#This Row],[Score 2 ]],Table3[[Score 2 ]],1)</f>
        <v>2</v>
      </c>
    </row>
    <row r="5" spans="1:26" x14ac:dyDescent="0.3">
      <c r="A5" t="s">
        <v>84</v>
      </c>
      <c r="B5">
        <f>COUNTIFS(Table2[Sub-Sector],Table3[[#This Row],[Sub-Sector]])</f>
        <v>3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0.33333333333333331</v>
      </c>
      <c r="E5" s="1">
        <f>COUNTIFS(Table2[Sub-Sector],Table3[[#This Row],[Sub-Sector]],Table2[1M Return vs Nifty],"&gt;=5")/Table3[[#This Row],[Count]]</f>
        <v>0.33333333333333331</v>
      </c>
      <c r="F5" s="1">
        <f>COUNTIFS(Table2[Sub-Sector],Table3[[#This Row],[Sub-Sector]],Table2[6M Return vs Nifty],"&gt;=10")/Table3[[#This Row],[Count]]</f>
        <v>0.66666666666666663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0.33333333333333331</v>
      </c>
      <c r="I5" s="1">
        <f>COUNTIFS(Table2[Sub-Sector],Table3[[#This Row],[Sub-Sector]],Table2[Relative Volume],"&gt;=1")/Table3[[#This Row],[Count]]</f>
        <v>1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0</v>
      </c>
      <c r="O5" s="1">
        <f>COUNTIFS(Table2[Sub-Sector],Table3[[#This Row],[Sub-Sector]],Table2[% Away From Current Month High],"&lt;=0.05")/Table3[[#This Row],[Count]]</f>
        <v>0</v>
      </c>
      <c r="P5" s="1">
        <f>COUNTIFS(Table2[Sub-Sector],Table3[[#This Row],[Sub-Sector]],Table2[% Away From 52W High],"&lt;=10")/Table3[[#This Row],[Count]]</f>
        <v>1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0.33333333333333331</v>
      </c>
      <c r="S5" s="1">
        <f>COUNTIFS(Table2[Sub-Sector],Table3[[#This Row],[Sub-Sector]],Table2[% Price above 50 EMA],"&gt;=0")/Table3[[#This Row],[Count]]</f>
        <v>1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1</v>
      </c>
      <c r="V5" s="1">
        <f>COUNTIFS(Table2[Sub-Sector],Table3[[#This Row],[Sub-Sector]],Table2[Sharpe Ratio],"&gt;=0.10")/Table3[[#This Row],[Count]]</f>
        <v>1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123</v>
      </c>
      <c r="X5">
        <f>_xlfn.RANK.AVG(Table3[[#This Row],[Score]],Table3[Score],1)</f>
        <v>1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55</v>
      </c>
      <c r="Z5">
        <f>_xlfn.RANK.AVG(Table3[[#This Row],[Score 2 ]],Table3[[Score 2 ]],1)</f>
        <v>4</v>
      </c>
    </row>
    <row r="6" spans="1:26" x14ac:dyDescent="0.3">
      <c r="A6" t="s">
        <v>146</v>
      </c>
      <c r="B6">
        <f>COUNTIFS(Table2[Sub-Sector],Table3[[#This Row],[Sub-Sector]])</f>
        <v>3</v>
      </c>
      <c r="C6" s="1">
        <f>COUNTIFS(Table2[Sub-Sector],Table3[[#This Row],[Sub-Sector]],Table2[Uptrend],"Uptrend")/Table3[[#This Row],[Count]]</f>
        <v>0.66666666666666663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0</v>
      </c>
      <c r="F6" s="1">
        <f>COUNTIFS(Table2[Sub-Sector],Table3[[#This Row],[Sub-Sector]],Table2[6M Return vs Nifty],"&gt;=10")/Table3[[#This Row],[Count]]</f>
        <v>0.66666666666666663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</v>
      </c>
      <c r="I6" s="1">
        <f>COUNTIFS(Table2[Sub-Sector],Table3[[#This Row],[Sub-Sector]],Table2[Relative Volume],"&gt;=1")/Table3[[#This Row],[Count]]</f>
        <v>0.66666666666666663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0</v>
      </c>
      <c r="O6" s="1">
        <f>COUNTIFS(Table2[Sub-Sector],Table3[[#This Row],[Sub-Sector]],Table2[% Away From Current Month High],"&lt;=0.05")/Table3[[#This Row],[Count]]</f>
        <v>0</v>
      </c>
      <c r="P6" s="1">
        <f>COUNTIFS(Table2[Sub-Sector],Table3[[#This Row],[Sub-Sector]],Table2[% Away From 52W High],"&lt;=10")/Table3[[#This Row],[Count]]</f>
        <v>0.33333333333333331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</v>
      </c>
      <c r="S6" s="1">
        <f>COUNTIFS(Table2[Sub-Sector],Table3[[#This Row],[Sub-Sector]],Table2[% Price above 50 EMA],"&gt;=0")/Table3[[#This Row],[Count]]</f>
        <v>0.33333333333333331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0.66666666666666663</v>
      </c>
      <c r="V6" s="1">
        <f>COUNTIFS(Table2[Sub-Sector],Table3[[#This Row],[Sub-Sector]],Table2[Sharpe Ratio],"&gt;=0.10")/Table3[[#This Row],[Count]]</f>
        <v>0.33333333333333331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351.5</v>
      </c>
      <c r="X6">
        <f>_xlfn.RANK.AVG(Table3[[#This Row],[Score]],Table3[Score],1)</f>
        <v>36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100</v>
      </c>
      <c r="Z6">
        <f>_xlfn.RANK.AVG(Table3[[#This Row],[Score 2 ]],Table3[[Score 2 ]],1)</f>
        <v>5</v>
      </c>
    </row>
    <row r="7" spans="1:26" x14ac:dyDescent="0.3">
      <c r="A7" t="s">
        <v>57</v>
      </c>
      <c r="B7">
        <f>COUNTIFS(Table2[Sub-Sector],Table3[[#This Row],[Sub-Sector]])</f>
        <v>6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0.33333333333333331</v>
      </c>
      <c r="E7" s="1">
        <f>COUNTIFS(Table2[Sub-Sector],Table3[[#This Row],[Sub-Sector]],Table2[1M Return vs Nifty],"&gt;=5")/Table3[[#This Row],[Count]]</f>
        <v>0.33333333333333331</v>
      </c>
      <c r="F7" s="1">
        <f>COUNTIFS(Table2[Sub-Sector],Table3[[#This Row],[Sub-Sector]],Table2[6M Return vs Nifty],"&gt;=10")/Table3[[#This Row],[Count]]</f>
        <v>1</v>
      </c>
      <c r="G7" s="1">
        <f>COUNTIFS(Table2[Sub-Sector],Table3[[#This Row],[Sub-Sector]],Table2[1Y Return vs Nifty],"&gt;=10")/Table3[[#This Row],[Count]]</f>
        <v>1</v>
      </c>
      <c r="H7" s="1">
        <f>COUNTIFS(Table2[Sub-Sector],Table3[[#This Row],[Sub-Sector]],Table2[RSI Exponential â€“ 14D],"&gt;=50")/Table3[[#This Row],[Count]]</f>
        <v>0.5</v>
      </c>
      <c r="I7" s="1">
        <f>COUNTIFS(Table2[Sub-Sector],Table3[[#This Row],[Sub-Sector]],Table2[Relative Volume],"&gt;=1")/Table3[[#This Row],[Count]]</f>
        <v>0.5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0.66666666666666663</v>
      </c>
      <c r="L7" s="1">
        <f>COUNTIFS(Table2[Sub-Sector],Table3[[#This Row],[Sub-Sector]],Table2[% Away From Current Week Low],"&gt;=0.05")/Table3[[#This Row],[Count]]</f>
        <v>0</v>
      </c>
      <c r="M7" s="1">
        <f>COUNTIFS(Table2[Sub-Sector],Table3[[#This Row],[Sub-Sector]],Table2[% Away From Current Week High],"&lt;=0.05")/Table3[[#This Row],[Count]]</f>
        <v>0.66666666666666663</v>
      </c>
      <c r="N7" s="1">
        <f>COUNTIFS(Table2[Sub-Sector],Table3[[#This Row],[Sub-Sector]],Table2[% Away From Current Month Low],"&gt;=0.05")/Table3[[#This Row],[Count]]</f>
        <v>0</v>
      </c>
      <c r="O7" s="1">
        <f>COUNTIFS(Table2[Sub-Sector],Table3[[#This Row],[Sub-Sector]],Table2[% Away From Current Month High],"&lt;=0.05")/Table3[[#This Row],[Count]]</f>
        <v>0.16666666666666666</v>
      </c>
      <c r="P7" s="1">
        <f>COUNTIFS(Table2[Sub-Sector],Table3[[#This Row],[Sub-Sector]],Table2[% Away From 52W High],"&lt;=10")/Table3[[#This Row],[Count]]</f>
        <v>0.16666666666666666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0.5</v>
      </c>
      <c r="S7" s="1">
        <f>COUNTIFS(Table2[Sub-Sector],Table3[[#This Row],[Sub-Sector]],Table2[% Price above 50 EMA],"&gt;=0")/Table3[[#This Row],[Count]]</f>
        <v>0.5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0.66666666666666663</v>
      </c>
      <c r="V7" s="1">
        <f>COUNTIFS(Table2[Sub-Sector],Table3[[#This Row],[Sub-Sector]],Table2[Sharpe Ratio],"&gt;=0.10")/Table3[[#This Row],[Count]]</f>
        <v>0.5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177.5</v>
      </c>
      <c r="X7">
        <f>_xlfn.RANK.AVG(Table3[[#This Row],[Score]],Table3[Score],1)</f>
        <v>4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109.5</v>
      </c>
      <c r="Z7">
        <f>_xlfn.RANK.AVG(Table3[[#This Row],[Score 2 ]],Table3[[Score 2 ]],1)</f>
        <v>6</v>
      </c>
    </row>
    <row r="8" spans="1:26" x14ac:dyDescent="0.3">
      <c r="A8" t="s">
        <v>60</v>
      </c>
      <c r="B8">
        <f>COUNTIFS(Table2[Sub-Sector],Table3[[#This Row],[Sub-Sector]])</f>
        <v>3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1</v>
      </c>
      <c r="F8" s="1">
        <f>COUNTIFS(Table2[Sub-Sector],Table3[[#This Row],[Sub-Sector]],Table2[6M Return vs Nifty],"&gt;=10")/Table3[[#This Row],[Count]]</f>
        <v>0.66666666666666663</v>
      </c>
      <c r="G8" s="1">
        <f>COUNTIFS(Table2[Sub-Sector],Table3[[#This Row],[Sub-Sector]],Table2[1Y Return vs Nifty],"&gt;=10")/Table3[[#This Row],[Count]]</f>
        <v>0.66666666666666663</v>
      </c>
      <c r="H8" s="1">
        <f>COUNTIFS(Table2[Sub-Sector],Table3[[#This Row],[Sub-Sector]],Table2[RSI Exponential â€“ 14D],"&gt;=50")/Table3[[#This Row],[Count]]</f>
        <v>0</v>
      </c>
      <c r="I8" s="1">
        <f>COUNTIFS(Table2[Sub-Sector],Table3[[#This Row],[Sub-Sector]],Table2[Relative Volume],"&gt;=1")/Table3[[#This Row],[Count]]</f>
        <v>1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0.33333333333333331</v>
      </c>
      <c r="L8" s="1">
        <f>COUNTIFS(Table2[Sub-Sector],Table3[[#This Row],[Sub-Sector]],Table2[% Away From Current Week Low],"&gt;=0.05")/Table3[[#This Row],[Count]]</f>
        <v>0</v>
      </c>
      <c r="M8" s="1">
        <f>COUNTIFS(Table2[Sub-Sector],Table3[[#This Row],[Sub-Sector]],Table2[% Away From Current Week High],"&lt;=0.05")/Table3[[#This Row],[Count]]</f>
        <v>0.33333333333333331</v>
      </c>
      <c r="N8" s="1">
        <f>COUNTIFS(Table2[Sub-Sector],Table3[[#This Row],[Sub-Sector]],Table2[% Away From Current Month Low],"&gt;=0.05")/Table3[[#This Row],[Count]]</f>
        <v>0</v>
      </c>
      <c r="O8" s="1">
        <f>COUNTIFS(Table2[Sub-Sector],Table3[[#This Row],[Sub-Sector]],Table2[% Away From Current Month High],"&lt;=0.05")/Table3[[#This Row],[Count]]</f>
        <v>0</v>
      </c>
      <c r="P8" s="1">
        <f>COUNTIFS(Table2[Sub-Sector],Table3[[#This Row],[Sub-Sector]],Table2[% Away From 52W High],"&lt;=10")/Table3[[#This Row],[Count]]</f>
        <v>0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0.66666666666666663</v>
      </c>
      <c r="S8" s="1">
        <f>COUNTIFS(Table2[Sub-Sector],Table3[[#This Row],[Sub-Sector]],Table2[% Price above 50 EMA],"&gt;=0")/Table3[[#This Row],[Count]]</f>
        <v>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0.66666666666666663</v>
      </c>
      <c r="V8" s="1">
        <f>COUNTIFS(Table2[Sub-Sector],Table3[[#This Row],[Sub-Sector]],Table2[Sharpe Ratio],"&gt;=0.10")/Table3[[#This Row],[Count]]</f>
        <v>0.66666666666666663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222.5</v>
      </c>
      <c r="X8">
        <f>_xlfn.RANK.AVG(Table3[[#This Row],[Score]],Table3[Score],1)</f>
        <v>7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114.5</v>
      </c>
      <c r="Z8">
        <f>_xlfn.RANK.AVG(Table3[[#This Row],[Score 2 ]],Table3[[Score 2 ]],1)</f>
        <v>7</v>
      </c>
    </row>
    <row r="9" spans="1:26" x14ac:dyDescent="0.3">
      <c r="A9" t="s">
        <v>770</v>
      </c>
      <c r="B9">
        <f>COUNTIFS(Table2[Sub-Sector],Table3[[#This Row],[Sub-Sector]])</f>
        <v>3</v>
      </c>
      <c r="C9" s="1">
        <f>COUNTIFS(Table2[Sub-Sector],Table3[[#This Row],[Sub-Sector]],Table2[Uptrend],"Uptrend")/Table3[[#This Row],[Count]]</f>
        <v>1</v>
      </c>
      <c r="D9" s="1">
        <f>COUNTIFS(Table2[Sub-Sector],Table3[[#This Row],[Sub-Sector]],Table2[1W Return vs Nifty],"&gt;=5")/Table3[[#This Row],[Count]]</f>
        <v>0.66666666666666663</v>
      </c>
      <c r="E9" s="1">
        <f>COUNTIFS(Table2[Sub-Sector],Table3[[#This Row],[Sub-Sector]],Table2[1M Return vs Nifty],"&gt;=5")/Table3[[#This Row],[Count]]</f>
        <v>0.33333333333333331</v>
      </c>
      <c r="F9" s="1">
        <f>COUNTIFS(Table2[Sub-Sector],Table3[[#This Row],[Sub-Sector]],Table2[6M Return vs Nifty],"&gt;=10")/Table3[[#This Row],[Count]]</f>
        <v>0.33333333333333331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1</v>
      </c>
      <c r="I9" s="1">
        <f>COUNTIFS(Table2[Sub-Sector],Table3[[#This Row],[Sub-Sector]],Table2[Relative Volume],"&gt;=1")/Table3[[#This Row],[Count]]</f>
        <v>0.66666666666666663</v>
      </c>
      <c r="J9" s="1">
        <f>COUNTIFS(Table2[Sub-Sector],Table3[[#This Row],[Sub-Sector]],Table2[% Away From Day Low],"&gt;=0.05")/Table3[[#This Row],[Count]]</f>
        <v>0.33333333333333331</v>
      </c>
      <c r="K9" s="1">
        <f>COUNTIFS(Table2[Sub-Sector],Table3[[#This Row],[Sub-Sector]],Table2[% Away From Day High],"&lt;=0.05")/Table3[[#This Row],[Count]]</f>
        <v>0.66666666666666663</v>
      </c>
      <c r="L9" s="1">
        <f>COUNTIFS(Table2[Sub-Sector],Table3[[#This Row],[Sub-Sector]],Table2[% Away From Current Week Low],"&gt;=0.05")/Table3[[#This Row],[Count]]</f>
        <v>1</v>
      </c>
      <c r="M9" s="1">
        <f>COUNTIFS(Table2[Sub-Sector],Table3[[#This Row],[Sub-Sector]],Table2[% Away From Current Week High],"&lt;=0.05")/Table3[[#This Row],[Count]]</f>
        <v>0.66666666666666663</v>
      </c>
      <c r="N9" s="1">
        <f>COUNTIFS(Table2[Sub-Sector],Table3[[#This Row],[Sub-Sector]],Table2[% Away From Current Month Low],"&gt;=0.05")/Table3[[#This Row],[Count]]</f>
        <v>1</v>
      </c>
      <c r="O9" s="1">
        <f>COUNTIFS(Table2[Sub-Sector],Table3[[#This Row],[Sub-Sector]],Table2[% Away From Current Month High],"&lt;=0.05")/Table3[[#This Row],[Count]]</f>
        <v>0.66666666666666663</v>
      </c>
      <c r="P9" s="1">
        <f>COUNTIFS(Table2[Sub-Sector],Table3[[#This Row],[Sub-Sector]],Table2[% Away From 52W High],"&lt;=10")/Table3[[#This Row],[Count]]</f>
        <v>0.33333333333333331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1</v>
      </c>
      <c r="S9" s="1">
        <f>COUNTIFS(Table2[Sub-Sector],Table3[[#This Row],[Sub-Sector]],Table2[% Price above 50 EMA],"&gt;=0")/Table3[[#This Row],[Count]]</f>
        <v>1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1</v>
      </c>
      <c r="V9" s="1">
        <f>COUNTIFS(Table2[Sub-Sector],Table3[[#This Row],[Sub-Sector]],Table2[Sharpe Ratio],"&gt;=0.10")/Table3[[#This Row],[Count]]</f>
        <v>0.33333333333333331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179.5</v>
      </c>
      <c r="X9">
        <f>_xlfn.RANK.AVG(Table3[[#This Row],[Score]],Table3[Score],1)</f>
        <v>5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119</v>
      </c>
      <c r="Z9">
        <f>_xlfn.RANK.AVG(Table3[[#This Row],[Score 2 ]],Table3[[Score 2 ]],1)</f>
        <v>8</v>
      </c>
    </row>
    <row r="10" spans="1:26" x14ac:dyDescent="0.3">
      <c r="A10" t="s">
        <v>1176</v>
      </c>
      <c r="B10">
        <f>COUNTIFS(Table2[Sub-Sector],Table3[[#This Row],[Sub-Sector]])</f>
        <v>2</v>
      </c>
      <c r="C10" s="1">
        <f>COUNTIFS(Table2[Sub-Sector],Table3[[#This Row],[Sub-Sector]],Table2[Uptrend],"Uptrend")/Table3[[#This Row],[Count]]</f>
        <v>1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0.5</v>
      </c>
      <c r="F10" s="1">
        <f>COUNTIFS(Table2[Sub-Sector],Table3[[#This Row],[Sub-Sector]],Table2[6M Return vs Nifty],"&gt;=10")/Table3[[#This Row],[Count]]</f>
        <v>0.5</v>
      </c>
      <c r="G10" s="1">
        <f>COUNTIFS(Table2[Sub-Sector],Table3[[#This Row],[Sub-Sector]],Table2[1Y Return vs Nifty],"&gt;=10")/Table3[[#This Row],[Count]]</f>
        <v>0.5</v>
      </c>
      <c r="H10" s="1">
        <f>COUNTIFS(Table2[Sub-Sector],Table3[[#This Row],[Sub-Sector]],Table2[RSI Exponential â€“ 14D],"&gt;=50")/Table3[[#This Row],[Count]]</f>
        <v>0</v>
      </c>
      <c r="I10" s="1">
        <f>COUNTIFS(Table2[Sub-Sector],Table3[[#This Row],[Sub-Sector]],Table2[Relative Volume],"&gt;=1")/Table3[[#This Row],[Count]]</f>
        <v>1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0</v>
      </c>
      <c r="O10" s="1">
        <f>COUNTIFS(Table2[Sub-Sector],Table3[[#This Row],[Sub-Sector]],Table2[% Away From Current Month High],"&lt;=0.05")/Table3[[#This Row],[Count]]</f>
        <v>0</v>
      </c>
      <c r="P10" s="1">
        <f>COUNTIFS(Table2[Sub-Sector],Table3[[#This Row],[Sub-Sector]],Table2[% Away From 52W High],"&lt;=10")/Table3[[#This Row],[Count]]</f>
        <v>0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</v>
      </c>
      <c r="S10" s="1">
        <f>COUNTIFS(Table2[Sub-Sector],Table3[[#This Row],[Sub-Sector]],Table2[% Price above 50 EMA],"&gt;=0")/Table3[[#This Row],[Count]]</f>
        <v>0.5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1</v>
      </c>
      <c r="V10" s="1">
        <f>COUNTIFS(Table2[Sub-Sector],Table3[[#This Row],[Sub-Sector]],Table2[Sharpe Ratio],"&gt;=0.10")/Table3[[#This Row],[Count]]</f>
        <v>0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251</v>
      </c>
      <c r="X10">
        <f>_xlfn.RANK.AVG(Table3[[#This Row],[Score]],Table3[Score],1)</f>
        <v>13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</v>
      </c>
      <c r="Z10">
        <f>_xlfn.RANK.AVG(Table3[[#This Row],[Score 2 ]],Table3[[Score 2 ]],1)</f>
        <v>9</v>
      </c>
    </row>
    <row r="11" spans="1:26" x14ac:dyDescent="0.3">
      <c r="A11" t="s">
        <v>1165</v>
      </c>
      <c r="B11">
        <f>COUNTIFS(Table2[Sub-Sector],Table3[[#This Row],[Sub-Sector]])</f>
        <v>3</v>
      </c>
      <c r="C11" s="1">
        <f>COUNTIFS(Table2[Sub-Sector],Table3[[#This Row],[Sub-Sector]],Table2[Uptrend],"Uptrend")/Table3[[#This Row],[Count]]</f>
        <v>1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0.33333333333333331</v>
      </c>
      <c r="F11" s="1">
        <f>COUNTIFS(Table2[Sub-Sector],Table3[[#This Row],[Sub-Sector]],Table2[6M Return vs Nifty],"&gt;=10")/Table3[[#This Row],[Count]]</f>
        <v>0.66666666666666663</v>
      </c>
      <c r="G11" s="1">
        <f>COUNTIFS(Table2[Sub-Sector],Table3[[#This Row],[Sub-Sector]],Table2[1Y Return vs Nifty],"&gt;=10")/Table3[[#This Row],[Count]]</f>
        <v>0.66666666666666663</v>
      </c>
      <c r="H11" s="1">
        <f>COUNTIFS(Table2[Sub-Sector],Table3[[#This Row],[Sub-Sector]],Table2[RSI Exponential â€“ 14D],"&gt;=50")/Table3[[#This Row],[Count]]</f>
        <v>0.66666666666666663</v>
      </c>
      <c r="I11" s="1">
        <f>COUNTIFS(Table2[Sub-Sector],Table3[[#This Row],[Sub-Sector]],Table2[Relative Volume],"&gt;=1")/Table3[[#This Row],[Count]]</f>
        <v>0.66666666666666663</v>
      </c>
      <c r="J11" s="1">
        <f>COUNTIFS(Table2[Sub-Sector],Table3[[#This Row],[Sub-Sector]],Table2[% Away From Day Low],"&gt;=0.05")/Table3[[#This Row],[Count]]</f>
        <v>0.33333333333333331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0.66666666666666663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0.66666666666666663</v>
      </c>
      <c r="O11" s="1">
        <f>COUNTIFS(Table2[Sub-Sector],Table3[[#This Row],[Sub-Sector]],Table2[% Away From Current Month High],"&lt;=0.05")/Table3[[#This Row],[Count]]</f>
        <v>0</v>
      </c>
      <c r="P11" s="1">
        <f>COUNTIFS(Table2[Sub-Sector],Table3[[#This Row],[Sub-Sector]],Table2[% Away From 52W High],"&lt;=10")/Table3[[#This Row],[Count]]</f>
        <v>0.33333333333333331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0.66666666666666663</v>
      </c>
      <c r="S11" s="1">
        <f>COUNTIFS(Table2[Sub-Sector],Table3[[#This Row],[Sub-Sector]],Table2[% Price above 50 EMA],"&gt;=0")/Table3[[#This Row],[Count]]</f>
        <v>0.66666666666666663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0.66666666666666663</v>
      </c>
      <c r="V11" s="1">
        <f>COUNTIFS(Table2[Sub-Sector],Table3[[#This Row],[Sub-Sector]],Table2[Sharpe Ratio],"&gt;=0.10")/Table3[[#This Row],[Count]]</f>
        <v>0.33333333333333331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276.5</v>
      </c>
      <c r="X11">
        <f>_xlfn.RANK.AVG(Table3[[#This Row],[Score]],Table3[Score],1)</f>
        <v>17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138.5</v>
      </c>
      <c r="Z11">
        <f>_xlfn.RANK.AVG(Table3[[#This Row],[Score 2 ]],Table3[[Score 2 ]],1)</f>
        <v>10</v>
      </c>
    </row>
    <row r="12" spans="1:26" x14ac:dyDescent="0.3">
      <c r="A12" t="s">
        <v>759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1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0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1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0</v>
      </c>
      <c r="N12" s="1">
        <f>COUNTIFS(Table2[Sub-Sector],Table3[[#This Row],[Sub-Sector]],Table2[% Away From Current Month Low],"&gt;=0.05")/Table3[[#This Row],[Count]]</f>
        <v>0</v>
      </c>
      <c r="O12" s="1">
        <f>COUNTIFS(Table2[Sub-Sector],Table3[[#This Row],[Sub-Sector]],Table2[% Away From Current Month High],"&lt;=0.05")/Table3[[#This Row],[Count]]</f>
        <v>0</v>
      </c>
      <c r="P12" s="1">
        <f>COUNTIFS(Table2[Sub-Sector],Table3[[#This Row],[Sub-Sector]],Table2[% Away From 52W High],"&lt;=10")/Table3[[#This Row],[Count]]</f>
        <v>1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0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247</v>
      </c>
      <c r="X12">
        <f>_xlfn.RANK.AVG(Table3[[#This Row],[Score]],Table3[Score],1)</f>
        <v>10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139</v>
      </c>
      <c r="Z12">
        <f>_xlfn.RANK.AVG(Table3[[#This Row],[Score 2 ]],Table3[[Score 2 ]],1)</f>
        <v>11</v>
      </c>
    </row>
    <row r="13" spans="1:26" x14ac:dyDescent="0.3">
      <c r="A13" t="s">
        <v>260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1</v>
      </c>
      <c r="F13" s="1">
        <f>COUNTIFS(Table2[Sub-Sector],Table3[[#This Row],[Sub-Sector]],Table2[6M Return vs Nifty],"&gt;=10")/Table3[[#This Row],[Count]]</f>
        <v>0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0</v>
      </c>
      <c r="I13" s="1">
        <f>COUNTIFS(Table2[Sub-Sector],Table3[[#This Row],[Sub-Sector]],Table2[Relative Volume],"&gt;=1")/Table3[[#This Row],[Count]]</f>
        <v>1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0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0</v>
      </c>
      <c r="N13" s="1">
        <f>COUNTIFS(Table2[Sub-Sector],Table3[[#This Row],[Sub-Sector]],Table2[% Away From Current Month Low],"&gt;=0.05")/Table3[[#This Row],[Count]]</f>
        <v>0</v>
      </c>
      <c r="O13" s="1">
        <f>COUNTIFS(Table2[Sub-Sector],Table3[[#This Row],[Sub-Sector]],Table2[% Away From Current Month High],"&lt;=0.05")/Table3[[#This Row],[Count]]</f>
        <v>0</v>
      </c>
      <c r="P13" s="1">
        <f>COUNTIFS(Table2[Sub-Sector],Table3[[#This Row],[Sub-Sector]],Table2[% Away From 52W High],"&lt;=10")/Table3[[#This Row],[Count]]</f>
        <v>0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</v>
      </c>
      <c r="S13" s="1">
        <f>COUNTIFS(Table2[Sub-Sector],Table3[[#This Row],[Sub-Sector]],Table2[% Price above 50 EMA],"&gt;=0")/Table3[[#This Row],[Count]]</f>
        <v>1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249.5</v>
      </c>
      <c r="X13">
        <f>_xlfn.RANK.AVG(Table3[[#This Row],[Score]],Table3[Score],1)</f>
        <v>11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141.5</v>
      </c>
      <c r="Z13">
        <f>_xlfn.RANK.AVG(Table3[[#This Row],[Score 2 ]],Table3[[Score 2 ]],1)</f>
        <v>12.5</v>
      </c>
    </row>
    <row r="14" spans="1:26" x14ac:dyDescent="0.3">
      <c r="A14" t="s">
        <v>89</v>
      </c>
      <c r="B14">
        <f>COUNTIFS(Table2[Sub-Sector],Table3[[#This Row],[Sub-Sector]])</f>
        <v>1</v>
      </c>
      <c r="C14" s="1">
        <f>COUNTIFS(Table2[Sub-Sector],Table3[[#This Row],[Sub-Sector]],Table2[Uptrend],"Uptrend")/Table3[[#This Row],[Count]]</f>
        <v>1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0</v>
      </c>
      <c r="F14" s="1">
        <f>COUNTIFS(Table2[Sub-Sector],Table3[[#This Row],[Sub-Sector]],Table2[6M Return vs Nifty],"&gt;=10")/Table3[[#This Row],[Count]]</f>
        <v>0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0</v>
      </c>
      <c r="I14" s="1">
        <f>COUNTIFS(Table2[Sub-Sector],Table3[[#This Row],[Sub-Sector]],Table2[Relative Volume],"&gt;=1")/Table3[[#This Row],[Count]]</f>
        <v>1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0</v>
      </c>
      <c r="O14" s="1">
        <f>COUNTIFS(Table2[Sub-Sector],Table3[[#This Row],[Sub-Sector]],Table2[% Away From Current Month High],"&lt;=0.05")/Table3[[#This Row],[Count]]</f>
        <v>0</v>
      </c>
      <c r="P14" s="1">
        <f>COUNTIFS(Table2[Sub-Sector],Table3[[#This Row],[Sub-Sector]],Table2[% Away From 52W High],"&lt;=10")/Table3[[#This Row],[Count]]</f>
        <v>1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</v>
      </c>
      <c r="X14">
        <f>_xlfn.RANK.AVG(Table3[[#This Row],[Score]],Table3[Score],1)</f>
        <v>33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141.5</v>
      </c>
      <c r="Z14">
        <f>_xlfn.RANK.AVG(Table3[[#This Row],[Score 2 ]],Table3[[Score 2 ]],1)</f>
        <v>12.5</v>
      </c>
    </row>
    <row r="15" spans="1:26" x14ac:dyDescent="0.3">
      <c r="A15" t="s">
        <v>233</v>
      </c>
      <c r="B15">
        <f>COUNTIFS(Table2[Sub-Sector],Table3[[#This Row],[Sub-Sector]])</f>
        <v>1</v>
      </c>
      <c r="C15" s="1">
        <f>COUNTIFS(Table2[Sub-Sector],Table3[[#This Row],[Sub-Sector]],Table2[Uptrend],"Uptrend")/Table3[[#This Row],[Count]]</f>
        <v>1</v>
      </c>
      <c r="D15" s="1">
        <f>COUNTIFS(Table2[Sub-Sector],Table3[[#This Row],[Sub-Sector]],Table2[1W Return vs Nifty],"&gt;=5")/Table3[[#This Row],[Count]]</f>
        <v>0</v>
      </c>
      <c r="E15" s="1">
        <f>COUNTIFS(Table2[Sub-Sector],Table3[[#This Row],[Sub-Sector]],Table2[1M Return vs Nifty],"&gt;=5")/Table3[[#This Row],[Count]]</f>
        <v>1</v>
      </c>
      <c r="F15" s="1">
        <f>COUNTIFS(Table2[Sub-Sector],Table3[[#This Row],[Sub-Sector]],Table2[6M Return vs Nifty],"&gt;=10")/Table3[[#This Row],[Count]]</f>
        <v>1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0</v>
      </c>
      <c r="I15" s="1">
        <f>COUNTIFS(Table2[Sub-Sector],Table3[[#This Row],[Sub-Sector]],Table2[Relative Volume],"&gt;=1")/Table3[[#This Row],[Count]]</f>
        <v>0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0</v>
      </c>
      <c r="O15" s="1">
        <f>COUNTIFS(Table2[Sub-Sector],Table3[[#This Row],[Sub-Sector]],Table2[% Away From Current Month High],"&lt;=0.05")/Table3[[#This Row],[Count]]</f>
        <v>0</v>
      </c>
      <c r="P15" s="1">
        <f>COUNTIFS(Table2[Sub-Sector],Table3[[#This Row],[Sub-Sector]],Table2[% Away From 52W High],"&lt;=10")/Table3[[#This Row],[Count]]</f>
        <v>1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0</v>
      </c>
      <c r="S15" s="1">
        <f>COUNTIFS(Table2[Sub-Sector],Table3[[#This Row],[Sub-Sector]],Table2[% Price above 50 EMA],"&gt;=0")/Table3[[#This Row],[Count]]</f>
        <v>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0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250</v>
      </c>
      <c r="X15">
        <f>_xlfn.RANK.AVG(Table3[[#This Row],[Score]],Table3[Score],1)</f>
        <v>12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</v>
      </c>
      <c r="Z15">
        <f>_xlfn.RANK.AVG(Table3[[#This Row],[Score 2 ]],Table3[[Score 2 ]],1)</f>
        <v>14.5</v>
      </c>
    </row>
    <row r="16" spans="1:26" x14ac:dyDescent="0.3">
      <c r="A16" t="s">
        <v>98</v>
      </c>
      <c r="B16">
        <f>COUNTIFS(Table2[Sub-Sector],Table3[[#This Row],[Sub-Sector]])</f>
        <v>5</v>
      </c>
      <c r="C16" s="1">
        <f>COUNTIFS(Table2[Sub-Sector],Table3[[#This Row],[Sub-Sector]],Table2[Uptrend],"Uptrend")/Table3[[#This Row],[Count]]</f>
        <v>0.6</v>
      </c>
      <c r="D16" s="1">
        <f>COUNTIFS(Table2[Sub-Sector],Table3[[#This Row],[Sub-Sector]],Table2[1W Return vs Nifty],"&gt;=5")/Table3[[#This Row],[Count]]</f>
        <v>0.2</v>
      </c>
      <c r="E16" s="1">
        <f>COUNTIFS(Table2[Sub-Sector],Table3[[#This Row],[Sub-Sector]],Table2[1M Return vs Nifty],"&gt;=5")/Table3[[#This Row],[Count]]</f>
        <v>0.6</v>
      </c>
      <c r="F16" s="1">
        <f>COUNTIFS(Table2[Sub-Sector],Table3[[#This Row],[Sub-Sector]],Table2[6M Return vs Nifty],"&gt;=10")/Table3[[#This Row],[Count]]</f>
        <v>0.4</v>
      </c>
      <c r="G16" s="1">
        <f>COUNTIFS(Table2[Sub-Sector],Table3[[#This Row],[Sub-Sector]],Table2[1Y Return vs Nifty],"&gt;=10")/Table3[[#This Row],[Count]]</f>
        <v>0.6</v>
      </c>
      <c r="H16" s="1">
        <f>COUNTIFS(Table2[Sub-Sector],Table3[[#This Row],[Sub-Sector]],Table2[RSI Exponential â€“ 14D],"&gt;=50")/Table3[[#This Row],[Count]]</f>
        <v>0.2</v>
      </c>
      <c r="I16" s="1">
        <f>COUNTIFS(Table2[Sub-Sector],Table3[[#This Row],[Sub-Sector]],Table2[Relative Volume],"&gt;=1")/Table3[[#This Row],[Count]]</f>
        <v>1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0.8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0.8</v>
      </c>
      <c r="N16" s="1">
        <f>COUNTIFS(Table2[Sub-Sector],Table3[[#This Row],[Sub-Sector]],Table2[% Away From Current Month Low],"&gt;=0.05")/Table3[[#This Row],[Count]]</f>
        <v>0</v>
      </c>
      <c r="O16" s="1">
        <f>COUNTIFS(Table2[Sub-Sector],Table3[[#This Row],[Sub-Sector]],Table2[% Away From Current Month High],"&lt;=0.05")/Table3[[#This Row],[Count]]</f>
        <v>0.4</v>
      </c>
      <c r="P16" s="1">
        <f>COUNTIFS(Table2[Sub-Sector],Table3[[#This Row],[Sub-Sector]],Table2[% Away From 52W High],"&lt;=10")/Table3[[#This Row],[Count]]</f>
        <v>0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0.4</v>
      </c>
      <c r="S16" s="1">
        <f>COUNTIFS(Table2[Sub-Sector],Table3[[#This Row],[Sub-Sector]],Table2[% Price above 50 EMA],"&gt;=0")/Table3[[#This Row],[Count]]</f>
        <v>0.6</v>
      </c>
      <c r="T16" s="1">
        <f>COUNTIFS(Table2[Sub-Sector],Table3[[#This Row],[Sub-Sector]],Table2[% Price above 200 EMA],"&gt;=0")/Table3[[#This Row],[Count]]</f>
        <v>0.6</v>
      </c>
      <c r="U16" s="1">
        <f>COUNTIFS(Table2[Sub-Sector],Table3[[#This Row],[Sub-Sector]],Table2[Rate of Change - Zone],"Positive")/Table3[[#This Row],[Count]]</f>
        <v>0.8</v>
      </c>
      <c r="V16" s="1">
        <f>COUNTIFS(Table2[Sub-Sector],Table3[[#This Row],[Sub-Sector]],Table2[Sharpe Ratio],"&gt;=0.10")/Table3[[#This Row],[Count]]</f>
        <v>0.4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257.5</v>
      </c>
      <c r="X16">
        <f>_xlfn.RANK.AVG(Table3[[#This Row],[Score]],Table3[Score],1)</f>
        <v>15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</v>
      </c>
      <c r="Z16">
        <f>_xlfn.RANK.AVG(Table3[[#This Row],[Score 2 ]],Table3[[Score 2 ]],1)</f>
        <v>14.5</v>
      </c>
    </row>
    <row r="17" spans="1:26" x14ac:dyDescent="0.3">
      <c r="A17" t="s">
        <v>106</v>
      </c>
      <c r="B17">
        <f>COUNTIFS(Table2[Sub-Sector],Table3[[#This Row],[Sub-Sector]])</f>
        <v>3</v>
      </c>
      <c r="C17" s="1">
        <f>COUNTIFS(Table2[Sub-Sector],Table3[[#This Row],[Sub-Sector]],Table2[Uptrend],"Uptrend")/Table3[[#This Row],[Count]]</f>
        <v>1</v>
      </c>
      <c r="D17" s="1">
        <f>COUNTIFS(Table2[Sub-Sector],Table3[[#This Row],[Sub-Sector]],Table2[1W Return vs Nifty],"&gt;=5")/Table3[[#This Row],[Count]]</f>
        <v>0</v>
      </c>
      <c r="E17" s="1">
        <f>COUNTIFS(Table2[Sub-Sector],Table3[[#This Row],[Sub-Sector]],Table2[1M Return vs Nifty],"&gt;=5")/Table3[[#This Row],[Count]]</f>
        <v>0</v>
      </c>
      <c r="F17" s="1">
        <f>COUNTIFS(Table2[Sub-Sector],Table3[[#This Row],[Sub-Sector]],Table2[6M Return vs Nifty],"&gt;=10")/Table3[[#This Row],[Count]]</f>
        <v>0.66666666666666663</v>
      </c>
      <c r="G17" s="1">
        <f>COUNTIFS(Table2[Sub-Sector],Table3[[#This Row],[Sub-Sector]],Table2[1Y Return vs Nifty],"&gt;=10")/Table3[[#This Row],[Count]]</f>
        <v>1</v>
      </c>
      <c r="H17" s="1">
        <f>COUNTIFS(Table2[Sub-Sector],Table3[[#This Row],[Sub-Sector]],Table2[RSI Exponential â€“ 14D],"&gt;=50")/Table3[[#This Row],[Count]]</f>
        <v>0</v>
      </c>
      <c r="I17" s="1">
        <f>COUNTIFS(Table2[Sub-Sector],Table3[[#This Row],[Sub-Sector]],Table2[Relative Volume],"&gt;=1")/Table3[[#This Row],[Count]]</f>
        <v>0.33333333333333331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0</v>
      </c>
      <c r="O17" s="1">
        <f>COUNTIFS(Table2[Sub-Sector],Table3[[#This Row],[Sub-Sector]],Table2[% Away From Current Month High],"&lt;=0.05")/Table3[[#This Row],[Count]]</f>
        <v>0.66666666666666663</v>
      </c>
      <c r="P17" s="1">
        <f>COUNTIFS(Table2[Sub-Sector],Table3[[#This Row],[Sub-Sector]],Table2[% Away From 52W High],"&lt;=10")/Table3[[#This Row],[Count]]</f>
        <v>0.66666666666666663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0.33333333333333331</v>
      </c>
      <c r="S17" s="1">
        <f>COUNTIFS(Table2[Sub-Sector],Table3[[#This Row],[Sub-Sector]],Table2[% Price above 50 EMA],"&gt;=0")/Table3[[#This Row],[Count]]</f>
        <v>0.66666666666666663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0.66666666666666663</v>
      </c>
      <c r="V17" s="1">
        <f>COUNTIFS(Table2[Sub-Sector],Table3[[#This Row],[Sub-Sector]],Table2[Sharpe Ratio],"&gt;=0.10")/Table3[[#This Row],[Count]]</f>
        <v>0.66666666666666663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</v>
      </c>
      <c r="X17">
        <f>_xlfn.RANK.AVG(Table3[[#This Row],[Score]],Table3[Score],1)</f>
        <v>35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144.5</v>
      </c>
      <c r="Z17">
        <f>_xlfn.RANK.AVG(Table3[[#This Row],[Score 2 ]],Table3[[Score 2 ]],1)</f>
        <v>16</v>
      </c>
    </row>
    <row r="18" spans="1:26" x14ac:dyDescent="0.3">
      <c r="A18" t="s">
        <v>296</v>
      </c>
      <c r="B18">
        <f>COUNTIFS(Table2[Sub-Sector],Table3[[#This Row],[Sub-Sector]])</f>
        <v>21</v>
      </c>
      <c r="C18" s="1">
        <f>COUNTIFS(Table2[Sub-Sector],Table3[[#This Row],[Sub-Sector]],Table2[Uptrend],"Uptrend")/Table3[[#This Row],[Count]]</f>
        <v>0.80952380952380953</v>
      </c>
      <c r="D18" s="1">
        <f>COUNTIFS(Table2[Sub-Sector],Table3[[#This Row],[Sub-Sector]],Table2[1W Return vs Nifty],"&gt;=5")/Table3[[#This Row],[Count]]</f>
        <v>0.23809523809523808</v>
      </c>
      <c r="E18" s="1">
        <f>COUNTIFS(Table2[Sub-Sector],Table3[[#This Row],[Sub-Sector]],Table2[1M Return vs Nifty],"&gt;=5")/Table3[[#This Row],[Count]]</f>
        <v>0.33333333333333331</v>
      </c>
      <c r="F18" s="1">
        <f>COUNTIFS(Table2[Sub-Sector],Table3[[#This Row],[Sub-Sector]],Table2[6M Return vs Nifty],"&gt;=10")/Table3[[#This Row],[Count]]</f>
        <v>0.61904761904761907</v>
      </c>
      <c r="G18" s="1">
        <f>COUNTIFS(Table2[Sub-Sector],Table3[[#This Row],[Sub-Sector]],Table2[1Y Return vs Nifty],"&gt;=10")/Table3[[#This Row],[Count]]</f>
        <v>0.66666666666666663</v>
      </c>
      <c r="H18" s="1">
        <f>COUNTIFS(Table2[Sub-Sector],Table3[[#This Row],[Sub-Sector]],Table2[RSI Exponential â€“ 14D],"&gt;=50")/Table3[[#This Row],[Count]]</f>
        <v>0.2857142857142857</v>
      </c>
      <c r="I18" s="1">
        <f>COUNTIFS(Table2[Sub-Sector],Table3[[#This Row],[Sub-Sector]],Table2[Relative Volume],"&gt;=1")/Table3[[#This Row],[Count]]</f>
        <v>0.7142857142857143</v>
      </c>
      <c r="J18" s="1">
        <f>COUNTIFS(Table2[Sub-Sector],Table3[[#This Row],[Sub-Sector]],Table2[% Away From Day Low],"&gt;=0.05")/Table3[[#This Row],[Count]]</f>
        <v>4.7619047619047616E-2</v>
      </c>
      <c r="K18" s="1">
        <f>COUNTIFS(Table2[Sub-Sector],Table3[[#This Row],[Sub-Sector]],Table2[% Away From Day High],"&lt;=0.05")/Table3[[#This Row],[Count]]</f>
        <v>0.5714285714285714</v>
      </c>
      <c r="L18" s="1">
        <f>COUNTIFS(Table2[Sub-Sector],Table3[[#This Row],[Sub-Sector]],Table2[% Away From Current Week Low],"&gt;=0.05")/Table3[[#This Row],[Count]]</f>
        <v>0.14285714285714285</v>
      </c>
      <c r="M18" s="1">
        <f>COUNTIFS(Table2[Sub-Sector],Table3[[#This Row],[Sub-Sector]],Table2[% Away From Current Week High],"&lt;=0.05")/Table3[[#This Row],[Count]]</f>
        <v>0.2857142857142857</v>
      </c>
      <c r="N18" s="1">
        <f>COUNTIFS(Table2[Sub-Sector],Table3[[#This Row],[Sub-Sector]],Table2[% Away From Current Month Low],"&gt;=0.05")/Table3[[#This Row],[Count]]</f>
        <v>0.19047619047619047</v>
      </c>
      <c r="O18" s="1">
        <f>COUNTIFS(Table2[Sub-Sector],Table3[[#This Row],[Sub-Sector]],Table2[% Away From Current Month High],"&lt;=0.05")/Table3[[#This Row],[Count]]</f>
        <v>9.5238095238095233E-2</v>
      </c>
      <c r="P18" s="1">
        <f>COUNTIFS(Table2[Sub-Sector],Table3[[#This Row],[Sub-Sector]],Table2[% Away From 52W High],"&lt;=10")/Table3[[#This Row],[Count]]</f>
        <v>0.19047619047619047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0.33333333333333331</v>
      </c>
      <c r="S18" s="1">
        <f>COUNTIFS(Table2[Sub-Sector],Table3[[#This Row],[Sub-Sector]],Table2[% Price above 50 EMA],"&gt;=0")/Table3[[#This Row],[Count]]</f>
        <v>0.7142857142857143</v>
      </c>
      <c r="T18" s="1">
        <f>COUNTIFS(Table2[Sub-Sector],Table3[[#This Row],[Sub-Sector]],Table2[% Price above 200 EMA],"&gt;=0")/Table3[[#This Row],[Count]]</f>
        <v>0.8571428571428571</v>
      </c>
      <c r="U18" s="1">
        <f>COUNTIFS(Table2[Sub-Sector],Table3[[#This Row],[Sub-Sector]],Table2[Rate of Change - Zone],"Positive")/Table3[[#This Row],[Count]]</f>
        <v>0.5714285714285714</v>
      </c>
      <c r="V18" s="1">
        <f>COUNTIFS(Table2[Sub-Sector],Table3[[#This Row],[Sub-Sector]],Table2[Sharpe Ratio],"&gt;=0.10")/Table3[[#This Row],[Count]]</f>
        <v>0.2857142857142857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253.5</v>
      </c>
      <c r="X18">
        <f>_xlfn.RANK.AVG(Table3[[#This Row],[Score]],Table3[Score],1)</f>
        <v>14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147.5</v>
      </c>
      <c r="Z18">
        <f>_xlfn.RANK.AVG(Table3[[#This Row],[Score 2 ]],Table3[[Score 2 ]],1)</f>
        <v>17</v>
      </c>
    </row>
    <row r="19" spans="1:26" x14ac:dyDescent="0.3">
      <c r="A19" t="s">
        <v>299</v>
      </c>
      <c r="B19">
        <f>COUNTIFS(Table2[Sub-Sector],Table3[[#This Row],[Sub-Sector]])</f>
        <v>2</v>
      </c>
      <c r="C19" s="1">
        <f>COUNTIFS(Table2[Sub-Sector],Table3[[#This Row],[Sub-Sector]],Table2[Uptrend],"Uptrend")/Table3[[#This Row],[Count]]</f>
        <v>0.5</v>
      </c>
      <c r="D19" s="1">
        <f>COUNTIFS(Table2[Sub-Sector],Table3[[#This Row],[Sub-Sector]],Table2[1W Return vs Nifty],"&gt;=5")/Table3[[#This Row],[Count]]</f>
        <v>0.5</v>
      </c>
      <c r="E19" s="1">
        <f>COUNTIFS(Table2[Sub-Sector],Table3[[#This Row],[Sub-Sector]],Table2[1M Return vs Nifty],"&gt;=5")/Table3[[#This Row],[Count]]</f>
        <v>0.5</v>
      </c>
      <c r="F19" s="1">
        <f>COUNTIFS(Table2[Sub-Sector],Table3[[#This Row],[Sub-Sector]],Table2[6M Return vs Nifty],"&gt;=10")/Table3[[#This Row],[Count]]</f>
        <v>0.5</v>
      </c>
      <c r="G19" s="1">
        <f>COUNTIFS(Table2[Sub-Sector],Table3[[#This Row],[Sub-Sector]],Table2[1Y Return vs Nifty],"&gt;=10")/Table3[[#This Row],[Count]]</f>
        <v>1</v>
      </c>
      <c r="H19" s="1">
        <f>COUNTIFS(Table2[Sub-Sector],Table3[[#This Row],[Sub-Sector]],Table2[RSI Exponential â€“ 14D],"&gt;=50")/Table3[[#This Row],[Count]]</f>
        <v>0.5</v>
      </c>
      <c r="I19" s="1">
        <f>COUNTIFS(Table2[Sub-Sector],Table3[[#This Row],[Sub-Sector]],Table2[Relative Volume],"&gt;=1")/Table3[[#This Row],[Count]]</f>
        <v>0.5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0</v>
      </c>
      <c r="L19" s="1">
        <f>COUNTIFS(Table2[Sub-Sector],Table3[[#This Row],[Sub-Sector]],Table2[% Away From Current Week Low],"&gt;=0.05")/Table3[[#This Row],[Count]]</f>
        <v>0</v>
      </c>
      <c r="M19" s="1">
        <f>COUNTIFS(Table2[Sub-Sector],Table3[[#This Row],[Sub-Sector]],Table2[% Away From Current Week High],"&lt;=0.05")/Table3[[#This Row],[Count]]</f>
        <v>0</v>
      </c>
      <c r="N19" s="1">
        <f>COUNTIFS(Table2[Sub-Sector],Table3[[#This Row],[Sub-Sector]],Table2[% Away From Current Month Low],"&gt;=0.05")/Table3[[#This Row],[Count]]</f>
        <v>0</v>
      </c>
      <c r="O19" s="1">
        <f>COUNTIFS(Table2[Sub-Sector],Table3[[#This Row],[Sub-Sector]],Table2[% Away From Current Month High],"&lt;=0.05")/Table3[[#This Row],[Count]]</f>
        <v>0</v>
      </c>
      <c r="P19" s="1">
        <f>COUNTIFS(Table2[Sub-Sector],Table3[[#This Row],[Sub-Sector]],Table2[% Away From 52W High],"&lt;=10")/Table3[[#This Row],[Count]]</f>
        <v>0.5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0.5</v>
      </c>
      <c r="S19" s="1">
        <f>COUNTIFS(Table2[Sub-Sector],Table3[[#This Row],[Sub-Sector]],Table2[% Price above 50 EMA],"&gt;=0")/Table3[[#This Row],[Count]]</f>
        <v>0.5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0.5</v>
      </c>
      <c r="V19" s="1">
        <f>COUNTIFS(Table2[Sub-Sector],Table3[[#This Row],[Sub-Sector]],Table2[Sharpe Ratio],"&gt;=0.10")/Table3[[#This Row],[Count]]</f>
        <v>0.5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281.5</v>
      </c>
      <c r="X19">
        <f>_xlfn.RANK.AVG(Table3[[#This Row],[Score]],Table3[Score],1)</f>
        <v>19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158.5</v>
      </c>
      <c r="Z19">
        <f>_xlfn.RANK.AVG(Table3[[#This Row],[Score 2 ]],Table3[[Score 2 ]],1)</f>
        <v>18</v>
      </c>
    </row>
    <row r="20" spans="1:26" x14ac:dyDescent="0.3">
      <c r="A20" t="s">
        <v>51</v>
      </c>
      <c r="B20">
        <f>COUNTIFS(Table2[Sub-Sector],Table3[[#This Row],[Sub-Sector]])</f>
        <v>43</v>
      </c>
      <c r="C20" s="1">
        <f>COUNTIFS(Table2[Sub-Sector],Table3[[#This Row],[Sub-Sector]],Table2[Uptrend],"Uptrend")/Table3[[#This Row],[Count]]</f>
        <v>0.93023255813953487</v>
      </c>
      <c r="D20" s="1">
        <f>COUNTIFS(Table2[Sub-Sector],Table3[[#This Row],[Sub-Sector]],Table2[1W Return vs Nifty],"&gt;=5")/Table3[[#This Row],[Count]]</f>
        <v>0.23255813953488372</v>
      </c>
      <c r="E20" s="1">
        <f>COUNTIFS(Table2[Sub-Sector],Table3[[#This Row],[Sub-Sector]],Table2[1M Return vs Nifty],"&gt;=5")/Table3[[#This Row],[Count]]</f>
        <v>0.53488372093023251</v>
      </c>
      <c r="F20" s="1">
        <f>COUNTIFS(Table2[Sub-Sector],Table3[[#This Row],[Sub-Sector]],Table2[6M Return vs Nifty],"&gt;=10")/Table3[[#This Row],[Count]]</f>
        <v>0.41860465116279072</v>
      </c>
      <c r="G20" s="1">
        <f>COUNTIFS(Table2[Sub-Sector],Table3[[#This Row],[Sub-Sector]],Table2[1Y Return vs Nifty],"&gt;=10")/Table3[[#This Row],[Count]]</f>
        <v>0.67441860465116277</v>
      </c>
      <c r="H20" s="1">
        <f>COUNTIFS(Table2[Sub-Sector],Table3[[#This Row],[Sub-Sector]],Table2[RSI Exponential â€“ 14D],"&gt;=50")/Table3[[#This Row],[Count]]</f>
        <v>0.60465116279069764</v>
      </c>
      <c r="I20" s="1">
        <f>COUNTIFS(Table2[Sub-Sector],Table3[[#This Row],[Sub-Sector]],Table2[Relative Volume],"&gt;=1")/Table3[[#This Row],[Count]]</f>
        <v>0.53488372093023251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0.86046511627906974</v>
      </c>
      <c r="L20" s="1">
        <f>COUNTIFS(Table2[Sub-Sector],Table3[[#This Row],[Sub-Sector]],Table2[% Away From Current Week Low],"&gt;=0.05")/Table3[[#This Row],[Count]]</f>
        <v>0.13953488372093023</v>
      </c>
      <c r="M20" s="1">
        <f>COUNTIFS(Table2[Sub-Sector],Table3[[#This Row],[Sub-Sector]],Table2[% Away From Current Week High],"&lt;=0.05")/Table3[[#This Row],[Count]]</f>
        <v>0.76744186046511631</v>
      </c>
      <c r="N20" s="1">
        <f>COUNTIFS(Table2[Sub-Sector],Table3[[#This Row],[Sub-Sector]],Table2[% Away From Current Month Low],"&gt;=0.05")/Table3[[#This Row],[Count]]</f>
        <v>0.18604651162790697</v>
      </c>
      <c r="O20" s="1">
        <f>COUNTIFS(Table2[Sub-Sector],Table3[[#This Row],[Sub-Sector]],Table2[% Away From Current Month High],"&lt;=0.05")/Table3[[#This Row],[Count]]</f>
        <v>0.60465116279069764</v>
      </c>
      <c r="P20" s="1">
        <f>COUNTIFS(Table2[Sub-Sector],Table3[[#This Row],[Sub-Sector]],Table2[% Away From 52W High],"&lt;=10")/Table3[[#This Row],[Count]]</f>
        <v>0.65116279069767447</v>
      </c>
      <c r="Q20" s="1">
        <f>COUNTIFS(Table2[Sub-Sector],Table3[[#This Row],[Sub-Sector]],Table2[% Away From 52W Low],"&gt;=10")/Table3[[#This Row],[Count]]</f>
        <v>0.97674418604651159</v>
      </c>
      <c r="R20" s="1">
        <f>COUNTIFS(Table2[Sub-Sector],Table3[[#This Row],[Sub-Sector]],Table2[% Price above 20 EMA],"&gt;=0")/Table3[[#This Row],[Count]]</f>
        <v>0.67441860465116277</v>
      </c>
      <c r="S20" s="1">
        <f>COUNTIFS(Table2[Sub-Sector],Table3[[#This Row],[Sub-Sector]],Table2[% Price above 50 EMA],"&gt;=0")/Table3[[#This Row],[Count]]</f>
        <v>0.79069767441860461</v>
      </c>
      <c r="T20" s="1">
        <f>COUNTIFS(Table2[Sub-Sector],Table3[[#This Row],[Sub-Sector]],Table2[% Price above 200 EMA],"&gt;=0")/Table3[[#This Row],[Count]]</f>
        <v>0.90697674418604646</v>
      </c>
      <c r="U20" s="1">
        <f>COUNTIFS(Table2[Sub-Sector],Table3[[#This Row],[Sub-Sector]],Table2[Rate of Change - Zone],"Positive")/Table3[[#This Row],[Count]]</f>
        <v>0.79069767441860461</v>
      </c>
      <c r="V20" s="1">
        <f>COUNTIFS(Table2[Sub-Sector],Table3[[#This Row],[Sub-Sector]],Table2[Sharpe Ratio],"&gt;=0.10")/Table3[[#This Row],[Count]]</f>
        <v>6.9767441860465115E-2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236</v>
      </c>
      <c r="X20">
        <f>_xlfn.RANK.AVG(Table3[[#This Row],[Score]],Table3[Score],1)</f>
        <v>8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</v>
      </c>
      <c r="Z20">
        <f>_xlfn.RANK.AVG(Table3[[#This Row],[Score 2 ]],Table3[[Score 2 ]],1)</f>
        <v>19</v>
      </c>
    </row>
    <row r="21" spans="1:26" x14ac:dyDescent="0.3">
      <c r="A21" t="s">
        <v>424</v>
      </c>
      <c r="B21">
        <f>COUNTIFS(Table2[Sub-Sector],Table3[[#This Row],[Sub-Sector]])</f>
        <v>4</v>
      </c>
      <c r="C21" s="1">
        <f>COUNTIFS(Table2[Sub-Sector],Table3[[#This Row],[Sub-Sector]],Table2[Uptrend],"Uptrend")/Table3[[#This Row],[Count]]</f>
        <v>0.75</v>
      </c>
      <c r="D21" s="1">
        <f>COUNTIFS(Table2[Sub-Sector],Table3[[#This Row],[Sub-Sector]],Table2[1W Return vs Nifty],"&gt;=5")/Table3[[#This Row],[Count]]</f>
        <v>0</v>
      </c>
      <c r="E21" s="1">
        <f>COUNTIFS(Table2[Sub-Sector],Table3[[#This Row],[Sub-Sector]],Table2[1M Return vs Nifty],"&gt;=5")/Table3[[#This Row],[Count]]</f>
        <v>0.25</v>
      </c>
      <c r="F21" s="1">
        <f>COUNTIFS(Table2[Sub-Sector],Table3[[#This Row],[Sub-Sector]],Table2[6M Return vs Nifty],"&gt;=10")/Table3[[#This Row],[Count]]</f>
        <v>0.75</v>
      </c>
      <c r="G21" s="1">
        <f>COUNTIFS(Table2[Sub-Sector],Table3[[#This Row],[Sub-Sector]],Table2[1Y Return vs Nifty],"&gt;=10")/Table3[[#This Row],[Count]]</f>
        <v>0.75</v>
      </c>
      <c r="H21" s="1">
        <f>COUNTIFS(Table2[Sub-Sector],Table3[[#This Row],[Sub-Sector]],Table2[RSI Exponential â€“ 14D],"&gt;=50")/Table3[[#This Row],[Count]]</f>
        <v>0.25</v>
      </c>
      <c r="I21" s="1">
        <f>COUNTIFS(Table2[Sub-Sector],Table3[[#This Row],[Sub-Sector]],Table2[Relative Volume],"&gt;=1")/Table3[[#This Row],[Count]]</f>
        <v>0.5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0</v>
      </c>
      <c r="O21" s="1">
        <f>COUNTIFS(Table2[Sub-Sector],Table3[[#This Row],[Sub-Sector]],Table2[% Away From Current Month High],"&lt;=0.05")/Table3[[#This Row],[Count]]</f>
        <v>0.25</v>
      </c>
      <c r="P21" s="1">
        <f>COUNTIFS(Table2[Sub-Sector],Table3[[#This Row],[Sub-Sector]],Table2[% Away From 52W High],"&lt;=10")/Table3[[#This Row],[Count]]</f>
        <v>0.25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0.25</v>
      </c>
      <c r="S21" s="1">
        <f>COUNTIFS(Table2[Sub-Sector],Table3[[#This Row],[Sub-Sector]],Table2[% Price above 50 EMA],"&gt;=0")/Table3[[#This Row],[Count]]</f>
        <v>0.5</v>
      </c>
      <c r="T21" s="1">
        <f>COUNTIFS(Table2[Sub-Sector],Table3[[#This Row],[Sub-Sector]],Table2[% Price above 200 EMA],"&gt;=0")/Table3[[#This Row],[Count]]</f>
        <v>0.75</v>
      </c>
      <c r="U21" s="1">
        <f>COUNTIFS(Table2[Sub-Sector],Table3[[#This Row],[Sub-Sector]],Table2[Rate of Change - Zone],"Positive")/Table3[[#This Row],[Count]]</f>
        <v>0.5</v>
      </c>
      <c r="V21" s="1">
        <f>COUNTIFS(Table2[Sub-Sector],Table3[[#This Row],[Sub-Sector]],Table2[Sharpe Ratio],"&gt;=0.10")/Table3[[#This Row],[Count]]</f>
        <v>0.25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</v>
      </c>
      <c r="X21">
        <f>_xlfn.RANK.AVG(Table3[[#This Row],[Score]],Table3[Score],1)</f>
        <v>37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</v>
      </c>
      <c r="Z21">
        <f>_xlfn.RANK.AVG(Table3[[#This Row],[Score 2 ]],Table3[[Score 2 ]],1)</f>
        <v>20</v>
      </c>
    </row>
    <row r="22" spans="1:26" x14ac:dyDescent="0.3">
      <c r="A22" t="s">
        <v>161</v>
      </c>
      <c r="B22">
        <f>COUNTIFS(Table2[Sub-Sector],Table3[[#This Row],[Sub-Sector]])</f>
        <v>10</v>
      </c>
      <c r="C22" s="1">
        <f>COUNTIFS(Table2[Sub-Sector],Table3[[#This Row],[Sub-Sector]],Table2[Uptrend],"Uptrend")/Table3[[#This Row],[Count]]</f>
        <v>0.8</v>
      </c>
      <c r="D22" s="1">
        <f>COUNTIFS(Table2[Sub-Sector],Table3[[#This Row],[Sub-Sector]],Table2[1W Return vs Nifty],"&gt;=5")/Table3[[#This Row],[Count]]</f>
        <v>0</v>
      </c>
      <c r="E22" s="1">
        <f>COUNTIFS(Table2[Sub-Sector],Table3[[#This Row],[Sub-Sector]],Table2[1M Return vs Nifty],"&gt;=5")/Table3[[#This Row],[Count]]</f>
        <v>0.1</v>
      </c>
      <c r="F22" s="1">
        <f>COUNTIFS(Table2[Sub-Sector],Table3[[#This Row],[Sub-Sector]],Table2[6M Return vs Nifty],"&gt;=10")/Table3[[#This Row],[Count]]</f>
        <v>0.9</v>
      </c>
      <c r="G22" s="1">
        <f>COUNTIFS(Table2[Sub-Sector],Table3[[#This Row],[Sub-Sector]],Table2[1Y Return vs Nifty],"&gt;=10")/Table3[[#This Row],[Count]]</f>
        <v>1</v>
      </c>
      <c r="H22" s="1">
        <f>COUNTIFS(Table2[Sub-Sector],Table3[[#This Row],[Sub-Sector]],Table2[RSI Exponential â€“ 14D],"&gt;=50")/Table3[[#This Row],[Count]]</f>
        <v>0.2</v>
      </c>
      <c r="I22" s="1">
        <f>COUNTIFS(Table2[Sub-Sector],Table3[[#This Row],[Sub-Sector]],Table2[Relative Volume],"&gt;=1")/Table3[[#This Row],[Count]]</f>
        <v>0.3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0.6</v>
      </c>
      <c r="L22" s="1">
        <f>COUNTIFS(Table2[Sub-Sector],Table3[[#This Row],[Sub-Sector]],Table2[% Away From Current Week Low],"&gt;=0.05")/Table3[[#This Row],[Count]]</f>
        <v>0.2</v>
      </c>
      <c r="M22" s="1">
        <f>COUNTIFS(Table2[Sub-Sector],Table3[[#This Row],[Sub-Sector]],Table2[% Away From Current Week High],"&lt;=0.05")/Table3[[#This Row],[Count]]</f>
        <v>0.5</v>
      </c>
      <c r="N22" s="1">
        <f>COUNTIFS(Table2[Sub-Sector],Table3[[#This Row],[Sub-Sector]],Table2[% Away From Current Month Low],"&gt;=0.05")/Table3[[#This Row],[Count]]</f>
        <v>0.2</v>
      </c>
      <c r="O22" s="1">
        <f>COUNTIFS(Table2[Sub-Sector],Table3[[#This Row],[Sub-Sector]],Table2[% Away From Current Month High],"&lt;=0.05")/Table3[[#This Row],[Count]]</f>
        <v>0.2</v>
      </c>
      <c r="P22" s="1">
        <f>COUNTIFS(Table2[Sub-Sector],Table3[[#This Row],[Sub-Sector]],Table2[% Away From 52W High],"&lt;=10")/Table3[[#This Row],[Count]]</f>
        <v>0.2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0.3</v>
      </c>
      <c r="S22" s="1">
        <f>COUNTIFS(Table2[Sub-Sector],Table3[[#This Row],[Sub-Sector]],Table2[% Price above 50 EMA],"&gt;=0")/Table3[[#This Row],[Count]]</f>
        <v>0.4</v>
      </c>
      <c r="T22" s="1">
        <f>COUNTIFS(Table2[Sub-Sector],Table3[[#This Row],[Sub-Sector]],Table2[% Price above 200 EMA],"&gt;=0")/Table3[[#This Row],[Count]]</f>
        <v>1</v>
      </c>
      <c r="U22" s="1">
        <f>COUNTIFS(Table2[Sub-Sector],Table3[[#This Row],[Sub-Sector]],Table2[Rate of Change - Zone],"Positive")/Table3[[#This Row],[Count]]</f>
        <v>0.5</v>
      </c>
      <c r="V22" s="1">
        <f>COUNTIFS(Table2[Sub-Sector],Table3[[#This Row],[Sub-Sector]],Table2[Sharpe Ratio],"&gt;=0.10")/Table3[[#This Row],[Count]]</f>
        <v>1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363.5</v>
      </c>
      <c r="X22">
        <f>_xlfn.RANK.AVG(Table3[[#This Row],[Score]],Table3[Score],1)</f>
        <v>41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</v>
      </c>
      <c r="Z22">
        <f>_xlfn.RANK.AVG(Table3[[#This Row],[Score 2 ]],Table3[[Score 2 ]],1)</f>
        <v>21</v>
      </c>
    </row>
    <row r="23" spans="1:26" x14ac:dyDescent="0.3">
      <c r="A23" t="s">
        <v>43</v>
      </c>
      <c r="B23">
        <f>COUNTIFS(Table2[Sub-Sector],Table3[[#This Row],[Sub-Sector]])</f>
        <v>2</v>
      </c>
      <c r="C23" s="1">
        <f>COUNTIFS(Table2[Sub-Sector],Table3[[#This Row],[Sub-Sector]],Table2[Uptrend],"Uptrend")/Table3[[#This Row],[Count]]</f>
        <v>1</v>
      </c>
      <c r="D23" s="1">
        <f>COUNTIFS(Table2[Sub-Sector],Table3[[#This Row],[Sub-Sector]],Table2[1W Return vs Nifty],"&gt;=5")/Table3[[#This Row],[Count]]</f>
        <v>0</v>
      </c>
      <c r="E23" s="1">
        <f>COUNTIFS(Table2[Sub-Sector],Table3[[#This Row],[Sub-Sector]],Table2[1M Return vs Nifty],"&gt;=5")/Table3[[#This Row],[Count]]</f>
        <v>0.5</v>
      </c>
      <c r="F23" s="1">
        <f>COUNTIFS(Table2[Sub-Sector],Table3[[#This Row],[Sub-Sector]],Table2[6M Return vs Nifty],"&gt;=10")/Table3[[#This Row],[Count]]</f>
        <v>0.5</v>
      </c>
      <c r="G23" s="1">
        <f>COUNTIFS(Table2[Sub-Sector],Table3[[#This Row],[Sub-Sector]],Table2[1Y Return vs Nifty],"&gt;=10")/Table3[[#This Row],[Count]]</f>
        <v>0.5</v>
      </c>
      <c r="H23" s="1">
        <f>COUNTIFS(Table2[Sub-Sector],Table3[[#This Row],[Sub-Sector]],Table2[RSI Exponential â€“ 14D],"&gt;=50")/Table3[[#This Row],[Count]]</f>
        <v>0.5</v>
      </c>
      <c r="I23" s="1">
        <f>COUNTIFS(Table2[Sub-Sector],Table3[[#This Row],[Sub-Sector]],Table2[Relative Volume],"&gt;=1")/Table3[[#This Row],[Count]]</f>
        <v>1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0</v>
      </c>
      <c r="O23" s="1">
        <f>COUNTIFS(Table2[Sub-Sector],Table3[[#This Row],[Sub-Sector]],Table2[% Away From Current Month High],"&lt;=0.05")/Table3[[#This Row],[Count]]</f>
        <v>0.5</v>
      </c>
      <c r="P23" s="1">
        <f>COUNTIFS(Table2[Sub-Sector],Table3[[#This Row],[Sub-Sector]],Table2[% Away From 52W High],"&lt;=10")/Table3[[#This Row],[Count]]</f>
        <v>0.5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0.5</v>
      </c>
      <c r="S23" s="1">
        <f>COUNTIFS(Table2[Sub-Sector],Table3[[#This Row],[Sub-Sector]],Table2[% Price above 50 EMA],"&gt;=0")/Table3[[#This Row],[Count]]</f>
        <v>1</v>
      </c>
      <c r="T23" s="1">
        <f>COUNTIFS(Table2[Sub-Sector],Table3[[#This Row],[Sub-Sector]],Table2[% Price above 200 EMA],"&gt;=0")/Table3[[#This Row],[Count]]</f>
        <v>1</v>
      </c>
      <c r="U23" s="1">
        <f>COUNTIFS(Table2[Sub-Sector],Table3[[#This Row],[Sub-Sector]],Table2[Rate of Change - Zone],"Positive")/Table3[[#This Row],[Count]]</f>
        <v>0.5</v>
      </c>
      <c r="V23" s="1">
        <f>COUNTIFS(Table2[Sub-Sector],Table3[[#This Row],[Sub-Sector]],Table2[Sharpe Ratio],"&gt;=0.10")/Table3[[#This Row],[Count]]</f>
        <v>1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293.5</v>
      </c>
      <c r="X23">
        <f>_xlfn.RANK.AVG(Table3[[#This Row],[Score]],Table3[Score],1)</f>
        <v>21.5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171.5</v>
      </c>
      <c r="Z23">
        <f>_xlfn.RANK.AVG(Table3[[#This Row],[Score 2 ]],Table3[[Score 2 ]],1)</f>
        <v>22.5</v>
      </c>
    </row>
    <row r="24" spans="1:26" x14ac:dyDescent="0.3">
      <c r="A24" t="s">
        <v>199</v>
      </c>
      <c r="B24">
        <f>COUNTIFS(Table2[Sub-Sector],Table3[[#This Row],[Sub-Sector]])</f>
        <v>2</v>
      </c>
      <c r="C24" s="1">
        <f>COUNTIFS(Table2[Sub-Sector],Table3[[#This Row],[Sub-Sector]],Table2[Uptrend],"Uptrend")/Table3[[#This Row],[Count]]</f>
        <v>1</v>
      </c>
      <c r="D24" s="1">
        <f>COUNTIFS(Table2[Sub-Sector],Table3[[#This Row],[Sub-Sector]],Table2[1W Return vs Nifty],"&gt;=5")/Table3[[#This Row],[Count]]</f>
        <v>0</v>
      </c>
      <c r="E24" s="1">
        <f>COUNTIFS(Table2[Sub-Sector],Table3[[#This Row],[Sub-Sector]],Table2[1M Return vs Nifty],"&gt;=5")/Table3[[#This Row],[Count]]</f>
        <v>0.5</v>
      </c>
      <c r="F24" s="1">
        <f>COUNTIFS(Table2[Sub-Sector],Table3[[#This Row],[Sub-Sector]],Table2[6M Return vs Nifty],"&gt;=10")/Table3[[#This Row],[Count]]</f>
        <v>0.5</v>
      </c>
      <c r="G24" s="1">
        <f>COUNTIFS(Table2[Sub-Sector],Table3[[#This Row],[Sub-Sector]],Table2[1Y Return vs Nifty],"&gt;=10")/Table3[[#This Row],[Count]]</f>
        <v>0.5</v>
      </c>
      <c r="H24" s="1">
        <f>COUNTIFS(Table2[Sub-Sector],Table3[[#This Row],[Sub-Sector]],Table2[RSI Exponential â€“ 14D],"&gt;=50")/Table3[[#This Row],[Count]]</f>
        <v>0.5</v>
      </c>
      <c r="I24" s="1">
        <f>COUNTIFS(Table2[Sub-Sector],Table3[[#This Row],[Sub-Sector]],Table2[Relative Volume],"&gt;=1")/Table3[[#This Row],[Count]]</f>
        <v>1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0</v>
      </c>
      <c r="O24" s="1">
        <f>COUNTIFS(Table2[Sub-Sector],Table3[[#This Row],[Sub-Sector]],Table2[% Away From Current Month High],"&lt;=0.05")/Table3[[#This Row],[Count]]</f>
        <v>0</v>
      </c>
      <c r="P24" s="1">
        <f>COUNTIFS(Table2[Sub-Sector],Table3[[#This Row],[Sub-Sector]],Table2[% Away From 52W High],"&lt;=10")/Table3[[#This Row],[Count]]</f>
        <v>1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0.5</v>
      </c>
      <c r="S24" s="1">
        <f>COUNTIFS(Table2[Sub-Sector],Table3[[#This Row],[Sub-Sector]],Table2[% Price above 50 EMA],"&gt;=0")/Table3[[#This Row],[Count]]</f>
        <v>0.5</v>
      </c>
      <c r="T24" s="1">
        <f>COUNTIFS(Table2[Sub-Sector],Table3[[#This Row],[Sub-Sector]],Table2[% Price above 200 EMA],"&gt;=0")/Table3[[#This Row],[Count]]</f>
        <v>1</v>
      </c>
      <c r="U24" s="1">
        <f>COUNTIFS(Table2[Sub-Sector],Table3[[#This Row],[Sub-Sector]],Table2[Rate of Change - Zone],"Positive")/Table3[[#This Row],[Count]]</f>
        <v>0.5</v>
      </c>
      <c r="V24" s="1">
        <f>COUNTIFS(Table2[Sub-Sector],Table3[[#This Row],[Sub-Sector]],Table2[Sharpe Ratio],"&gt;=0.10")/Table3[[#This Row],[Count]]</f>
        <v>0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293.5</v>
      </c>
      <c r="X24">
        <f>_xlfn.RANK.AVG(Table3[[#This Row],[Score]],Table3[Score],1)</f>
        <v>21.5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171.5</v>
      </c>
      <c r="Z24">
        <f>_xlfn.RANK.AVG(Table3[[#This Row],[Score 2 ]],Table3[[Score 2 ]],1)</f>
        <v>22.5</v>
      </c>
    </row>
    <row r="25" spans="1:26" x14ac:dyDescent="0.3">
      <c r="A25" t="s">
        <v>193</v>
      </c>
      <c r="B25">
        <f>COUNTIFS(Table2[Sub-Sector],Table3[[#This Row],[Sub-Sector]])</f>
        <v>3</v>
      </c>
      <c r="C25" s="1">
        <f>COUNTIFS(Table2[Sub-Sector],Table3[[#This Row],[Sub-Sector]],Table2[Uptrend],"Uptrend")/Table3[[#This Row],[Count]]</f>
        <v>0.66666666666666663</v>
      </c>
      <c r="D25" s="1">
        <f>COUNTIFS(Table2[Sub-Sector],Table3[[#This Row],[Sub-Sector]],Table2[1W Return vs Nifty],"&gt;=5")/Table3[[#This Row],[Count]]</f>
        <v>0.33333333333333331</v>
      </c>
      <c r="E25" s="1">
        <f>COUNTIFS(Table2[Sub-Sector],Table3[[#This Row],[Sub-Sector]],Table2[1M Return vs Nifty],"&gt;=5")/Table3[[#This Row],[Count]]</f>
        <v>0.33333333333333331</v>
      </c>
      <c r="F25" s="1">
        <f>COUNTIFS(Table2[Sub-Sector],Table3[[#This Row],[Sub-Sector]],Table2[6M Return vs Nifty],"&gt;=10")/Table3[[#This Row],[Count]]</f>
        <v>0.33333333333333331</v>
      </c>
      <c r="G25" s="1">
        <f>COUNTIFS(Table2[Sub-Sector],Table3[[#This Row],[Sub-Sector]],Table2[1Y Return vs Nifty],"&gt;=10")/Table3[[#This Row],[Count]]</f>
        <v>0.66666666666666663</v>
      </c>
      <c r="H25" s="1">
        <f>COUNTIFS(Table2[Sub-Sector],Table3[[#This Row],[Sub-Sector]],Table2[RSI Exponential â€“ 14D],"&gt;=50")/Table3[[#This Row],[Count]]</f>
        <v>0.33333333333333331</v>
      </c>
      <c r="I25" s="1">
        <f>COUNTIFS(Table2[Sub-Sector],Table3[[#This Row],[Sub-Sector]],Table2[Relative Volume],"&gt;=1")/Table3[[#This Row],[Count]]</f>
        <v>0.66666666666666663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0</v>
      </c>
      <c r="L25" s="1">
        <f>COUNTIFS(Table2[Sub-Sector],Table3[[#This Row],[Sub-Sector]],Table2[% Away From Current Week Low],"&gt;=0.05")/Table3[[#This Row],[Count]]</f>
        <v>0</v>
      </c>
      <c r="M25" s="1">
        <f>COUNTIFS(Table2[Sub-Sector],Table3[[#This Row],[Sub-Sector]],Table2[% Away From Current Week High],"&lt;=0.05")/Table3[[#This Row],[Count]]</f>
        <v>0</v>
      </c>
      <c r="N25" s="1">
        <f>COUNTIFS(Table2[Sub-Sector],Table3[[#This Row],[Sub-Sector]],Table2[% Away From Current Month Low],"&gt;=0.05")/Table3[[#This Row],[Count]]</f>
        <v>0</v>
      </c>
      <c r="O25" s="1">
        <f>COUNTIFS(Table2[Sub-Sector],Table3[[#This Row],[Sub-Sector]],Table2[% Away From Current Month High],"&lt;=0.05")/Table3[[#This Row],[Count]]</f>
        <v>0</v>
      </c>
      <c r="P25" s="1">
        <f>COUNTIFS(Table2[Sub-Sector],Table3[[#This Row],[Sub-Sector]],Table2[% Away From 52W High],"&lt;=10")/Table3[[#This Row],[Count]]</f>
        <v>0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0.33333333333333331</v>
      </c>
      <c r="S25" s="1">
        <f>COUNTIFS(Table2[Sub-Sector],Table3[[#This Row],[Sub-Sector]],Table2[% Price above 50 EMA],"&gt;=0")/Table3[[#This Row],[Count]]</f>
        <v>0.33333333333333331</v>
      </c>
      <c r="T25" s="1">
        <f>COUNTIFS(Table2[Sub-Sector],Table3[[#This Row],[Sub-Sector]],Table2[% Price above 200 EMA],"&gt;=0")/Table3[[#This Row],[Count]]</f>
        <v>0.66666666666666663</v>
      </c>
      <c r="U25" s="1">
        <f>COUNTIFS(Table2[Sub-Sector],Table3[[#This Row],[Sub-Sector]],Table2[Rate of Change - Zone],"Positive")/Table3[[#This Row],[Count]]</f>
        <v>0.66666666666666663</v>
      </c>
      <c r="V25" s="1">
        <f>COUNTIFS(Table2[Sub-Sector],Table3[[#This Row],[Sub-Sector]],Table2[Sharpe Ratio],"&gt;=0.10")/Table3[[#This Row],[Count]]</f>
        <v>0.33333333333333331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300.5</v>
      </c>
      <c r="X25">
        <f>_xlfn.RANK.AVG(Table3[[#This Row],[Score]],Table3[Score],1)</f>
        <v>24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178.5</v>
      </c>
      <c r="Z25">
        <f>_xlfn.RANK.AVG(Table3[[#This Row],[Score 2 ]],Table3[[Score 2 ]],1)</f>
        <v>24.5</v>
      </c>
    </row>
    <row r="26" spans="1:26" x14ac:dyDescent="0.3">
      <c r="A26" t="s">
        <v>219</v>
      </c>
      <c r="B26">
        <f>COUNTIFS(Table2[Sub-Sector],Table3[[#This Row],[Sub-Sector]])</f>
        <v>3</v>
      </c>
      <c r="C26" s="1">
        <f>COUNTIFS(Table2[Sub-Sector],Table3[[#This Row],[Sub-Sector]],Table2[Uptrend],"Uptrend")/Table3[[#This Row],[Count]]</f>
        <v>1</v>
      </c>
      <c r="D26" s="1">
        <f>COUNTIFS(Table2[Sub-Sector],Table3[[#This Row],[Sub-Sector]],Table2[1W Return vs Nifty],"&gt;=5")/Table3[[#This Row],[Count]]</f>
        <v>0.33333333333333331</v>
      </c>
      <c r="E26" s="1">
        <f>COUNTIFS(Table2[Sub-Sector],Table3[[#This Row],[Sub-Sector]],Table2[1M Return vs Nifty],"&gt;=5")/Table3[[#This Row],[Count]]</f>
        <v>1</v>
      </c>
      <c r="F26" s="1">
        <f>COUNTIFS(Table2[Sub-Sector],Table3[[#This Row],[Sub-Sector]],Table2[6M Return vs Nifty],"&gt;=10")/Table3[[#This Row],[Count]]</f>
        <v>0.33333333333333331</v>
      </c>
      <c r="G26" s="1">
        <f>COUNTIFS(Table2[Sub-Sector],Table3[[#This Row],[Sub-Sector]],Table2[1Y Return vs Nifty],"&gt;=10")/Table3[[#This Row],[Count]]</f>
        <v>0.66666666666666663</v>
      </c>
      <c r="H26" s="1">
        <f>COUNTIFS(Table2[Sub-Sector],Table3[[#This Row],[Sub-Sector]],Table2[RSI Exponential â€“ 14D],"&gt;=50")/Table3[[#This Row],[Count]]</f>
        <v>0.33333333333333331</v>
      </c>
      <c r="I26" s="1">
        <f>COUNTIFS(Table2[Sub-Sector],Table3[[#This Row],[Sub-Sector]],Table2[Relative Volume],"&gt;=1")/Table3[[#This Row],[Count]]</f>
        <v>0.66666666666666663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0.66666666666666663</v>
      </c>
      <c r="L26" s="1">
        <f>COUNTIFS(Table2[Sub-Sector],Table3[[#This Row],[Sub-Sector]],Table2[% Away From Current Week Low],"&gt;=0.05")/Table3[[#This Row],[Count]]</f>
        <v>0</v>
      </c>
      <c r="M26" s="1">
        <f>COUNTIFS(Table2[Sub-Sector],Table3[[#This Row],[Sub-Sector]],Table2[% Away From Current Week High],"&lt;=0.05")/Table3[[#This Row],[Count]]</f>
        <v>0.66666666666666663</v>
      </c>
      <c r="N26" s="1">
        <f>COUNTIFS(Table2[Sub-Sector],Table3[[#This Row],[Sub-Sector]],Table2[% Away From Current Month Low],"&gt;=0.05")/Table3[[#This Row],[Count]]</f>
        <v>0</v>
      </c>
      <c r="O26" s="1">
        <f>COUNTIFS(Table2[Sub-Sector],Table3[[#This Row],[Sub-Sector]],Table2[% Away From Current Month High],"&lt;=0.05")/Table3[[#This Row],[Count]]</f>
        <v>0.33333333333333331</v>
      </c>
      <c r="P26" s="1">
        <f>COUNTIFS(Table2[Sub-Sector],Table3[[#This Row],[Sub-Sector]],Table2[% Away From 52W High],"&lt;=10")/Table3[[#This Row],[Count]]</f>
        <v>0.66666666666666663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0.66666666666666663</v>
      </c>
      <c r="S26" s="1">
        <f>COUNTIFS(Table2[Sub-Sector],Table3[[#This Row],[Sub-Sector]],Table2[% Price above 50 EMA],"&gt;=0")/Table3[[#This Row],[Count]]</f>
        <v>1</v>
      </c>
      <c r="T26" s="1">
        <f>COUNTIFS(Table2[Sub-Sector],Table3[[#This Row],[Sub-Sector]],Table2[% Price above 200 EMA],"&gt;=0")/Table3[[#This Row],[Count]]</f>
        <v>1</v>
      </c>
      <c r="U26" s="1">
        <f>COUNTIFS(Table2[Sub-Sector],Table3[[#This Row],[Sub-Sector]],Table2[Rate of Change - Zone],"Positive")/Table3[[#This Row],[Count]]</f>
        <v>0.66666666666666663</v>
      </c>
      <c r="V26" s="1">
        <f>COUNTIFS(Table2[Sub-Sector],Table3[[#This Row],[Sub-Sector]],Table2[Sharpe Ratio],"&gt;=0.10")/Table3[[#This Row],[Count]]</f>
        <v>0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216.5</v>
      </c>
      <c r="X26">
        <f>_xlfn.RANK.AVG(Table3[[#This Row],[Score]],Table3[Score],1)</f>
        <v>6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178.5</v>
      </c>
      <c r="Z26">
        <f>_xlfn.RANK.AVG(Table3[[#This Row],[Score 2 ]],Table3[[Score 2 ]],1)</f>
        <v>24.5</v>
      </c>
    </row>
    <row r="27" spans="1:26" x14ac:dyDescent="0.3">
      <c r="A27" t="s">
        <v>583</v>
      </c>
      <c r="B27">
        <f>COUNTIFS(Table2[Sub-Sector],Table3[[#This Row],[Sub-Sector]])</f>
        <v>14</v>
      </c>
      <c r="C27" s="1">
        <f>COUNTIFS(Table2[Sub-Sector],Table3[[#This Row],[Sub-Sector]],Table2[Uptrend],"Uptrend")/Table3[[#This Row],[Count]]</f>
        <v>0.7142857142857143</v>
      </c>
      <c r="D27" s="1">
        <f>COUNTIFS(Table2[Sub-Sector],Table3[[#This Row],[Sub-Sector]],Table2[1W Return vs Nifty],"&gt;=5")/Table3[[#This Row],[Count]]</f>
        <v>7.1428571428571425E-2</v>
      </c>
      <c r="E27" s="1">
        <f>COUNTIFS(Table2[Sub-Sector],Table3[[#This Row],[Sub-Sector]],Table2[1M Return vs Nifty],"&gt;=5")/Table3[[#This Row],[Count]]</f>
        <v>0.14285714285714285</v>
      </c>
      <c r="F27" s="1">
        <f>COUNTIFS(Table2[Sub-Sector],Table3[[#This Row],[Sub-Sector]],Table2[6M Return vs Nifty],"&gt;=10")/Table3[[#This Row],[Count]]</f>
        <v>0.21428571428571427</v>
      </c>
      <c r="G27" s="1">
        <f>COUNTIFS(Table2[Sub-Sector],Table3[[#This Row],[Sub-Sector]],Table2[1Y Return vs Nifty],"&gt;=10")/Table3[[#This Row],[Count]]</f>
        <v>0.7142857142857143</v>
      </c>
      <c r="H27" s="1">
        <f>COUNTIFS(Table2[Sub-Sector],Table3[[#This Row],[Sub-Sector]],Table2[RSI Exponential â€“ 14D],"&gt;=50")/Table3[[#This Row],[Count]]</f>
        <v>0.2857142857142857</v>
      </c>
      <c r="I27" s="1">
        <f>COUNTIFS(Table2[Sub-Sector],Table3[[#This Row],[Sub-Sector]],Table2[Relative Volume],"&gt;=1")/Table3[[#This Row],[Count]]</f>
        <v>0.7857142857142857</v>
      </c>
      <c r="J27" s="1">
        <f>COUNTIFS(Table2[Sub-Sector],Table3[[#This Row],[Sub-Sector]],Table2[% Away From Day Low],"&gt;=0.05")/Table3[[#This Row],[Count]]</f>
        <v>7.1428571428571425E-2</v>
      </c>
      <c r="K27" s="1">
        <f>COUNTIFS(Table2[Sub-Sector],Table3[[#This Row],[Sub-Sector]],Table2[% Away From Day High],"&lt;=0.05")/Table3[[#This Row],[Count]]</f>
        <v>0.2857142857142857</v>
      </c>
      <c r="L27" s="1">
        <f>COUNTIFS(Table2[Sub-Sector],Table3[[#This Row],[Sub-Sector]],Table2[% Away From Current Week Low],"&gt;=0.05")/Table3[[#This Row],[Count]]</f>
        <v>0.14285714285714285</v>
      </c>
      <c r="M27" s="1">
        <f>COUNTIFS(Table2[Sub-Sector],Table3[[#This Row],[Sub-Sector]],Table2[% Away From Current Week High],"&lt;=0.05")/Table3[[#This Row],[Count]]</f>
        <v>0.14285714285714285</v>
      </c>
      <c r="N27" s="1">
        <f>COUNTIFS(Table2[Sub-Sector],Table3[[#This Row],[Sub-Sector]],Table2[% Away From Current Month Low],"&gt;=0.05")/Table3[[#This Row],[Count]]</f>
        <v>0.14285714285714285</v>
      </c>
      <c r="O27" s="1">
        <f>COUNTIFS(Table2[Sub-Sector],Table3[[#This Row],[Sub-Sector]],Table2[% Away From Current Month High],"&lt;=0.05")/Table3[[#This Row],[Count]]</f>
        <v>0.14285714285714285</v>
      </c>
      <c r="P27" s="1">
        <f>COUNTIFS(Table2[Sub-Sector],Table3[[#This Row],[Sub-Sector]],Table2[% Away From 52W High],"&lt;=10")/Table3[[#This Row],[Count]]</f>
        <v>0.14285714285714285</v>
      </c>
      <c r="Q27" s="1">
        <f>COUNTIFS(Table2[Sub-Sector],Table3[[#This Row],[Sub-Sector]],Table2[% Away From 52W Low],"&gt;=10")/Table3[[#This Row],[Count]]</f>
        <v>0.9285714285714286</v>
      </c>
      <c r="R27" s="1">
        <f>COUNTIFS(Table2[Sub-Sector],Table3[[#This Row],[Sub-Sector]],Table2[% Price above 20 EMA],"&gt;=0")/Table3[[#This Row],[Count]]</f>
        <v>0.2857142857142857</v>
      </c>
      <c r="S27" s="1">
        <f>COUNTIFS(Table2[Sub-Sector],Table3[[#This Row],[Sub-Sector]],Table2[% Price above 50 EMA],"&gt;=0")/Table3[[#This Row],[Count]]</f>
        <v>0.42857142857142855</v>
      </c>
      <c r="T27" s="1">
        <f>COUNTIFS(Table2[Sub-Sector],Table3[[#This Row],[Sub-Sector]],Table2[% Price above 200 EMA],"&gt;=0")/Table3[[#This Row],[Count]]</f>
        <v>0.7857142857142857</v>
      </c>
      <c r="U27" s="1">
        <f>COUNTIFS(Table2[Sub-Sector],Table3[[#This Row],[Sub-Sector]],Table2[Rate of Change - Zone],"Positive")/Table3[[#This Row],[Count]]</f>
        <v>0.5714285714285714</v>
      </c>
      <c r="V27" s="1">
        <f>COUNTIFS(Table2[Sub-Sector],Table3[[#This Row],[Sub-Sector]],Table2[Sharpe Ratio],"&gt;=0.10")/Table3[[#This Row],[Count]]</f>
        <v>0.21428571428571427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341</v>
      </c>
      <c r="X27">
        <f>_xlfn.RANK.AVG(Table3[[#This Row],[Score]],Table3[Score],1)</f>
        <v>34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180.5</v>
      </c>
      <c r="Z27">
        <f>_xlfn.RANK.AVG(Table3[[#This Row],[Score 2 ]],Table3[[Score 2 ]],1)</f>
        <v>26</v>
      </c>
    </row>
    <row r="28" spans="1:26" x14ac:dyDescent="0.3">
      <c r="A28" t="s">
        <v>347</v>
      </c>
      <c r="B28">
        <f>COUNTIFS(Table2[Sub-Sector],Table3[[#This Row],[Sub-Sector]])</f>
        <v>10</v>
      </c>
      <c r="C28" s="1">
        <f>COUNTIFS(Table2[Sub-Sector],Table3[[#This Row],[Sub-Sector]],Table2[Uptrend],"Uptrend")/Table3[[#This Row],[Count]]</f>
        <v>0.9</v>
      </c>
      <c r="D28" s="1">
        <f>COUNTIFS(Table2[Sub-Sector],Table3[[#This Row],[Sub-Sector]],Table2[1W Return vs Nifty],"&gt;=5")/Table3[[#This Row],[Count]]</f>
        <v>0.1</v>
      </c>
      <c r="E28" s="1">
        <f>COUNTIFS(Table2[Sub-Sector],Table3[[#This Row],[Sub-Sector]],Table2[1M Return vs Nifty],"&gt;=5")/Table3[[#This Row],[Count]]</f>
        <v>0.2</v>
      </c>
      <c r="F28" s="1">
        <f>COUNTIFS(Table2[Sub-Sector],Table3[[#This Row],[Sub-Sector]],Table2[6M Return vs Nifty],"&gt;=10")/Table3[[#This Row],[Count]]</f>
        <v>0.7</v>
      </c>
      <c r="G28" s="1">
        <f>COUNTIFS(Table2[Sub-Sector],Table3[[#This Row],[Sub-Sector]],Table2[1Y Return vs Nifty],"&gt;=10")/Table3[[#This Row],[Count]]</f>
        <v>0.8</v>
      </c>
      <c r="H28" s="1">
        <f>COUNTIFS(Table2[Sub-Sector],Table3[[#This Row],[Sub-Sector]],Table2[RSI Exponential â€“ 14D],"&gt;=50")/Table3[[#This Row],[Count]]</f>
        <v>0.1</v>
      </c>
      <c r="I28" s="1">
        <f>COUNTIFS(Table2[Sub-Sector],Table3[[#This Row],[Sub-Sector]],Table2[Relative Volume],"&gt;=1")/Table3[[#This Row],[Count]]</f>
        <v>0.5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</v>
      </c>
      <c r="M28" s="1">
        <f>COUNTIFS(Table2[Sub-Sector],Table3[[#This Row],[Sub-Sector]],Table2[% Away From Current Week High],"&lt;=0.05")/Table3[[#This Row],[Count]]</f>
        <v>0.8</v>
      </c>
      <c r="N28" s="1">
        <f>COUNTIFS(Table2[Sub-Sector],Table3[[#This Row],[Sub-Sector]],Table2[% Away From Current Month Low],"&gt;=0.05")/Table3[[#This Row],[Count]]</f>
        <v>0</v>
      </c>
      <c r="O28" s="1">
        <f>COUNTIFS(Table2[Sub-Sector],Table3[[#This Row],[Sub-Sector]],Table2[% Away From Current Month High],"&lt;=0.05")/Table3[[#This Row],[Count]]</f>
        <v>0.1</v>
      </c>
      <c r="P28" s="1">
        <f>COUNTIFS(Table2[Sub-Sector],Table3[[#This Row],[Sub-Sector]],Table2[% Away From 52W High],"&lt;=10")/Table3[[#This Row],[Count]]</f>
        <v>0.3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0.1</v>
      </c>
      <c r="S28" s="1">
        <f>COUNTIFS(Table2[Sub-Sector],Table3[[#This Row],[Sub-Sector]],Table2[% Price above 50 EMA],"&gt;=0")/Table3[[#This Row],[Count]]</f>
        <v>0.6</v>
      </c>
      <c r="T28" s="1">
        <f>COUNTIFS(Table2[Sub-Sector],Table3[[#This Row],[Sub-Sector]],Table2[% Price above 200 EMA],"&gt;=0")/Table3[[#This Row],[Count]]</f>
        <v>1</v>
      </c>
      <c r="U28" s="1">
        <f>COUNTIFS(Table2[Sub-Sector],Table3[[#This Row],[Sub-Sector]],Table2[Rate of Change - Zone],"Positive")/Table3[[#This Row],[Count]]</f>
        <v>0.3</v>
      </c>
      <c r="V28" s="1">
        <f>COUNTIFS(Table2[Sub-Sector],Table3[[#This Row],[Sub-Sector]],Table2[Sharpe Ratio],"&gt;=0.10")/Table3[[#This Row],[Count]]</f>
        <v>0.2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311.5</v>
      </c>
      <c r="X28">
        <f>_xlfn.RANK.AVG(Table3[[#This Row],[Score]],Table3[Score],1)</f>
        <v>26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</v>
      </c>
      <c r="Z28">
        <f>_xlfn.RANK.AVG(Table3[[#This Row],[Score 2 ]],Table3[[Score 2 ]],1)</f>
        <v>27</v>
      </c>
    </row>
    <row r="29" spans="1:26" x14ac:dyDescent="0.3">
      <c r="A29" t="s">
        <v>63</v>
      </c>
      <c r="B29">
        <f>COUNTIFS(Table2[Sub-Sector],Table3[[#This Row],[Sub-Sector]])</f>
        <v>4</v>
      </c>
      <c r="C29" s="1">
        <f>COUNTIFS(Table2[Sub-Sector],Table3[[#This Row],[Sub-Sector]],Table2[Uptrend],"Uptrend")/Table3[[#This Row],[Count]]</f>
        <v>1</v>
      </c>
      <c r="D29" s="1">
        <f>COUNTIFS(Table2[Sub-Sector],Table3[[#This Row],[Sub-Sector]],Table2[1W Return vs Nifty],"&gt;=5")/Table3[[#This Row],[Count]]</f>
        <v>0</v>
      </c>
      <c r="E29" s="1">
        <f>COUNTIFS(Table2[Sub-Sector],Table3[[#This Row],[Sub-Sector]],Table2[1M Return vs Nifty],"&gt;=5")/Table3[[#This Row],[Count]]</f>
        <v>0</v>
      </c>
      <c r="F29" s="1">
        <f>COUNTIFS(Table2[Sub-Sector],Table3[[#This Row],[Sub-Sector]],Table2[6M Return vs Nifty],"&gt;=10")/Table3[[#This Row],[Count]]</f>
        <v>0.25</v>
      </c>
      <c r="G29" s="1">
        <f>COUNTIFS(Table2[Sub-Sector],Table3[[#This Row],[Sub-Sector]],Table2[1Y Return vs Nifty],"&gt;=10")/Table3[[#This Row],[Count]]</f>
        <v>0.75</v>
      </c>
      <c r="H29" s="1">
        <f>COUNTIFS(Table2[Sub-Sector],Table3[[#This Row],[Sub-Sector]],Table2[RSI Exponential â€“ 14D],"&gt;=50")/Table3[[#This Row],[Count]]</f>
        <v>0</v>
      </c>
      <c r="I29" s="1">
        <f>COUNTIFS(Table2[Sub-Sector],Table3[[#This Row],[Sub-Sector]],Table2[Relative Volume],"&gt;=1")/Table3[[#This Row],[Count]]</f>
        <v>0.75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</v>
      </c>
      <c r="M29" s="1">
        <f>COUNTIFS(Table2[Sub-Sector],Table3[[#This Row],[Sub-Sector]],Table2[% Away From Current Week High],"&lt;=0.05")/Table3[[#This Row],[Count]]</f>
        <v>0.75</v>
      </c>
      <c r="N29" s="1">
        <f>COUNTIFS(Table2[Sub-Sector],Table3[[#This Row],[Sub-Sector]],Table2[% Away From Current Month Low],"&gt;=0.05")/Table3[[#This Row],[Count]]</f>
        <v>0</v>
      </c>
      <c r="O29" s="1">
        <f>COUNTIFS(Table2[Sub-Sector],Table3[[#This Row],[Sub-Sector]],Table2[% Away From Current Month High],"&lt;=0.05")/Table3[[#This Row],[Count]]</f>
        <v>0</v>
      </c>
      <c r="P29" s="1">
        <f>COUNTIFS(Table2[Sub-Sector],Table3[[#This Row],[Sub-Sector]],Table2[% Away From 52W High],"&lt;=10")/Table3[[#This Row],[Count]]</f>
        <v>0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</v>
      </c>
      <c r="S29" s="1">
        <f>COUNTIFS(Table2[Sub-Sector],Table3[[#This Row],[Sub-Sector]],Table2[% Price above 50 EMA],"&gt;=0")/Table3[[#This Row],[Count]]</f>
        <v>0.25</v>
      </c>
      <c r="T29" s="1">
        <f>COUNTIFS(Table2[Sub-Sector],Table3[[#This Row],[Sub-Sector]],Table2[% Price above 200 EMA],"&gt;=0")/Table3[[#This Row],[Count]]</f>
        <v>1</v>
      </c>
      <c r="U29" s="1">
        <f>COUNTIFS(Table2[Sub-Sector],Table3[[#This Row],[Sub-Sector]],Table2[Rate of Change - Zone],"Positive")/Table3[[#This Row],[Count]]</f>
        <v>0.5</v>
      </c>
      <c r="V29" s="1">
        <f>COUNTIFS(Table2[Sub-Sector],Table3[[#This Row],[Sub-Sector]],Table2[Sharpe Ratio],"&gt;=0.10")/Table3[[#This Row],[Count]]</f>
        <v>0.75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382.5</v>
      </c>
      <c r="X29">
        <f>_xlfn.RANK.AVG(Table3[[#This Row],[Score]],Table3[Score],1)</f>
        <v>44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185</v>
      </c>
      <c r="Z29">
        <f>_xlfn.RANK.AVG(Table3[[#This Row],[Score 2 ]],Table3[[Score 2 ]],1)</f>
        <v>28.5</v>
      </c>
    </row>
    <row r="30" spans="1:26" x14ac:dyDescent="0.3">
      <c r="A30" t="s">
        <v>603</v>
      </c>
      <c r="B30">
        <f>COUNTIFS(Table2[Sub-Sector],Table3[[#This Row],[Sub-Sector]])</f>
        <v>4</v>
      </c>
      <c r="C30" s="1">
        <f>COUNTIFS(Table2[Sub-Sector],Table3[[#This Row],[Sub-Sector]],Table2[Uptrend],"Uptrend")/Table3[[#This Row],[Count]]</f>
        <v>0.5</v>
      </c>
      <c r="D30" s="1">
        <f>COUNTIFS(Table2[Sub-Sector],Table3[[#This Row],[Sub-Sector]],Table2[1W Return vs Nifty],"&gt;=5")/Table3[[#This Row],[Count]]</f>
        <v>0.25</v>
      </c>
      <c r="E30" s="1">
        <f>COUNTIFS(Table2[Sub-Sector],Table3[[#This Row],[Sub-Sector]],Table2[1M Return vs Nifty],"&gt;=5")/Table3[[#This Row],[Count]]</f>
        <v>0.5</v>
      </c>
      <c r="F30" s="1">
        <f>COUNTIFS(Table2[Sub-Sector],Table3[[#This Row],[Sub-Sector]],Table2[6M Return vs Nifty],"&gt;=10")/Table3[[#This Row],[Count]]</f>
        <v>0.25</v>
      </c>
      <c r="G30" s="1">
        <f>COUNTIFS(Table2[Sub-Sector],Table3[[#This Row],[Sub-Sector]],Table2[1Y Return vs Nifty],"&gt;=10")/Table3[[#This Row],[Count]]</f>
        <v>0.75</v>
      </c>
      <c r="H30" s="1">
        <f>COUNTIFS(Table2[Sub-Sector],Table3[[#This Row],[Sub-Sector]],Table2[RSI Exponential â€“ 14D],"&gt;=50")/Table3[[#This Row],[Count]]</f>
        <v>0.5</v>
      </c>
      <c r="I30" s="1">
        <f>COUNTIFS(Table2[Sub-Sector],Table3[[#This Row],[Sub-Sector]],Table2[Relative Volume],"&gt;=1")/Table3[[#This Row],[Count]]</f>
        <v>0.75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0.5</v>
      </c>
      <c r="L30" s="1">
        <f>COUNTIFS(Table2[Sub-Sector],Table3[[#This Row],[Sub-Sector]],Table2[% Away From Current Week Low],"&gt;=0.05")/Table3[[#This Row],[Count]]</f>
        <v>0</v>
      </c>
      <c r="M30" s="1">
        <f>COUNTIFS(Table2[Sub-Sector],Table3[[#This Row],[Sub-Sector]],Table2[% Away From Current Week High],"&lt;=0.05")/Table3[[#This Row],[Count]]</f>
        <v>0.5</v>
      </c>
      <c r="N30" s="1">
        <f>COUNTIFS(Table2[Sub-Sector],Table3[[#This Row],[Sub-Sector]],Table2[% Away From Current Month Low],"&gt;=0.05")/Table3[[#This Row],[Count]]</f>
        <v>0</v>
      </c>
      <c r="O30" s="1">
        <f>COUNTIFS(Table2[Sub-Sector],Table3[[#This Row],[Sub-Sector]],Table2[% Away From Current Month High],"&lt;=0.05")/Table3[[#This Row],[Count]]</f>
        <v>0</v>
      </c>
      <c r="P30" s="1">
        <f>COUNTIFS(Table2[Sub-Sector],Table3[[#This Row],[Sub-Sector]],Table2[% Away From 52W High],"&lt;=10")/Table3[[#This Row],[Count]]</f>
        <v>0.25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0.5</v>
      </c>
      <c r="S30" s="1">
        <f>COUNTIFS(Table2[Sub-Sector],Table3[[#This Row],[Sub-Sector]],Table2[% Price above 50 EMA],"&gt;=0")/Table3[[#This Row],[Count]]</f>
        <v>0.5</v>
      </c>
      <c r="T30" s="1">
        <f>COUNTIFS(Table2[Sub-Sector],Table3[[#This Row],[Sub-Sector]],Table2[% Price above 200 EMA],"&gt;=0")/Table3[[#This Row],[Count]]</f>
        <v>0.75</v>
      </c>
      <c r="U30" s="1">
        <f>COUNTIFS(Table2[Sub-Sector],Table3[[#This Row],[Sub-Sector]],Table2[Rate of Change - Zone],"Positive")/Table3[[#This Row],[Count]]</f>
        <v>0.5</v>
      </c>
      <c r="V30" s="1">
        <f>COUNTIFS(Table2[Sub-Sector],Table3[[#This Row],[Sub-Sector]],Table2[Sharpe Ratio],"&gt;=0.10")/Table3[[#This Row],[Count]]</f>
        <v>0.25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316</v>
      </c>
      <c r="X30">
        <f>_xlfn.RANK.AVG(Table3[[#This Row],[Score]],Table3[Score],1)</f>
        <v>27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185</v>
      </c>
      <c r="Z30">
        <f>_xlfn.RANK.AVG(Table3[[#This Row],[Score 2 ]],Table3[[Score 2 ]],1)</f>
        <v>28.5</v>
      </c>
    </row>
    <row r="31" spans="1:26" x14ac:dyDescent="0.3">
      <c r="A31" t="s">
        <v>230</v>
      </c>
      <c r="B31">
        <f>COUNTIFS(Table2[Sub-Sector],Table3[[#This Row],[Sub-Sector]])</f>
        <v>9</v>
      </c>
      <c r="C31" s="1">
        <f>COUNTIFS(Table2[Sub-Sector],Table3[[#This Row],[Sub-Sector]],Table2[Uptrend],"Uptrend")/Table3[[#This Row],[Count]]</f>
        <v>0.55555555555555558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</v>
      </c>
      <c r="F31" s="1">
        <f>COUNTIFS(Table2[Sub-Sector],Table3[[#This Row],[Sub-Sector]],Table2[6M Return vs Nifty],"&gt;=10")/Table3[[#This Row],[Count]]</f>
        <v>0.55555555555555558</v>
      </c>
      <c r="G31" s="1">
        <f>COUNTIFS(Table2[Sub-Sector],Table3[[#This Row],[Sub-Sector]],Table2[1Y Return vs Nifty],"&gt;=10")/Table3[[#This Row],[Count]]</f>
        <v>0.66666666666666663</v>
      </c>
      <c r="H31" s="1">
        <f>COUNTIFS(Table2[Sub-Sector],Table3[[#This Row],[Sub-Sector]],Table2[RSI Exponential â€“ 14D],"&gt;=50")/Table3[[#This Row],[Count]]</f>
        <v>0.1111111111111111</v>
      </c>
      <c r="I31" s="1">
        <f>COUNTIFS(Table2[Sub-Sector],Table3[[#This Row],[Sub-Sector]],Table2[Relative Volume],"&gt;=1")/Table3[[#This Row],[Count]]</f>
        <v>0.33333333333333331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0.77777777777777779</v>
      </c>
      <c r="L31" s="1">
        <f>COUNTIFS(Table2[Sub-Sector],Table3[[#This Row],[Sub-Sector]],Table2[% Away From Current Week Low],"&gt;=0.05")/Table3[[#This Row],[Count]]</f>
        <v>0</v>
      </c>
      <c r="M31" s="1">
        <f>COUNTIFS(Table2[Sub-Sector],Table3[[#This Row],[Sub-Sector]],Table2[% Away From Current Week High],"&lt;=0.05")/Table3[[#This Row],[Count]]</f>
        <v>0.66666666666666663</v>
      </c>
      <c r="N31" s="1">
        <f>COUNTIFS(Table2[Sub-Sector],Table3[[#This Row],[Sub-Sector]],Table2[% Away From Current Month Low],"&gt;=0.05")/Table3[[#This Row],[Count]]</f>
        <v>0</v>
      </c>
      <c r="O31" s="1">
        <f>COUNTIFS(Table2[Sub-Sector],Table3[[#This Row],[Sub-Sector]],Table2[% Away From Current Month High],"&lt;=0.05")/Table3[[#This Row],[Count]]</f>
        <v>0.22222222222222221</v>
      </c>
      <c r="P31" s="1">
        <f>COUNTIFS(Table2[Sub-Sector],Table3[[#This Row],[Sub-Sector]],Table2[% Away From 52W High],"&lt;=10")/Table3[[#This Row],[Count]]</f>
        <v>0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0.1111111111111111</v>
      </c>
      <c r="S31" s="1">
        <f>COUNTIFS(Table2[Sub-Sector],Table3[[#This Row],[Sub-Sector]],Table2[% Price above 50 EMA],"&gt;=0")/Table3[[#This Row],[Count]]</f>
        <v>0.33333333333333331</v>
      </c>
      <c r="T31" s="1">
        <f>COUNTIFS(Table2[Sub-Sector],Table3[[#This Row],[Sub-Sector]],Table2[% Price above 200 EMA],"&gt;=0")/Table3[[#This Row],[Count]]</f>
        <v>0.66666666666666663</v>
      </c>
      <c r="U31" s="1">
        <f>COUNTIFS(Table2[Sub-Sector],Table3[[#This Row],[Sub-Sector]],Table2[Rate of Change - Zone],"Positive")/Table3[[#This Row],[Count]]</f>
        <v>0.66666666666666663</v>
      </c>
      <c r="V31" s="1">
        <f>COUNTIFS(Table2[Sub-Sector],Table3[[#This Row],[Sub-Sector]],Table2[Sharpe Ratio],"&gt;=0.10")/Table3[[#This Row],[Count]]</f>
        <v>0.33333333333333331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</v>
      </c>
      <c r="X31">
        <f>_xlfn.RANK.AVG(Table3[[#This Row],[Score]],Table3[Score],1)</f>
        <v>71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</v>
      </c>
      <c r="Z31">
        <f>_xlfn.RANK.AVG(Table3[[#This Row],[Score 2 ]],Table3[[Score 2 ]],1)</f>
        <v>30</v>
      </c>
    </row>
    <row r="32" spans="1:26" x14ac:dyDescent="0.3">
      <c r="A32" t="s">
        <v>924</v>
      </c>
      <c r="B32">
        <f>COUNTIFS(Table2[Sub-Sector],Table3[[#This Row],[Sub-Sector]])</f>
        <v>3</v>
      </c>
      <c r="C32" s="1">
        <f>COUNTIFS(Table2[Sub-Sector],Table3[[#This Row],[Sub-Sector]],Table2[Uptrend],"Uptrend")/Table3[[#This Row],[Count]]</f>
        <v>0.66666666666666663</v>
      </c>
      <c r="D32" s="1">
        <f>COUNTIFS(Table2[Sub-Sector],Table3[[#This Row],[Sub-Sector]],Table2[1W Return vs Nifty],"&gt;=5")/Table3[[#This Row],[Count]]</f>
        <v>0.66666666666666663</v>
      </c>
      <c r="E32" s="1">
        <f>COUNTIFS(Table2[Sub-Sector],Table3[[#This Row],[Sub-Sector]],Table2[1M Return vs Nifty],"&gt;=5")/Table3[[#This Row],[Count]]</f>
        <v>0.33333333333333331</v>
      </c>
      <c r="F32" s="1">
        <f>COUNTIFS(Table2[Sub-Sector],Table3[[#This Row],[Sub-Sector]],Table2[6M Return vs Nifty],"&gt;=10")/Table3[[#This Row],[Count]]</f>
        <v>0.33333333333333331</v>
      </c>
      <c r="G32" s="1">
        <f>COUNTIFS(Table2[Sub-Sector],Table3[[#This Row],[Sub-Sector]],Table2[1Y Return vs Nifty],"&gt;=10")/Table3[[#This Row],[Count]]</f>
        <v>0.33333333333333331</v>
      </c>
      <c r="H32" s="1">
        <f>COUNTIFS(Table2[Sub-Sector],Table3[[#This Row],[Sub-Sector]],Table2[RSI Exponential â€“ 14D],"&gt;=50")/Table3[[#This Row],[Count]]</f>
        <v>0.66666666666666663</v>
      </c>
      <c r="I32" s="1">
        <f>COUNTIFS(Table2[Sub-Sector],Table3[[#This Row],[Sub-Sector]],Table2[Relative Volume],"&gt;=1")/Table3[[#This Row],[Count]]</f>
        <v>0.66666666666666663</v>
      </c>
      <c r="J32" s="1">
        <f>COUNTIFS(Table2[Sub-Sector],Table3[[#This Row],[Sub-Sector]],Table2[% Away From Day Low],"&gt;=0.05")/Table3[[#This Row],[Count]]</f>
        <v>0.66666666666666663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0.66666666666666663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0.66666666666666663</v>
      </c>
      <c r="O32" s="1">
        <f>COUNTIFS(Table2[Sub-Sector],Table3[[#This Row],[Sub-Sector]],Table2[% Away From Current Month High],"&lt;=0.05")/Table3[[#This Row],[Count]]</f>
        <v>0.66666666666666663</v>
      </c>
      <c r="P32" s="1">
        <f>COUNTIFS(Table2[Sub-Sector],Table3[[#This Row],[Sub-Sector]],Table2[% Away From 52W High],"&lt;=10")/Table3[[#This Row],[Count]]</f>
        <v>0.33333333333333331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0.66666666666666663</v>
      </c>
      <c r="S32" s="1">
        <f>COUNTIFS(Table2[Sub-Sector],Table3[[#This Row],[Sub-Sector]],Table2[% Price above 50 EMA],"&gt;=0")/Table3[[#This Row],[Count]]</f>
        <v>0.66666666666666663</v>
      </c>
      <c r="T32" s="1">
        <f>COUNTIFS(Table2[Sub-Sector],Table3[[#This Row],[Sub-Sector]],Table2[% Price above 200 EMA],"&gt;=0")/Table3[[#This Row],[Count]]</f>
        <v>1</v>
      </c>
      <c r="U32" s="1">
        <f>COUNTIFS(Table2[Sub-Sector],Table3[[#This Row],[Sub-Sector]],Table2[Rate of Change - Zone],"Positive")/Table3[[#This Row],[Count]]</f>
        <v>1</v>
      </c>
      <c r="V32" s="1">
        <f>COUNTIFS(Table2[Sub-Sector],Table3[[#This Row],[Sub-Sector]],Table2[Sharpe Ratio],"&gt;=0.10")/Table3[[#This Row],[Count]]</f>
        <v>0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311</v>
      </c>
      <c r="X32">
        <f>_xlfn.RANK.AVG(Table3[[#This Row],[Score]],Table3[Score],1)</f>
        <v>25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196.5</v>
      </c>
      <c r="Z32">
        <f>_xlfn.RANK.AVG(Table3[[#This Row],[Score 2 ]],Table3[[Score 2 ]],1)</f>
        <v>31</v>
      </c>
    </row>
    <row r="33" spans="1:26" x14ac:dyDescent="0.3">
      <c r="A33" t="s">
        <v>101</v>
      </c>
      <c r="B33">
        <f>COUNTIFS(Table2[Sub-Sector],Table3[[#This Row],[Sub-Sector]])</f>
        <v>5</v>
      </c>
      <c r="C33" s="1">
        <f>COUNTIFS(Table2[Sub-Sector],Table3[[#This Row],[Sub-Sector]],Table2[Uptrend],"Uptrend")/Table3[[#This Row],[Count]]</f>
        <v>0.8</v>
      </c>
      <c r="D33" s="1">
        <f>COUNTIFS(Table2[Sub-Sector],Table3[[#This Row],[Sub-Sector]],Table2[1W Return vs Nifty],"&gt;=5")/Table3[[#This Row],[Count]]</f>
        <v>0.2</v>
      </c>
      <c r="E33" s="1">
        <f>COUNTIFS(Table2[Sub-Sector],Table3[[#This Row],[Sub-Sector]],Table2[1M Return vs Nifty],"&gt;=5")/Table3[[#This Row],[Count]]</f>
        <v>0.2</v>
      </c>
      <c r="F33" s="1">
        <f>COUNTIFS(Table2[Sub-Sector],Table3[[#This Row],[Sub-Sector]],Table2[6M Return vs Nifty],"&gt;=10")/Table3[[#This Row],[Count]]</f>
        <v>0.2</v>
      </c>
      <c r="G33" s="1">
        <f>COUNTIFS(Table2[Sub-Sector],Table3[[#This Row],[Sub-Sector]],Table2[1Y Return vs Nifty],"&gt;=10")/Table3[[#This Row],[Count]]</f>
        <v>1</v>
      </c>
      <c r="H33" s="1">
        <f>COUNTIFS(Table2[Sub-Sector],Table3[[#This Row],[Sub-Sector]],Table2[RSI Exponential â€“ 14D],"&gt;=50")/Table3[[#This Row],[Count]]</f>
        <v>0</v>
      </c>
      <c r="I33" s="1">
        <f>COUNTIFS(Table2[Sub-Sector],Table3[[#This Row],[Sub-Sector]],Table2[Relative Volume],"&gt;=1")/Table3[[#This Row],[Count]]</f>
        <v>0.6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0.4</v>
      </c>
      <c r="L33" s="1">
        <f>COUNTIFS(Table2[Sub-Sector],Table3[[#This Row],[Sub-Sector]],Table2[% Away From Current Week Low],"&gt;=0.05")/Table3[[#This Row],[Count]]</f>
        <v>0</v>
      </c>
      <c r="M33" s="1">
        <f>COUNTIFS(Table2[Sub-Sector],Table3[[#This Row],[Sub-Sector]],Table2[% Away From Current Week High],"&lt;=0.05")/Table3[[#This Row],[Count]]</f>
        <v>0.2</v>
      </c>
      <c r="N33" s="1">
        <f>COUNTIFS(Table2[Sub-Sector],Table3[[#This Row],[Sub-Sector]],Table2[% Away From Current Month Low],"&gt;=0.05")/Table3[[#This Row],[Count]]</f>
        <v>0</v>
      </c>
      <c r="O33" s="1">
        <f>COUNTIFS(Table2[Sub-Sector],Table3[[#This Row],[Sub-Sector]],Table2[% Away From Current Month High],"&lt;=0.05")/Table3[[#This Row],[Count]]</f>
        <v>0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</v>
      </c>
      <c r="S33" s="1">
        <f>COUNTIFS(Table2[Sub-Sector],Table3[[#This Row],[Sub-Sector]],Table2[% Price above 50 EMA],"&gt;=0")/Table3[[#This Row],[Count]]</f>
        <v>0</v>
      </c>
      <c r="T33" s="1">
        <f>COUNTIFS(Table2[Sub-Sector],Table3[[#This Row],[Sub-Sector]],Table2[% Price above 200 EMA],"&gt;=0")/Table3[[#This Row],[Count]]</f>
        <v>1</v>
      </c>
      <c r="U33" s="1">
        <f>COUNTIFS(Table2[Sub-Sector],Table3[[#This Row],[Sub-Sector]],Table2[Rate of Change - Zone],"Positive")/Table3[[#This Row],[Count]]</f>
        <v>0.4</v>
      </c>
      <c r="V33" s="1">
        <f>COUNTIFS(Table2[Sub-Sector],Table3[[#This Row],[Sub-Sector]],Table2[Sharpe Ratio],"&gt;=0.10")/Table3[[#This Row],[Count]]</f>
        <v>0.8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323.5</v>
      </c>
      <c r="X33">
        <f>_xlfn.RANK.AVG(Table3[[#This Row],[Score]],Table3[Score],1)</f>
        <v>29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</v>
      </c>
      <c r="Z33">
        <f>_xlfn.RANK.AVG(Table3[[#This Row],[Score 2 ]],Table3[[Score 2 ]],1)</f>
        <v>32</v>
      </c>
    </row>
    <row r="34" spans="1:26" x14ac:dyDescent="0.3">
      <c r="A34" t="s">
        <v>196</v>
      </c>
      <c r="B34">
        <f>COUNTIFS(Table2[Sub-Sector],Table3[[#This Row],[Sub-Sector]])</f>
        <v>4</v>
      </c>
      <c r="C34" s="1">
        <f>COUNTIFS(Table2[Sub-Sector],Table3[[#This Row],[Sub-Sector]],Table2[Uptrend],"Uptrend")/Table3[[#This Row],[Count]]</f>
        <v>0.75</v>
      </c>
      <c r="D34" s="1">
        <f>COUNTIFS(Table2[Sub-Sector],Table3[[#This Row],[Sub-Sector]],Table2[1W Return vs Nifty],"&gt;=5")/Table3[[#This Row],[Count]]</f>
        <v>0.5</v>
      </c>
      <c r="E34" s="1">
        <f>COUNTIFS(Table2[Sub-Sector],Table3[[#This Row],[Sub-Sector]],Table2[1M Return vs Nifty],"&gt;=5")/Table3[[#This Row],[Count]]</f>
        <v>0.75</v>
      </c>
      <c r="F34" s="1">
        <f>COUNTIFS(Table2[Sub-Sector],Table3[[#This Row],[Sub-Sector]],Table2[6M Return vs Nifty],"&gt;=10")/Table3[[#This Row],[Count]]</f>
        <v>0.25</v>
      </c>
      <c r="G34" s="1">
        <f>COUNTIFS(Table2[Sub-Sector],Table3[[#This Row],[Sub-Sector]],Table2[1Y Return vs Nifty],"&gt;=10")/Table3[[#This Row],[Count]]</f>
        <v>0.25</v>
      </c>
      <c r="H34" s="1">
        <f>COUNTIFS(Table2[Sub-Sector],Table3[[#This Row],[Sub-Sector]],Table2[RSI Exponential â€“ 14D],"&gt;=50")/Table3[[#This Row],[Count]]</f>
        <v>0.75</v>
      </c>
      <c r="I34" s="1">
        <f>COUNTIFS(Table2[Sub-Sector],Table3[[#This Row],[Sub-Sector]],Table2[Relative Volume],"&gt;=1")/Table3[[#This Row],[Count]]</f>
        <v>0.75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0.5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0.5</v>
      </c>
      <c r="N34" s="1">
        <f>COUNTIFS(Table2[Sub-Sector],Table3[[#This Row],[Sub-Sector]],Table2[% Away From Current Month Low],"&gt;=0.05")/Table3[[#This Row],[Count]]</f>
        <v>0</v>
      </c>
      <c r="O34" s="1">
        <f>COUNTIFS(Table2[Sub-Sector],Table3[[#This Row],[Sub-Sector]],Table2[% Away From Current Month High],"&lt;=0.05")/Table3[[#This Row],[Count]]</f>
        <v>0.5</v>
      </c>
      <c r="P34" s="1">
        <f>COUNTIFS(Table2[Sub-Sector],Table3[[#This Row],[Sub-Sector]],Table2[% Away From 52W High],"&lt;=10")/Table3[[#This Row],[Count]]</f>
        <v>0.5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0.75</v>
      </c>
      <c r="S34" s="1">
        <f>COUNTIFS(Table2[Sub-Sector],Table3[[#This Row],[Sub-Sector]],Table2[% Price above 50 EMA],"&gt;=0")/Table3[[#This Row],[Count]]</f>
        <v>0.75</v>
      </c>
      <c r="T34" s="1">
        <f>COUNTIFS(Table2[Sub-Sector],Table3[[#This Row],[Sub-Sector]],Table2[% Price above 200 EMA],"&gt;=0")/Table3[[#This Row],[Count]]</f>
        <v>1</v>
      </c>
      <c r="U34" s="1">
        <f>COUNTIFS(Table2[Sub-Sector],Table3[[#This Row],[Sub-Sector]],Table2[Rate of Change - Zone],"Positive")/Table3[[#This Row],[Count]]</f>
        <v>1</v>
      </c>
      <c r="V34" s="1">
        <f>COUNTIFS(Table2[Sub-Sector],Table3[[#This Row],[Sub-Sector]],Table2[Sharpe Ratio],"&gt;=0.10")/Table3[[#This Row],[Count]]</f>
        <v>0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281</v>
      </c>
      <c r="X34">
        <f>_xlfn.RANK.AVG(Table3[[#This Row],[Score]],Table3[Score],1)</f>
        <v>18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201.5</v>
      </c>
      <c r="Z34">
        <f>_xlfn.RANK.AVG(Table3[[#This Row],[Score 2 ]],Table3[[Score 2 ]],1)</f>
        <v>33.5</v>
      </c>
    </row>
    <row r="35" spans="1:26" x14ac:dyDescent="0.3">
      <c r="A35" t="s">
        <v>465</v>
      </c>
      <c r="B35">
        <f>COUNTIFS(Table2[Sub-Sector],Table3[[#This Row],[Sub-Sector]])</f>
        <v>11</v>
      </c>
      <c r="C35" s="1">
        <f>COUNTIFS(Table2[Sub-Sector],Table3[[#This Row],[Sub-Sector]],Table2[Uptrend],"Uptrend")/Table3[[#This Row],[Count]]</f>
        <v>0.72727272727272729</v>
      </c>
      <c r="D35" s="1">
        <f>COUNTIFS(Table2[Sub-Sector],Table3[[#This Row],[Sub-Sector]],Table2[1W Return vs Nifty],"&gt;=5")/Table3[[#This Row],[Count]]</f>
        <v>9.0909090909090912E-2</v>
      </c>
      <c r="E35" s="1">
        <f>COUNTIFS(Table2[Sub-Sector],Table3[[#This Row],[Sub-Sector]],Table2[1M Return vs Nifty],"&gt;=5")/Table3[[#This Row],[Count]]</f>
        <v>0.36363636363636365</v>
      </c>
      <c r="F35" s="1">
        <f>COUNTIFS(Table2[Sub-Sector],Table3[[#This Row],[Sub-Sector]],Table2[6M Return vs Nifty],"&gt;=10")/Table3[[#This Row],[Count]]</f>
        <v>0.36363636363636365</v>
      </c>
      <c r="G35" s="1">
        <f>COUNTIFS(Table2[Sub-Sector],Table3[[#This Row],[Sub-Sector]],Table2[1Y Return vs Nifty],"&gt;=10")/Table3[[#This Row],[Count]]</f>
        <v>0.45454545454545453</v>
      </c>
      <c r="H35" s="1">
        <f>COUNTIFS(Table2[Sub-Sector],Table3[[#This Row],[Sub-Sector]],Table2[RSI Exponential â€“ 14D],"&gt;=50")/Table3[[#This Row],[Count]]</f>
        <v>0.36363636363636365</v>
      </c>
      <c r="I35" s="1">
        <f>COUNTIFS(Table2[Sub-Sector],Table3[[#This Row],[Sub-Sector]],Table2[Relative Volume],"&gt;=1")/Table3[[#This Row],[Count]]</f>
        <v>0.63636363636363635</v>
      </c>
      <c r="J35" s="1">
        <f>COUNTIFS(Table2[Sub-Sector],Table3[[#This Row],[Sub-Sector]],Table2[% Away From Day Low],"&gt;=0.05")/Table3[[#This Row],[Count]]</f>
        <v>9.0909090909090912E-2</v>
      </c>
      <c r="K35" s="1">
        <f>COUNTIFS(Table2[Sub-Sector],Table3[[#This Row],[Sub-Sector]],Table2[% Away From Day High],"&lt;=0.05")/Table3[[#This Row],[Count]]</f>
        <v>0.72727272727272729</v>
      </c>
      <c r="L35" s="1">
        <f>COUNTIFS(Table2[Sub-Sector],Table3[[#This Row],[Sub-Sector]],Table2[% Away From Current Week Low],"&gt;=0.05")/Table3[[#This Row],[Count]]</f>
        <v>0.36363636363636365</v>
      </c>
      <c r="M35" s="1">
        <f>COUNTIFS(Table2[Sub-Sector],Table3[[#This Row],[Sub-Sector]],Table2[% Away From Current Week High],"&lt;=0.05")/Table3[[#This Row],[Count]]</f>
        <v>0.63636363636363635</v>
      </c>
      <c r="N35" s="1">
        <f>COUNTIFS(Table2[Sub-Sector],Table3[[#This Row],[Sub-Sector]],Table2[% Away From Current Month Low],"&gt;=0.05")/Table3[[#This Row],[Count]]</f>
        <v>0.36363636363636365</v>
      </c>
      <c r="O35" s="1">
        <f>COUNTIFS(Table2[Sub-Sector],Table3[[#This Row],[Sub-Sector]],Table2[% Away From Current Month High],"&lt;=0.05")/Table3[[#This Row],[Count]]</f>
        <v>0.36363636363636365</v>
      </c>
      <c r="P35" s="1">
        <f>COUNTIFS(Table2[Sub-Sector],Table3[[#This Row],[Sub-Sector]],Table2[% Away From 52W High],"&lt;=10")/Table3[[#This Row],[Count]]</f>
        <v>0.54545454545454541</v>
      </c>
      <c r="Q35" s="1">
        <f>COUNTIFS(Table2[Sub-Sector],Table3[[#This Row],[Sub-Sector]],Table2[% Away From 52W Low],"&gt;=10")/Table3[[#This Row],[Count]]</f>
        <v>0.90909090909090906</v>
      </c>
      <c r="R35" s="1">
        <f>COUNTIFS(Table2[Sub-Sector],Table3[[#This Row],[Sub-Sector]],Table2[% Price above 20 EMA],"&gt;=0")/Table3[[#This Row],[Count]]</f>
        <v>0.63636363636363635</v>
      </c>
      <c r="S35" s="1">
        <f>COUNTIFS(Table2[Sub-Sector],Table3[[#This Row],[Sub-Sector]],Table2[% Price above 50 EMA],"&gt;=0")/Table3[[#This Row],[Count]]</f>
        <v>0.81818181818181823</v>
      </c>
      <c r="T35" s="1">
        <f>COUNTIFS(Table2[Sub-Sector],Table3[[#This Row],[Sub-Sector]],Table2[% Price above 200 EMA],"&gt;=0")/Table3[[#This Row],[Count]]</f>
        <v>0.72727272727272729</v>
      </c>
      <c r="U35" s="1">
        <f>COUNTIFS(Table2[Sub-Sector],Table3[[#This Row],[Sub-Sector]],Table2[Rate of Change - Zone],"Positive")/Table3[[#This Row],[Count]]</f>
        <v>0.72727272727272729</v>
      </c>
      <c r="V35" s="1">
        <f>COUNTIFS(Table2[Sub-Sector],Table3[[#This Row],[Sub-Sector]],Table2[Sharpe Ratio],"&gt;=0.10")/Table3[[#This Row],[Count]]</f>
        <v>0.36363636363636365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326</v>
      </c>
      <c r="X35">
        <f>_xlfn.RANK.AVG(Table3[[#This Row],[Score]],Table3[Score],1)</f>
        <v>30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201.5</v>
      </c>
      <c r="Z35">
        <f>_xlfn.RANK.AVG(Table3[[#This Row],[Score 2 ]],Table3[[Score 2 ]],1)</f>
        <v>33.5</v>
      </c>
    </row>
    <row r="36" spans="1:26" x14ac:dyDescent="0.3">
      <c r="A36" t="s">
        <v>70</v>
      </c>
      <c r="B36">
        <f>COUNTIFS(Table2[Sub-Sector],Table3[[#This Row],[Sub-Sector]])</f>
        <v>3</v>
      </c>
      <c r="C36" s="1">
        <f>COUNTIFS(Table2[Sub-Sector],Table3[[#This Row],[Sub-Sector]],Table2[Uptrend],"Uptrend")/Table3[[#This Row],[Count]]</f>
        <v>0.66666666666666663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0.33333333333333331</v>
      </c>
      <c r="F36" s="1">
        <f>COUNTIFS(Table2[Sub-Sector],Table3[[#This Row],[Sub-Sector]],Table2[6M Return vs Nifty],"&gt;=10")/Table3[[#This Row],[Count]]</f>
        <v>0</v>
      </c>
      <c r="G36" s="1">
        <f>COUNTIFS(Table2[Sub-Sector],Table3[[#This Row],[Sub-Sector]],Table2[1Y Return vs Nifty],"&gt;=10")/Table3[[#This Row],[Count]]</f>
        <v>0.66666666666666663</v>
      </c>
      <c r="H36" s="1">
        <f>COUNTIFS(Table2[Sub-Sector],Table3[[#This Row],[Sub-Sector]],Table2[RSI Exponential â€“ 14D],"&gt;=50")/Table3[[#This Row],[Count]]</f>
        <v>0</v>
      </c>
      <c r="I36" s="1">
        <f>COUNTIFS(Table2[Sub-Sector],Table3[[#This Row],[Sub-Sector]],Table2[Relative Volume],"&gt;=1")/Table3[[#This Row],[Count]]</f>
        <v>0.66666666666666663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0.66666666666666663</v>
      </c>
      <c r="L36" s="1">
        <f>COUNTIFS(Table2[Sub-Sector],Table3[[#This Row],[Sub-Sector]],Table2[% Away From Current Week Low],"&gt;=0.05")/Table3[[#This Row],[Count]]</f>
        <v>0</v>
      </c>
      <c r="M36" s="1">
        <f>COUNTIFS(Table2[Sub-Sector],Table3[[#This Row],[Sub-Sector]],Table2[% Away From Current Week High],"&lt;=0.05")/Table3[[#This Row],[Count]]</f>
        <v>0.66666666666666663</v>
      </c>
      <c r="N36" s="1">
        <f>COUNTIFS(Table2[Sub-Sector],Table3[[#This Row],[Sub-Sector]],Table2[% Away From Current Month Low],"&gt;=0.05")/Table3[[#This Row],[Count]]</f>
        <v>0</v>
      </c>
      <c r="O36" s="1">
        <f>COUNTIFS(Table2[Sub-Sector],Table3[[#This Row],[Sub-Sector]],Table2[% Away From Current Month High],"&lt;=0.05")/Table3[[#This Row],[Count]]</f>
        <v>0</v>
      </c>
      <c r="P36" s="1">
        <f>COUNTIFS(Table2[Sub-Sector],Table3[[#This Row],[Sub-Sector]],Table2[% Away From 52W High],"&lt;=10")/Table3[[#This Row],[Count]]</f>
        <v>0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0.33333333333333331</v>
      </c>
      <c r="S36" s="1">
        <f>COUNTIFS(Table2[Sub-Sector],Table3[[#This Row],[Sub-Sector]],Table2[% Price above 50 EMA],"&gt;=0")/Table3[[#This Row],[Count]]</f>
        <v>0.33333333333333331</v>
      </c>
      <c r="T36" s="1">
        <f>COUNTIFS(Table2[Sub-Sector],Table3[[#This Row],[Sub-Sector]],Table2[% Price above 200 EMA],"&gt;=0")/Table3[[#This Row],[Count]]</f>
        <v>1</v>
      </c>
      <c r="U36" s="1">
        <f>COUNTIFS(Table2[Sub-Sector],Table3[[#This Row],[Sub-Sector]],Table2[Rate of Change - Zone],"Positive")/Table3[[#This Row],[Count]]</f>
        <v>1</v>
      </c>
      <c r="V36" s="1">
        <f>COUNTIFS(Table2[Sub-Sector],Table3[[#This Row],[Sub-Sector]],Table2[Sharpe Ratio],"&gt;=0.10")/Table3[[#This Row],[Count]]</f>
        <v>0.33333333333333331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</v>
      </c>
      <c r="X36">
        <f>_xlfn.RANK.AVG(Table3[[#This Row],[Score]],Table3[Score],1)</f>
        <v>46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</v>
      </c>
      <c r="Z36">
        <f>_xlfn.RANK.AVG(Table3[[#This Row],[Score 2 ]],Table3[[Score 2 ]],1)</f>
        <v>35</v>
      </c>
    </row>
    <row r="37" spans="1:26" x14ac:dyDescent="0.3">
      <c r="A37" t="s">
        <v>432</v>
      </c>
      <c r="B37">
        <f>COUNTIFS(Table2[Sub-Sector],Table3[[#This Row],[Sub-Sector]])</f>
        <v>11</v>
      </c>
      <c r="C37" s="1">
        <f>COUNTIFS(Table2[Sub-Sector],Table3[[#This Row],[Sub-Sector]],Table2[Uptrend],"Uptrend")/Table3[[#This Row],[Count]]</f>
        <v>0.54545454545454541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0.36363636363636365</v>
      </c>
      <c r="F37" s="1">
        <f>COUNTIFS(Table2[Sub-Sector],Table3[[#This Row],[Sub-Sector]],Table2[6M Return vs Nifty],"&gt;=10")/Table3[[#This Row],[Count]]</f>
        <v>0.36363636363636365</v>
      </c>
      <c r="G37" s="1">
        <f>COUNTIFS(Table2[Sub-Sector],Table3[[#This Row],[Sub-Sector]],Table2[1Y Return vs Nifty],"&gt;=10")/Table3[[#This Row],[Count]]</f>
        <v>0.54545454545454541</v>
      </c>
      <c r="H37" s="1">
        <f>COUNTIFS(Table2[Sub-Sector],Table3[[#This Row],[Sub-Sector]],Table2[RSI Exponential â€“ 14D],"&gt;=50")/Table3[[#This Row],[Count]]</f>
        <v>9.0909090909090912E-2</v>
      </c>
      <c r="I37" s="1">
        <f>COUNTIFS(Table2[Sub-Sector],Table3[[#This Row],[Sub-Sector]],Table2[Relative Volume],"&gt;=1")/Table3[[#This Row],[Count]]</f>
        <v>0.72727272727272729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0.54545454545454541</v>
      </c>
      <c r="L37" s="1">
        <f>COUNTIFS(Table2[Sub-Sector],Table3[[#This Row],[Sub-Sector]],Table2[% Away From Current Week Low],"&gt;=0.05")/Table3[[#This Row],[Count]]</f>
        <v>0</v>
      </c>
      <c r="M37" s="1">
        <f>COUNTIFS(Table2[Sub-Sector],Table3[[#This Row],[Sub-Sector]],Table2[% Away From Current Week High],"&lt;=0.05")/Table3[[#This Row],[Count]]</f>
        <v>0.45454545454545453</v>
      </c>
      <c r="N37" s="1">
        <f>COUNTIFS(Table2[Sub-Sector],Table3[[#This Row],[Sub-Sector]],Table2[% Away From Current Month Low],"&gt;=0.05")/Table3[[#This Row],[Count]]</f>
        <v>0</v>
      </c>
      <c r="O37" s="1">
        <f>COUNTIFS(Table2[Sub-Sector],Table3[[#This Row],[Sub-Sector]],Table2[% Away From Current Month High],"&lt;=0.05")/Table3[[#This Row],[Count]]</f>
        <v>9.0909090909090912E-2</v>
      </c>
      <c r="P37" s="1">
        <f>COUNTIFS(Table2[Sub-Sector],Table3[[#This Row],[Sub-Sector]],Table2[% Away From 52W High],"&lt;=10")/Table3[[#This Row],[Count]]</f>
        <v>0</v>
      </c>
      <c r="Q37" s="1">
        <f>COUNTIFS(Table2[Sub-Sector],Table3[[#This Row],[Sub-Sector]],Table2[% Away From 52W Low],"&gt;=10")/Table3[[#This Row],[Count]]</f>
        <v>0.81818181818181823</v>
      </c>
      <c r="R37" s="1">
        <f>COUNTIFS(Table2[Sub-Sector],Table3[[#This Row],[Sub-Sector]],Table2[% Price above 20 EMA],"&gt;=0")/Table3[[#This Row],[Count]]</f>
        <v>0.18181818181818182</v>
      </c>
      <c r="S37" s="1">
        <f>COUNTIFS(Table2[Sub-Sector],Table3[[#This Row],[Sub-Sector]],Table2[% Price above 50 EMA],"&gt;=0")/Table3[[#This Row],[Count]]</f>
        <v>0.54545454545454541</v>
      </c>
      <c r="T37" s="1">
        <f>COUNTIFS(Table2[Sub-Sector],Table3[[#This Row],[Sub-Sector]],Table2[% Price above 200 EMA],"&gt;=0")/Table3[[#This Row],[Count]]</f>
        <v>0.63636363636363635</v>
      </c>
      <c r="U37" s="1">
        <f>COUNTIFS(Table2[Sub-Sector],Table3[[#This Row],[Sub-Sector]],Table2[Rate of Change - Zone],"Positive")/Table3[[#This Row],[Count]]</f>
        <v>0.45454545454545453</v>
      </c>
      <c r="V37" s="1">
        <f>COUNTIFS(Table2[Sub-Sector],Table3[[#This Row],[Sub-Sector]],Table2[Sharpe Ratio],"&gt;=0.10")/Table3[[#This Row],[Count]]</f>
        <v>0.18181818181818182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402</v>
      </c>
      <c r="X37">
        <f>_xlfn.RANK.AVG(Table3[[#This Row],[Score]],Table3[Score],1)</f>
        <v>50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204.5</v>
      </c>
      <c r="Z37">
        <f>_xlfn.RANK.AVG(Table3[[#This Row],[Score 2 ]],Table3[[Score 2 ]],1)</f>
        <v>36</v>
      </c>
    </row>
    <row r="38" spans="1:26" x14ac:dyDescent="0.3">
      <c r="A38" t="s">
        <v>116</v>
      </c>
      <c r="B38">
        <f>COUNTIFS(Table2[Sub-Sector],Table3[[#This Row],[Sub-Sector]])</f>
        <v>8</v>
      </c>
      <c r="C38" s="1">
        <f>COUNTIFS(Table2[Sub-Sector],Table3[[#This Row],[Sub-Sector]],Table2[Uptrend],"Uptrend")/Table3[[#This Row],[Count]]</f>
        <v>0.75</v>
      </c>
      <c r="D38" s="1">
        <f>COUNTIFS(Table2[Sub-Sector],Table3[[#This Row],[Sub-Sector]],Table2[1W Return vs Nifty],"&gt;=5")/Table3[[#This Row],[Count]]</f>
        <v>0.125</v>
      </c>
      <c r="E38" s="1">
        <f>COUNTIFS(Table2[Sub-Sector],Table3[[#This Row],[Sub-Sector]],Table2[1M Return vs Nifty],"&gt;=5")/Table3[[#This Row],[Count]]</f>
        <v>0.375</v>
      </c>
      <c r="F38" s="1">
        <f>COUNTIFS(Table2[Sub-Sector],Table3[[#This Row],[Sub-Sector]],Table2[6M Return vs Nifty],"&gt;=10")/Table3[[#This Row],[Count]]</f>
        <v>0.375</v>
      </c>
      <c r="G38" s="1">
        <f>COUNTIFS(Table2[Sub-Sector],Table3[[#This Row],[Sub-Sector]],Table2[1Y Return vs Nifty],"&gt;=10")/Table3[[#This Row],[Count]]</f>
        <v>0.625</v>
      </c>
      <c r="H38" s="1">
        <f>COUNTIFS(Table2[Sub-Sector],Table3[[#This Row],[Sub-Sector]],Table2[RSI Exponential â€“ 14D],"&gt;=50")/Table3[[#This Row],[Count]]</f>
        <v>0.375</v>
      </c>
      <c r="I38" s="1">
        <f>COUNTIFS(Table2[Sub-Sector],Table3[[#This Row],[Sub-Sector]],Table2[Relative Volume],"&gt;=1")/Table3[[#This Row],[Count]]</f>
        <v>0.5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0.75</v>
      </c>
      <c r="L38" s="1">
        <f>COUNTIFS(Table2[Sub-Sector],Table3[[#This Row],[Sub-Sector]],Table2[% Away From Current Week Low],"&gt;=0.05")/Table3[[#This Row],[Count]]</f>
        <v>0.125</v>
      </c>
      <c r="M38" s="1">
        <f>COUNTIFS(Table2[Sub-Sector],Table3[[#This Row],[Sub-Sector]],Table2[% Away From Current Week High],"&lt;=0.05")/Table3[[#This Row],[Count]]</f>
        <v>0.75</v>
      </c>
      <c r="N38" s="1">
        <f>COUNTIFS(Table2[Sub-Sector],Table3[[#This Row],[Sub-Sector]],Table2[% Away From Current Month Low],"&gt;=0.05")/Table3[[#This Row],[Count]]</f>
        <v>0.25</v>
      </c>
      <c r="O38" s="1">
        <f>COUNTIFS(Table2[Sub-Sector],Table3[[#This Row],[Sub-Sector]],Table2[% Away From Current Month High],"&lt;=0.05")/Table3[[#This Row],[Count]]</f>
        <v>0.25</v>
      </c>
      <c r="P38" s="1">
        <f>COUNTIFS(Table2[Sub-Sector],Table3[[#This Row],[Sub-Sector]],Table2[% Away From 52W High],"&lt;=10")/Table3[[#This Row],[Count]]</f>
        <v>0.25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0.375</v>
      </c>
      <c r="S38" s="1">
        <f>COUNTIFS(Table2[Sub-Sector],Table3[[#This Row],[Sub-Sector]],Table2[% Price above 50 EMA],"&gt;=0")/Table3[[#This Row],[Count]]</f>
        <v>0.75</v>
      </c>
      <c r="T38" s="1">
        <f>COUNTIFS(Table2[Sub-Sector],Table3[[#This Row],[Sub-Sector]],Table2[% Price above 200 EMA],"&gt;=0")/Table3[[#This Row],[Count]]</f>
        <v>1</v>
      </c>
      <c r="U38" s="1">
        <f>COUNTIFS(Table2[Sub-Sector],Table3[[#This Row],[Sub-Sector]],Table2[Rate of Change - Zone],"Positive")/Table3[[#This Row],[Count]]</f>
        <v>0.625</v>
      </c>
      <c r="V38" s="1">
        <f>COUNTIFS(Table2[Sub-Sector],Table3[[#This Row],[Sub-Sector]],Table2[Sharpe Ratio],"&gt;=0.10")/Table3[[#This Row],[Count]]</f>
        <v>0.125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318.5</v>
      </c>
      <c r="X38">
        <f>_xlfn.RANK.AVG(Table3[[#This Row],[Score]],Table3[Score],1)</f>
        <v>28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205.5</v>
      </c>
      <c r="Z38">
        <f>_xlfn.RANK.AVG(Table3[[#This Row],[Score 2 ]],Table3[[Score 2 ]],1)</f>
        <v>37</v>
      </c>
    </row>
    <row r="39" spans="1:26" x14ac:dyDescent="0.3">
      <c r="A39" t="s">
        <v>493</v>
      </c>
      <c r="B39">
        <f>COUNTIFS(Table2[Sub-Sector],Table3[[#This Row],[Sub-Sector]])</f>
        <v>4</v>
      </c>
      <c r="C39" s="1">
        <f>COUNTIFS(Table2[Sub-Sector],Table3[[#This Row],[Sub-Sector]],Table2[Uptrend],"Uptrend")/Table3[[#This Row],[Count]]</f>
        <v>1</v>
      </c>
      <c r="D39" s="1">
        <f>COUNTIFS(Table2[Sub-Sector],Table3[[#This Row],[Sub-Sector]],Table2[1W Return vs Nifty],"&gt;=5")/Table3[[#This Row],[Count]]</f>
        <v>0</v>
      </c>
      <c r="E39" s="1">
        <f>COUNTIFS(Table2[Sub-Sector],Table3[[#This Row],[Sub-Sector]],Table2[1M Return vs Nifty],"&gt;=5")/Table3[[#This Row],[Count]]</f>
        <v>0.25</v>
      </c>
      <c r="F39" s="1">
        <f>COUNTIFS(Table2[Sub-Sector],Table3[[#This Row],[Sub-Sector]],Table2[6M Return vs Nifty],"&gt;=10")/Table3[[#This Row],[Count]]</f>
        <v>0.5</v>
      </c>
      <c r="G39" s="1">
        <f>COUNTIFS(Table2[Sub-Sector],Table3[[#This Row],[Sub-Sector]],Table2[1Y Return vs Nifty],"&gt;=10")/Table3[[#This Row],[Count]]</f>
        <v>0.75</v>
      </c>
      <c r="H39" s="1">
        <f>COUNTIFS(Table2[Sub-Sector],Table3[[#This Row],[Sub-Sector]],Table2[RSI Exponential â€“ 14D],"&gt;=50")/Table3[[#This Row],[Count]]</f>
        <v>0.25</v>
      </c>
      <c r="I39" s="1">
        <f>COUNTIFS(Table2[Sub-Sector],Table3[[#This Row],[Sub-Sector]],Table2[Relative Volume],"&gt;=1")/Table3[[#This Row],[Count]]</f>
        <v>0.5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0.75</v>
      </c>
      <c r="L39" s="1">
        <f>COUNTIFS(Table2[Sub-Sector],Table3[[#This Row],[Sub-Sector]],Table2[% Away From Current Week Low],"&gt;=0.05")/Table3[[#This Row],[Count]]</f>
        <v>0</v>
      </c>
      <c r="M39" s="1">
        <f>COUNTIFS(Table2[Sub-Sector],Table3[[#This Row],[Sub-Sector]],Table2[% Away From Current Week High],"&lt;=0.05")/Table3[[#This Row],[Count]]</f>
        <v>0.75</v>
      </c>
      <c r="N39" s="1">
        <f>COUNTIFS(Table2[Sub-Sector],Table3[[#This Row],[Sub-Sector]],Table2[% Away From Current Month Low],"&gt;=0.05")/Table3[[#This Row],[Count]]</f>
        <v>0</v>
      </c>
      <c r="O39" s="1">
        <f>COUNTIFS(Table2[Sub-Sector],Table3[[#This Row],[Sub-Sector]],Table2[% Away From Current Month High],"&lt;=0.05")/Table3[[#This Row],[Count]]</f>
        <v>0.25</v>
      </c>
      <c r="P39" s="1">
        <f>COUNTIFS(Table2[Sub-Sector],Table3[[#This Row],[Sub-Sector]],Table2[% Away From 52W High],"&lt;=10")/Table3[[#This Row],[Count]]</f>
        <v>0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0.25</v>
      </c>
      <c r="S39" s="1">
        <f>COUNTIFS(Table2[Sub-Sector],Table3[[#This Row],[Sub-Sector]],Table2[% Price above 50 EMA],"&gt;=0")/Table3[[#This Row],[Count]]</f>
        <v>0.5</v>
      </c>
      <c r="T39" s="1">
        <f>COUNTIFS(Table2[Sub-Sector],Table3[[#This Row],[Sub-Sector]],Table2[% Price above 200 EMA],"&gt;=0")/Table3[[#This Row],[Count]]</f>
        <v>1</v>
      </c>
      <c r="U39" s="1">
        <f>COUNTIFS(Table2[Sub-Sector],Table3[[#This Row],[Sub-Sector]],Table2[Rate of Change - Zone],"Positive")/Table3[[#This Row],[Count]]</f>
        <v>0.25</v>
      </c>
      <c r="V39" s="1">
        <f>COUNTIFS(Table2[Sub-Sector],Table3[[#This Row],[Sub-Sector]],Table2[Sharpe Ratio],"&gt;=0.10")/Table3[[#This Row],[Count]]</f>
        <v>0.5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360.5</v>
      </c>
      <c r="X39">
        <f>_xlfn.RANK.AVG(Table3[[#This Row],[Score]],Table3[Score],1)</f>
        <v>40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39">
        <f>_xlfn.RANK.AVG(Table3[[#This Row],[Score 2 ]],Table3[[Score 2 ]],1)</f>
        <v>38.5</v>
      </c>
    </row>
    <row r="40" spans="1:26" x14ac:dyDescent="0.3">
      <c r="A40" t="s">
        <v>635</v>
      </c>
      <c r="B40">
        <f>COUNTIFS(Table2[Sub-Sector],Table3[[#This Row],[Sub-Sector]])</f>
        <v>4</v>
      </c>
      <c r="C40" s="1">
        <f>COUNTIFS(Table2[Sub-Sector],Table3[[#This Row],[Sub-Sector]],Table2[Uptrend],"Uptrend")/Table3[[#This Row],[Count]]</f>
        <v>0.5</v>
      </c>
      <c r="D40" s="1">
        <f>COUNTIFS(Table2[Sub-Sector],Table3[[#This Row],[Sub-Sector]],Table2[1W Return vs Nifty],"&gt;=5")/Table3[[#This Row],[Count]]</f>
        <v>0</v>
      </c>
      <c r="E40" s="1">
        <f>COUNTIFS(Table2[Sub-Sector],Table3[[#This Row],[Sub-Sector]],Table2[1M Return vs Nifty],"&gt;=5")/Table3[[#This Row],[Count]]</f>
        <v>0</v>
      </c>
      <c r="F40" s="1">
        <f>COUNTIFS(Table2[Sub-Sector],Table3[[#This Row],[Sub-Sector]],Table2[6M Return vs Nifty],"&gt;=10")/Table3[[#This Row],[Count]]</f>
        <v>0.5</v>
      </c>
      <c r="G40" s="1">
        <f>COUNTIFS(Table2[Sub-Sector],Table3[[#This Row],[Sub-Sector]],Table2[1Y Return vs Nifty],"&gt;=10")/Table3[[#This Row],[Count]]</f>
        <v>0.75</v>
      </c>
      <c r="H40" s="1">
        <f>COUNTIFS(Table2[Sub-Sector],Table3[[#This Row],[Sub-Sector]],Table2[RSI Exponential â€“ 14D],"&gt;=50")/Table3[[#This Row],[Count]]</f>
        <v>0</v>
      </c>
      <c r="I40" s="1">
        <f>COUNTIFS(Table2[Sub-Sector],Table3[[#This Row],[Sub-Sector]],Table2[Relative Volume],"&gt;=1")/Table3[[#This Row],[Count]]</f>
        <v>0.5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0.5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0.25</v>
      </c>
      <c r="N40" s="1">
        <f>COUNTIFS(Table2[Sub-Sector],Table3[[#This Row],[Sub-Sector]],Table2[% Away From Current Month Low],"&gt;=0.05")/Table3[[#This Row],[Count]]</f>
        <v>0</v>
      </c>
      <c r="O40" s="1">
        <f>COUNTIFS(Table2[Sub-Sector],Table3[[#This Row],[Sub-Sector]],Table2[% Away From Current Month High],"&lt;=0.05")/Table3[[#This Row],[Count]]</f>
        <v>0</v>
      </c>
      <c r="P40" s="1">
        <f>COUNTIFS(Table2[Sub-Sector],Table3[[#This Row],[Sub-Sector]],Table2[% Away From 52W High],"&lt;=10")/Table3[[#This Row],[Count]]</f>
        <v>0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</v>
      </c>
      <c r="S40" s="1">
        <f>COUNTIFS(Table2[Sub-Sector],Table3[[#This Row],[Sub-Sector]],Table2[% Price above 50 EMA],"&gt;=0")/Table3[[#This Row],[Count]]</f>
        <v>0.25</v>
      </c>
      <c r="T40" s="1">
        <f>COUNTIFS(Table2[Sub-Sector],Table3[[#This Row],[Sub-Sector]],Table2[% Price above 200 EMA],"&gt;=0")/Table3[[#This Row],[Count]]</f>
        <v>0.75</v>
      </c>
      <c r="U40" s="1">
        <f>COUNTIFS(Table2[Sub-Sector],Table3[[#This Row],[Sub-Sector]],Table2[Rate of Change - Zone],"Positive")/Table3[[#This Row],[Count]]</f>
        <v>0.25</v>
      </c>
      <c r="V40" s="1">
        <f>COUNTIFS(Table2[Sub-Sector],Table3[[#This Row],[Sub-Sector]],Table2[Sharpe Ratio],"&gt;=0.10")/Table3[[#This Row],[Count]]</f>
        <v>0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484</v>
      </c>
      <c r="X40">
        <f>_xlfn.RANK.AVG(Table3[[#This Row],[Score]],Table3[Score],1)</f>
        <v>79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40">
        <f>_xlfn.RANK.AVG(Table3[[#This Row],[Score 2 ]],Table3[[Score 2 ]],1)</f>
        <v>38.5</v>
      </c>
    </row>
    <row r="41" spans="1:26" x14ac:dyDescent="0.3">
      <c r="A41" t="s">
        <v>1234</v>
      </c>
      <c r="B41">
        <f>COUNTIFS(Table2[Sub-Sector],Table3[[#This Row],[Sub-Sector]])</f>
        <v>2</v>
      </c>
      <c r="C41" s="1">
        <f>COUNTIFS(Table2[Sub-Sector],Table3[[#This Row],[Sub-Sector]],Table2[Uptrend],"Uptrend")/Table3[[#This Row],[Count]]</f>
        <v>1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</v>
      </c>
      <c r="F41" s="1">
        <f>COUNTIFS(Table2[Sub-Sector],Table3[[#This Row],[Sub-Sector]],Table2[6M Return vs Nifty],"&gt;=10")/Table3[[#This Row],[Count]]</f>
        <v>0.5</v>
      </c>
      <c r="G41" s="1">
        <f>COUNTIFS(Table2[Sub-Sector],Table3[[#This Row],[Sub-Sector]],Table2[1Y Return vs Nifty],"&gt;=10")/Table3[[#This Row],[Count]]</f>
        <v>1</v>
      </c>
      <c r="H41" s="1">
        <f>COUNTIFS(Table2[Sub-Sector],Table3[[#This Row],[Sub-Sector]],Table2[RSI Exponential â€“ 14D],"&gt;=50")/Table3[[#This Row],[Count]]</f>
        <v>0</v>
      </c>
      <c r="I41" s="1">
        <f>COUNTIFS(Table2[Sub-Sector],Table3[[#This Row],[Sub-Sector]],Table2[Relative Volume],"&gt;=1")/Table3[[#This Row],[Count]]</f>
        <v>0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0.5</v>
      </c>
      <c r="L41" s="1">
        <f>COUNTIFS(Table2[Sub-Sector],Table3[[#This Row],[Sub-Sector]],Table2[% Away From Current Week Low],"&gt;=0.05")/Table3[[#This Row],[Count]]</f>
        <v>0</v>
      </c>
      <c r="M41" s="1">
        <f>COUNTIFS(Table2[Sub-Sector],Table3[[#This Row],[Sub-Sector]],Table2[% Away From Current Week High],"&lt;=0.05")/Table3[[#This Row],[Count]]</f>
        <v>0</v>
      </c>
      <c r="N41" s="1">
        <f>COUNTIFS(Table2[Sub-Sector],Table3[[#This Row],[Sub-Sector]],Table2[% Away From Current Month Low],"&gt;=0.05")/Table3[[#This Row],[Count]]</f>
        <v>0</v>
      </c>
      <c r="O41" s="1">
        <f>COUNTIFS(Table2[Sub-Sector],Table3[[#This Row],[Sub-Sector]],Table2[% Away From Current Month High],"&lt;=0.05")/Table3[[#This Row],[Count]]</f>
        <v>0</v>
      </c>
      <c r="P41" s="1">
        <f>COUNTIFS(Table2[Sub-Sector],Table3[[#This Row],[Sub-Sector]],Table2[% Away From 52W High],"&lt;=10")/Table3[[#This Row],[Count]]</f>
        <v>0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</v>
      </c>
      <c r="S41" s="1">
        <f>COUNTIFS(Table2[Sub-Sector],Table3[[#This Row],[Sub-Sector]],Table2[% Price above 50 EMA],"&gt;=0")/Table3[[#This Row],[Count]]</f>
        <v>0</v>
      </c>
      <c r="T41" s="1">
        <f>COUNTIFS(Table2[Sub-Sector],Table3[[#This Row],[Sub-Sector]],Table2[% Price above 200 EMA],"&gt;=0")/Table3[[#This Row],[Count]]</f>
        <v>1</v>
      </c>
      <c r="U41" s="1">
        <f>COUNTIFS(Table2[Sub-Sector],Table3[[#This Row],[Sub-Sector]],Table2[Rate of Change - Zone],"Positive")/Table3[[#This Row],[Count]]</f>
        <v>0.5</v>
      </c>
      <c r="V41" s="1">
        <f>COUNTIFS(Table2[Sub-Sector],Table3[[#This Row],[Sub-Sector]],Table2[Sharpe Ratio],"&gt;=0.10")/Table3[[#This Row],[Count]]</f>
        <v>0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409.5</v>
      </c>
      <c r="X41">
        <f>_xlfn.RANK.AVG(Table3[[#This Row],[Score]],Table3[Score],1)</f>
        <v>52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41">
        <f>_xlfn.RANK.AVG(Table3[[#This Row],[Score 2 ]],Table3[[Score 2 ]],1)</f>
        <v>40</v>
      </c>
    </row>
    <row r="42" spans="1:26" x14ac:dyDescent="0.3">
      <c r="A42" t="s">
        <v>726</v>
      </c>
      <c r="B42">
        <f>COUNTIFS(Table2[Sub-Sector],Table3[[#This Row],[Sub-Sector]])</f>
        <v>2</v>
      </c>
      <c r="C42" s="1">
        <f>COUNTIFS(Table2[Sub-Sector],Table3[[#This Row],[Sub-Sector]],Table2[Uptrend],"Uptrend")/Table3[[#This Row],[Count]]</f>
        <v>1</v>
      </c>
      <c r="D42" s="1">
        <f>COUNTIFS(Table2[Sub-Sector],Table3[[#This Row],[Sub-Sector]],Table2[1W Return vs Nifty],"&gt;=5")/Table3[[#This Row],[Count]]</f>
        <v>0.5</v>
      </c>
      <c r="E42" s="1">
        <f>COUNTIFS(Table2[Sub-Sector],Table3[[#This Row],[Sub-Sector]],Table2[1M Return vs Nifty],"&gt;=5")/Table3[[#This Row],[Count]]</f>
        <v>0</v>
      </c>
      <c r="F42" s="1">
        <f>COUNTIFS(Table2[Sub-Sector],Table3[[#This Row],[Sub-Sector]],Table2[6M Return vs Nifty],"&gt;=10")/Table3[[#This Row],[Count]]</f>
        <v>0.5</v>
      </c>
      <c r="G42" s="1">
        <f>COUNTIFS(Table2[Sub-Sector],Table3[[#This Row],[Sub-Sector]],Table2[1Y Return vs Nifty],"&gt;=10")/Table3[[#This Row],[Count]]</f>
        <v>0</v>
      </c>
      <c r="H42" s="1">
        <f>COUNTIFS(Table2[Sub-Sector],Table3[[#This Row],[Sub-Sector]],Table2[RSI Exponential â€“ 14D],"&gt;=50")/Table3[[#This Row],[Count]]</f>
        <v>0.5</v>
      </c>
      <c r="I42" s="1">
        <f>COUNTIFS(Table2[Sub-Sector],Table3[[#This Row],[Sub-Sector]],Table2[Relative Volume],"&gt;=1")/Table3[[#This Row],[Count]]</f>
        <v>0.5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0.5</v>
      </c>
      <c r="M42" s="1">
        <f>COUNTIFS(Table2[Sub-Sector],Table3[[#This Row],[Sub-Sector]],Table2[% Away From Current Week High],"&lt;=0.05")/Table3[[#This Row],[Count]]</f>
        <v>1</v>
      </c>
      <c r="N42" s="1">
        <f>COUNTIFS(Table2[Sub-Sector],Table3[[#This Row],[Sub-Sector]],Table2[% Away From Current Month Low],"&gt;=0.05")/Table3[[#This Row],[Count]]</f>
        <v>0.5</v>
      </c>
      <c r="O42" s="1">
        <f>COUNTIFS(Table2[Sub-Sector],Table3[[#This Row],[Sub-Sector]],Table2[% Away From Current Month High],"&lt;=0.05")/Table3[[#This Row],[Count]]</f>
        <v>0.5</v>
      </c>
      <c r="P42" s="1">
        <f>COUNTIFS(Table2[Sub-Sector],Table3[[#This Row],[Sub-Sector]],Table2[% Away From 52W High],"&lt;=10")/Table3[[#This Row],[Count]]</f>
        <v>0.5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0.5</v>
      </c>
      <c r="S42" s="1">
        <f>COUNTIFS(Table2[Sub-Sector],Table3[[#This Row],[Sub-Sector]],Table2[% Price above 50 EMA],"&gt;=0")/Table3[[#This Row],[Count]]</f>
        <v>1</v>
      </c>
      <c r="T42" s="1">
        <f>COUNTIFS(Table2[Sub-Sector],Table3[[#This Row],[Sub-Sector]],Table2[% Price above 200 EMA],"&gt;=0")/Table3[[#This Row],[Count]]</f>
        <v>1</v>
      </c>
      <c r="U42" s="1">
        <f>COUNTIFS(Table2[Sub-Sector],Table3[[#This Row],[Sub-Sector]],Table2[Rate of Change - Zone],"Positive")/Table3[[#This Row],[Count]]</f>
        <v>1</v>
      </c>
      <c r="V42" s="1">
        <f>COUNTIFS(Table2[Sub-Sector],Table3[[#This Row],[Sub-Sector]],Table2[Sharpe Ratio],"&gt;=0.10")/Table3[[#This Row],[Count]]</f>
        <v>0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336.5</v>
      </c>
      <c r="X42">
        <f>_xlfn.RANK.AVG(Table3[[#This Row],[Score]],Table3[Score],1)</f>
        <v>32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2">
        <f>_xlfn.RANK.AVG(Table3[[#This Row],[Score 2 ]],Table3[[Score 2 ]],1)</f>
        <v>41</v>
      </c>
    </row>
    <row r="43" spans="1:26" x14ac:dyDescent="0.3">
      <c r="A43" t="s">
        <v>78</v>
      </c>
      <c r="B43">
        <f>COUNTIFS(Table2[Sub-Sector],Table3[[#This Row],[Sub-Sector]])</f>
        <v>3</v>
      </c>
      <c r="C43" s="1">
        <f>COUNTIFS(Table2[Sub-Sector],Table3[[#This Row],[Sub-Sector]],Table2[Uptrend],"Uptrend")/Table3[[#This Row],[Count]]</f>
        <v>1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</v>
      </c>
      <c r="F43" s="1">
        <f>COUNTIFS(Table2[Sub-Sector],Table3[[#This Row],[Sub-Sector]],Table2[6M Return vs Nifty],"&gt;=10")/Table3[[#This Row],[Count]]</f>
        <v>0.33333333333333331</v>
      </c>
      <c r="G43" s="1">
        <f>COUNTIFS(Table2[Sub-Sector],Table3[[#This Row],[Sub-Sector]],Table2[1Y Return vs Nifty],"&gt;=10")/Table3[[#This Row],[Count]]</f>
        <v>1</v>
      </c>
      <c r="H43" s="1">
        <f>COUNTIFS(Table2[Sub-Sector],Table3[[#This Row],[Sub-Sector]],Table2[RSI Exponential â€“ 14D],"&gt;=50")/Table3[[#This Row],[Count]]</f>
        <v>0</v>
      </c>
      <c r="I43" s="1">
        <f>COUNTIFS(Table2[Sub-Sector],Table3[[#This Row],[Sub-Sector]],Table2[Relative Volume],"&gt;=1")/Table3[[#This Row],[Count]]</f>
        <v>0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0.66666666666666663</v>
      </c>
      <c r="L43" s="1">
        <f>COUNTIFS(Table2[Sub-Sector],Table3[[#This Row],[Sub-Sector]],Table2[% Away From Current Week Low],"&gt;=0.05")/Table3[[#This Row],[Count]]</f>
        <v>0</v>
      </c>
      <c r="M43" s="1">
        <f>COUNTIFS(Table2[Sub-Sector],Table3[[#This Row],[Sub-Sector]],Table2[% Away From Current Week High],"&lt;=0.05")/Table3[[#This Row],[Count]]</f>
        <v>0.66666666666666663</v>
      </c>
      <c r="N43" s="1">
        <f>COUNTIFS(Table2[Sub-Sector],Table3[[#This Row],[Sub-Sector]],Table2[% Away From Current Month Low],"&gt;=0.05")/Table3[[#This Row],[Count]]</f>
        <v>0</v>
      </c>
      <c r="O43" s="1">
        <f>COUNTIFS(Table2[Sub-Sector],Table3[[#This Row],[Sub-Sector]],Table2[% Away From Current Month High],"&lt;=0.05")/Table3[[#This Row],[Count]]</f>
        <v>0</v>
      </c>
      <c r="P43" s="1">
        <f>COUNTIFS(Table2[Sub-Sector],Table3[[#This Row],[Sub-Sector]],Table2[% Away From 52W High],"&lt;=10")/Table3[[#This Row],[Count]]</f>
        <v>0.33333333333333331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</v>
      </c>
      <c r="S43" s="1">
        <f>COUNTIFS(Table2[Sub-Sector],Table3[[#This Row],[Sub-Sector]],Table2[% Price above 50 EMA],"&gt;=0")/Table3[[#This Row],[Count]]</f>
        <v>0.33333333333333331</v>
      </c>
      <c r="T43" s="1">
        <f>COUNTIFS(Table2[Sub-Sector],Table3[[#This Row],[Sub-Sector]],Table2[% Price above 200 EMA],"&gt;=0")/Table3[[#This Row],[Count]]</f>
        <v>1</v>
      </c>
      <c r="U43" s="1">
        <f>COUNTIFS(Table2[Sub-Sector],Table3[[#This Row],[Sub-Sector]],Table2[Rate of Change - Zone],"Positive")/Table3[[#This Row],[Count]]</f>
        <v>0.66666666666666663</v>
      </c>
      <c r="V43" s="1">
        <f>COUNTIFS(Table2[Sub-Sector],Table3[[#This Row],[Sub-Sector]],Table2[Sharpe Ratio],"&gt;=0.10")/Table3[[#This Row],[Count]]</f>
        <v>0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414</v>
      </c>
      <c r="X43">
        <f>_xlfn.RANK.AVG(Table3[[#This Row],[Score]],Table3[Score],1)</f>
        <v>54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216.5</v>
      </c>
      <c r="Z43">
        <f>_xlfn.RANK.AVG(Table3[[#This Row],[Score 2 ]],Table3[[Score 2 ]],1)</f>
        <v>42</v>
      </c>
    </row>
    <row r="44" spans="1:26" x14ac:dyDescent="0.3">
      <c r="A44" t="s">
        <v>127</v>
      </c>
      <c r="B44">
        <f>COUNTIFS(Table2[Sub-Sector],Table3[[#This Row],[Sub-Sector]])</f>
        <v>8</v>
      </c>
      <c r="C44" s="1">
        <f>COUNTIFS(Table2[Sub-Sector],Table3[[#This Row],[Sub-Sector]],Table2[Uptrend],"Uptrend")/Table3[[#This Row],[Count]]</f>
        <v>0.75</v>
      </c>
      <c r="D44" s="1">
        <f>COUNTIFS(Table2[Sub-Sector],Table3[[#This Row],[Sub-Sector]],Table2[1W Return vs Nifty],"&gt;=5")/Table3[[#This Row],[Count]]</f>
        <v>0.125</v>
      </c>
      <c r="E44" s="1">
        <f>COUNTIFS(Table2[Sub-Sector],Table3[[#This Row],[Sub-Sector]],Table2[1M Return vs Nifty],"&gt;=5")/Table3[[#This Row],[Count]]</f>
        <v>0.375</v>
      </c>
      <c r="F44" s="1">
        <f>COUNTIFS(Table2[Sub-Sector],Table3[[#This Row],[Sub-Sector]],Table2[6M Return vs Nifty],"&gt;=10")/Table3[[#This Row],[Count]]</f>
        <v>0.625</v>
      </c>
      <c r="G44" s="1">
        <f>COUNTIFS(Table2[Sub-Sector],Table3[[#This Row],[Sub-Sector]],Table2[1Y Return vs Nifty],"&gt;=10")/Table3[[#This Row],[Count]]</f>
        <v>0.75</v>
      </c>
      <c r="H44" s="1">
        <f>COUNTIFS(Table2[Sub-Sector],Table3[[#This Row],[Sub-Sector]],Table2[RSI Exponential â€“ 14D],"&gt;=50")/Table3[[#This Row],[Count]]</f>
        <v>0.25</v>
      </c>
      <c r="I44" s="1">
        <f>COUNTIFS(Table2[Sub-Sector],Table3[[#This Row],[Sub-Sector]],Table2[Relative Volume],"&gt;=1")/Table3[[#This Row],[Count]]</f>
        <v>0.25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0.625</v>
      </c>
      <c r="L44" s="1">
        <f>COUNTIFS(Table2[Sub-Sector],Table3[[#This Row],[Sub-Sector]],Table2[% Away From Current Week Low],"&gt;=0.05")/Table3[[#This Row],[Count]]</f>
        <v>0</v>
      </c>
      <c r="M44" s="1">
        <f>COUNTIFS(Table2[Sub-Sector],Table3[[#This Row],[Sub-Sector]],Table2[% Away From Current Week High],"&lt;=0.05")/Table3[[#This Row],[Count]]</f>
        <v>0.5</v>
      </c>
      <c r="N44" s="1">
        <f>COUNTIFS(Table2[Sub-Sector],Table3[[#This Row],[Sub-Sector]],Table2[% Away From Current Month Low],"&gt;=0.05")/Table3[[#This Row],[Count]]</f>
        <v>0.25</v>
      </c>
      <c r="O44" s="1">
        <f>COUNTIFS(Table2[Sub-Sector],Table3[[#This Row],[Sub-Sector]],Table2[% Away From Current Month High],"&lt;=0.05")/Table3[[#This Row],[Count]]</f>
        <v>0.125</v>
      </c>
      <c r="P44" s="1">
        <f>COUNTIFS(Table2[Sub-Sector],Table3[[#This Row],[Sub-Sector]],Table2[% Away From 52W High],"&lt;=10")/Table3[[#This Row],[Count]]</f>
        <v>0.375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0.25</v>
      </c>
      <c r="S44" s="1">
        <f>COUNTIFS(Table2[Sub-Sector],Table3[[#This Row],[Sub-Sector]],Table2[% Price above 50 EMA],"&gt;=0")/Table3[[#This Row],[Count]]</f>
        <v>0.625</v>
      </c>
      <c r="T44" s="1">
        <f>COUNTIFS(Table2[Sub-Sector],Table3[[#This Row],[Sub-Sector]],Table2[% Price above 200 EMA],"&gt;=0")/Table3[[#This Row],[Count]]</f>
        <v>0.625</v>
      </c>
      <c r="U44" s="1">
        <f>COUNTIFS(Table2[Sub-Sector],Table3[[#This Row],[Sub-Sector]],Table2[Rate of Change - Zone],"Positive")/Table3[[#This Row],[Count]]</f>
        <v>0.375</v>
      </c>
      <c r="V44" s="1">
        <f>COUNTIFS(Table2[Sub-Sector],Table3[[#This Row],[Sub-Sector]],Table2[Sharpe Ratio],"&gt;=0.10")/Table3[[#This Row],[Count]]</f>
        <v>0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</v>
      </c>
      <c r="X44">
        <f>_xlfn.RANK.AVG(Table3[[#This Row],[Score]],Table3[Score],1)</f>
        <v>31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4">
        <f>_xlfn.RANK.AVG(Table3[[#This Row],[Score 2 ]],Table3[[Score 2 ]],1)</f>
        <v>43</v>
      </c>
    </row>
    <row r="45" spans="1:26" x14ac:dyDescent="0.3">
      <c r="A45" t="s">
        <v>560</v>
      </c>
      <c r="B45">
        <f>COUNTIFS(Table2[Sub-Sector],Table3[[#This Row],[Sub-Sector]])</f>
        <v>3</v>
      </c>
      <c r="C45" s="1">
        <f>COUNTIFS(Table2[Sub-Sector],Table3[[#This Row],[Sub-Sector]],Table2[Uptrend],"Uptrend")/Table3[[#This Row],[Count]]</f>
        <v>0.33333333333333331</v>
      </c>
      <c r="D45" s="1">
        <f>COUNTIFS(Table2[Sub-Sector],Table3[[#This Row],[Sub-Sector]],Table2[1W Return vs Nifty],"&gt;=5")/Table3[[#This Row],[Count]]</f>
        <v>0.33333333333333331</v>
      </c>
      <c r="E45" s="1">
        <f>COUNTIFS(Table2[Sub-Sector],Table3[[#This Row],[Sub-Sector]],Table2[1M Return vs Nifty],"&gt;=5")/Table3[[#This Row],[Count]]</f>
        <v>0.33333333333333331</v>
      </c>
      <c r="F45" s="1">
        <f>COUNTIFS(Table2[Sub-Sector],Table3[[#This Row],[Sub-Sector]],Table2[6M Return vs Nifty],"&gt;=10")/Table3[[#This Row],[Count]]</f>
        <v>0.33333333333333331</v>
      </c>
      <c r="G45" s="1">
        <f>COUNTIFS(Table2[Sub-Sector],Table3[[#This Row],[Sub-Sector]],Table2[1Y Return vs Nifty],"&gt;=10")/Table3[[#This Row],[Count]]</f>
        <v>0.33333333333333331</v>
      </c>
      <c r="H45" s="1">
        <f>COUNTIFS(Table2[Sub-Sector],Table3[[#This Row],[Sub-Sector]],Table2[RSI Exponential â€“ 14D],"&gt;=50")/Table3[[#This Row],[Count]]</f>
        <v>0.33333333333333331</v>
      </c>
      <c r="I45" s="1">
        <f>COUNTIFS(Table2[Sub-Sector],Table3[[#This Row],[Sub-Sector]],Table2[Relative Volume],"&gt;=1")/Table3[[#This Row],[Count]]</f>
        <v>0.66666666666666663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1</v>
      </c>
      <c r="N45" s="1">
        <f>COUNTIFS(Table2[Sub-Sector],Table3[[#This Row],[Sub-Sector]],Table2[% Away From Current Month Low],"&gt;=0.05")/Table3[[#This Row],[Count]]</f>
        <v>0</v>
      </c>
      <c r="O45" s="1">
        <f>COUNTIFS(Table2[Sub-Sector],Table3[[#This Row],[Sub-Sector]],Table2[% Away From Current Month High],"&lt;=0.05")/Table3[[#This Row],[Count]]</f>
        <v>0.33333333333333331</v>
      </c>
      <c r="P45" s="1">
        <f>COUNTIFS(Table2[Sub-Sector],Table3[[#This Row],[Sub-Sector]],Table2[% Away From 52W High],"&lt;=10")/Table3[[#This Row],[Count]]</f>
        <v>0.33333333333333331</v>
      </c>
      <c r="Q45" s="1">
        <f>COUNTIFS(Table2[Sub-Sector],Table3[[#This Row],[Sub-Sector]],Table2[% Away From 52W Low],"&gt;=10")/Table3[[#This Row],[Count]]</f>
        <v>0.66666666666666663</v>
      </c>
      <c r="R45" s="1">
        <f>COUNTIFS(Table2[Sub-Sector],Table3[[#This Row],[Sub-Sector]],Table2[% Price above 20 EMA],"&gt;=0")/Table3[[#This Row],[Count]]</f>
        <v>0.33333333333333331</v>
      </c>
      <c r="S45" s="1">
        <f>COUNTIFS(Table2[Sub-Sector],Table3[[#This Row],[Sub-Sector]],Table2[% Price above 50 EMA],"&gt;=0")/Table3[[#This Row],[Count]]</f>
        <v>0.33333333333333331</v>
      </c>
      <c r="T45" s="1">
        <f>COUNTIFS(Table2[Sub-Sector],Table3[[#This Row],[Sub-Sector]],Table2[% Price above 200 EMA],"&gt;=0")/Table3[[#This Row],[Count]]</f>
        <v>0.33333333333333331</v>
      </c>
      <c r="U45" s="1">
        <f>COUNTIFS(Table2[Sub-Sector],Table3[[#This Row],[Sub-Sector]],Table2[Rate of Change - Zone],"Positive")/Table3[[#This Row],[Count]]</f>
        <v>0.66666666666666663</v>
      </c>
      <c r="V45" s="1">
        <f>COUNTIFS(Table2[Sub-Sector],Table3[[#This Row],[Sub-Sector]],Table2[Sharpe Ratio],"&gt;=0.10")/Table3[[#This Row],[Count]]</f>
        <v>0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374.5</v>
      </c>
      <c r="X45">
        <f>_xlfn.RANK.AVG(Table3[[#This Row],[Score]],Table3[Score],1)</f>
        <v>43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45">
        <f>_xlfn.RANK.AVG(Table3[[#This Row],[Score 2 ]],Table3[[Score 2 ]],1)</f>
        <v>44</v>
      </c>
    </row>
    <row r="46" spans="1:26" x14ac:dyDescent="0.3">
      <c r="A46" t="s">
        <v>943</v>
      </c>
      <c r="B46">
        <f>COUNTIFS(Table2[Sub-Sector],Table3[[#This Row],[Sub-Sector]])</f>
        <v>2</v>
      </c>
      <c r="C46" s="1">
        <f>COUNTIFS(Table2[Sub-Sector],Table3[[#This Row],[Sub-Sector]],Table2[Uptrend],"Uptrend")/Table3[[#This Row],[Count]]</f>
        <v>0.5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0.5</v>
      </c>
      <c r="F46" s="1">
        <f>COUNTIFS(Table2[Sub-Sector],Table3[[#This Row],[Sub-Sector]],Table2[6M Return vs Nifty],"&gt;=10")/Table3[[#This Row],[Count]]</f>
        <v>0.5</v>
      </c>
      <c r="G46" s="1">
        <f>COUNTIFS(Table2[Sub-Sector],Table3[[#This Row],[Sub-Sector]],Table2[1Y Return vs Nifty],"&gt;=10")/Table3[[#This Row],[Count]]</f>
        <v>0.5</v>
      </c>
      <c r="H46" s="1">
        <f>COUNTIFS(Table2[Sub-Sector],Table3[[#This Row],[Sub-Sector]],Table2[RSI Exponential â€“ 14D],"&gt;=50")/Table3[[#This Row],[Count]]</f>
        <v>0.5</v>
      </c>
      <c r="I46" s="1">
        <f>COUNTIFS(Table2[Sub-Sector],Table3[[#This Row],[Sub-Sector]],Table2[Relative Volume],"&gt;=1")/Table3[[#This Row],[Count]]</f>
        <v>0.5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0.5</v>
      </c>
      <c r="L46" s="1">
        <f>COUNTIFS(Table2[Sub-Sector],Table3[[#This Row],[Sub-Sector]],Table2[% Away From Current Week Low],"&gt;=0.05")/Table3[[#This Row],[Count]]</f>
        <v>0</v>
      </c>
      <c r="M46" s="1">
        <f>COUNTIFS(Table2[Sub-Sector],Table3[[#This Row],[Sub-Sector]],Table2[% Away From Current Week High],"&lt;=0.05")/Table3[[#This Row],[Count]]</f>
        <v>0.5</v>
      </c>
      <c r="N46" s="1">
        <f>COUNTIFS(Table2[Sub-Sector],Table3[[#This Row],[Sub-Sector]],Table2[% Away From Current Month Low],"&gt;=0.05")/Table3[[#This Row],[Count]]</f>
        <v>0</v>
      </c>
      <c r="O46" s="1">
        <f>COUNTIFS(Table2[Sub-Sector],Table3[[#This Row],[Sub-Sector]],Table2[% Away From Current Month High],"&lt;=0.05")/Table3[[#This Row],[Count]]</f>
        <v>0</v>
      </c>
      <c r="P46" s="1">
        <f>COUNTIFS(Table2[Sub-Sector],Table3[[#This Row],[Sub-Sector]],Table2[% Away From 52W High],"&lt;=10")/Table3[[#This Row],[Count]]</f>
        <v>0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0.5</v>
      </c>
      <c r="S46" s="1">
        <f>COUNTIFS(Table2[Sub-Sector],Table3[[#This Row],[Sub-Sector]],Table2[% Price above 50 EMA],"&gt;=0")/Table3[[#This Row],[Count]]</f>
        <v>0.5</v>
      </c>
      <c r="T46" s="1">
        <f>COUNTIFS(Table2[Sub-Sector],Table3[[#This Row],[Sub-Sector]],Table2[% Price above 200 EMA],"&gt;=0")/Table3[[#This Row],[Count]]</f>
        <v>0.5</v>
      </c>
      <c r="U46" s="1">
        <f>COUNTIFS(Table2[Sub-Sector],Table3[[#This Row],[Sub-Sector]],Table2[Rate of Change - Zone],"Positive")/Table3[[#This Row],[Count]]</f>
        <v>0.5</v>
      </c>
      <c r="V46" s="1">
        <f>COUNTIFS(Table2[Sub-Sector],Table3[[#This Row],[Sub-Sector]],Table2[Sharpe Ratio],"&gt;=0.10")/Table3[[#This Row],[Count]]</f>
        <v>0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</v>
      </c>
      <c r="X46">
        <f>_xlfn.RANK.AVG(Table3[[#This Row],[Score]],Table3[Score],1)</f>
        <v>55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46">
        <f>_xlfn.RANK.AVG(Table3[[#This Row],[Score 2 ]],Table3[[Score 2 ]],1)</f>
        <v>45.5</v>
      </c>
    </row>
    <row r="47" spans="1:26" x14ac:dyDescent="0.3">
      <c r="A47" t="s">
        <v>359</v>
      </c>
      <c r="B47">
        <f>COUNTIFS(Table2[Sub-Sector],Table3[[#This Row],[Sub-Sector]])</f>
        <v>2</v>
      </c>
      <c r="C47" s="1">
        <f>COUNTIFS(Table2[Sub-Sector],Table3[[#This Row],[Sub-Sector]],Table2[Uptrend],"Uptrend")/Table3[[#This Row],[Count]]</f>
        <v>0.5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</v>
      </c>
      <c r="F47" s="1">
        <f>COUNTIFS(Table2[Sub-Sector],Table3[[#This Row],[Sub-Sector]],Table2[6M Return vs Nifty],"&gt;=10")/Table3[[#This Row],[Count]]</f>
        <v>0.5</v>
      </c>
      <c r="G47" s="1">
        <f>COUNTIFS(Table2[Sub-Sector],Table3[[#This Row],[Sub-Sector]],Table2[1Y Return vs Nifty],"&gt;=10")/Table3[[#This Row],[Count]]</f>
        <v>0.5</v>
      </c>
      <c r="H47" s="1">
        <f>COUNTIFS(Table2[Sub-Sector],Table3[[#This Row],[Sub-Sector]],Table2[RSI Exponential â€“ 14D],"&gt;=50")/Table3[[#This Row],[Count]]</f>
        <v>0</v>
      </c>
      <c r="I47" s="1">
        <f>COUNTIFS(Table2[Sub-Sector],Table3[[#This Row],[Sub-Sector]],Table2[Relative Volume],"&gt;=1")/Table3[[#This Row],[Count]]</f>
        <v>0.5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0.5</v>
      </c>
      <c r="N47" s="1">
        <f>COUNTIFS(Table2[Sub-Sector],Table3[[#This Row],[Sub-Sector]],Table2[% Away From Current Month Low],"&gt;=0.05")/Table3[[#This Row],[Count]]</f>
        <v>0</v>
      </c>
      <c r="O47" s="1">
        <f>COUNTIFS(Table2[Sub-Sector],Table3[[#This Row],[Sub-Sector]],Table2[% Away From Current Month High],"&lt;=0.05")/Table3[[#This Row],[Count]]</f>
        <v>0</v>
      </c>
      <c r="P47" s="1">
        <f>COUNTIFS(Table2[Sub-Sector],Table3[[#This Row],[Sub-Sector]],Table2[% Away From 52W High],"&lt;=10")/Table3[[#This Row],[Count]]</f>
        <v>0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</v>
      </c>
      <c r="S47" s="1">
        <f>COUNTIFS(Table2[Sub-Sector],Table3[[#This Row],[Sub-Sector]],Table2[% Price above 50 EMA],"&gt;=0")/Table3[[#This Row],[Count]]</f>
        <v>0</v>
      </c>
      <c r="T47" s="1">
        <f>COUNTIFS(Table2[Sub-Sector],Table3[[#This Row],[Sub-Sector]],Table2[% Price above 200 EMA],"&gt;=0")/Table3[[#This Row],[Count]]</f>
        <v>1</v>
      </c>
      <c r="U47" s="1">
        <f>COUNTIFS(Table2[Sub-Sector],Table3[[#This Row],[Sub-Sector]],Table2[Rate of Change - Zone],"Positive")/Table3[[#This Row],[Count]]</f>
        <v>0.5</v>
      </c>
      <c r="V47" s="1">
        <f>COUNTIFS(Table2[Sub-Sector],Table3[[#This Row],[Sub-Sector]],Table2[Sharpe Ratio],"&gt;=0.10")/Table3[[#This Row],[Count]]</f>
        <v>0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491.5</v>
      </c>
      <c r="X47">
        <f>_xlfn.RANK.AVG(Table3[[#This Row],[Score]],Table3[Score],1)</f>
        <v>81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47">
        <f>_xlfn.RANK.AVG(Table3[[#This Row],[Score 2 ]],Table3[[Score 2 ]],1)</f>
        <v>45.5</v>
      </c>
    </row>
    <row r="48" spans="1:26" x14ac:dyDescent="0.3">
      <c r="A48" t="s">
        <v>598</v>
      </c>
      <c r="B48">
        <f>COUNTIFS(Table2[Sub-Sector],Table3[[#This Row],[Sub-Sector]])</f>
        <v>5</v>
      </c>
      <c r="C48" s="1">
        <f>COUNTIFS(Table2[Sub-Sector],Table3[[#This Row],[Sub-Sector]],Table2[Uptrend],"Uptrend")/Table3[[#This Row],[Count]]</f>
        <v>0.4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0.2</v>
      </c>
      <c r="F48" s="1">
        <f>COUNTIFS(Table2[Sub-Sector],Table3[[#This Row],[Sub-Sector]],Table2[6M Return vs Nifty],"&gt;=10")/Table3[[#This Row],[Count]]</f>
        <v>0.2</v>
      </c>
      <c r="G48" s="1">
        <f>COUNTIFS(Table2[Sub-Sector],Table3[[#This Row],[Sub-Sector]],Table2[1Y Return vs Nifty],"&gt;=10")/Table3[[#This Row],[Count]]</f>
        <v>0.6</v>
      </c>
      <c r="H48" s="1">
        <f>COUNTIFS(Table2[Sub-Sector],Table3[[#This Row],[Sub-Sector]],Table2[RSI Exponential â€“ 14D],"&gt;=50")/Table3[[#This Row],[Count]]</f>
        <v>0.2</v>
      </c>
      <c r="I48" s="1">
        <f>COUNTIFS(Table2[Sub-Sector],Table3[[#This Row],[Sub-Sector]],Table2[Relative Volume],"&gt;=1")/Table3[[#This Row],[Count]]</f>
        <v>0.6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0.8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0.6</v>
      </c>
      <c r="N48" s="1">
        <f>COUNTIFS(Table2[Sub-Sector],Table3[[#This Row],[Sub-Sector]],Table2[% Away From Current Month Low],"&gt;=0.05")/Table3[[#This Row],[Count]]</f>
        <v>0</v>
      </c>
      <c r="O48" s="1">
        <f>COUNTIFS(Table2[Sub-Sector],Table3[[#This Row],[Sub-Sector]],Table2[% Away From Current Month High],"&lt;=0.05")/Table3[[#This Row],[Count]]</f>
        <v>0</v>
      </c>
      <c r="P48" s="1">
        <f>COUNTIFS(Table2[Sub-Sector],Table3[[#This Row],[Sub-Sector]],Table2[% Away From 52W High],"&lt;=10")/Table3[[#This Row],[Count]]</f>
        <v>0.2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0.2</v>
      </c>
      <c r="S48" s="1">
        <f>COUNTIFS(Table2[Sub-Sector],Table3[[#This Row],[Sub-Sector]],Table2[% Price above 50 EMA],"&gt;=0")/Table3[[#This Row],[Count]]</f>
        <v>0.4</v>
      </c>
      <c r="T48" s="1">
        <f>COUNTIFS(Table2[Sub-Sector],Table3[[#This Row],[Sub-Sector]],Table2[% Price above 200 EMA],"&gt;=0")/Table3[[#This Row],[Count]]</f>
        <v>0.6</v>
      </c>
      <c r="U48" s="1">
        <f>COUNTIFS(Table2[Sub-Sector],Table3[[#This Row],[Sub-Sector]],Table2[Rate of Change - Zone],"Positive")/Table3[[#This Row],[Count]]</f>
        <v>0.6</v>
      </c>
      <c r="V48" s="1">
        <f>COUNTIFS(Table2[Sub-Sector],Table3[[#This Row],[Sub-Sector]],Table2[Sharpe Ratio],"&gt;=0.10")/Table3[[#This Row],[Count]]</f>
        <v>0.4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458.5</v>
      </c>
      <c r="X48">
        <f>_xlfn.RANK.AVG(Table3[[#This Row],[Score]],Table3[Score],1)</f>
        <v>72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48">
        <f>_xlfn.RANK.AVG(Table3[[#This Row],[Score 2 ]],Table3[[Score 2 ]],1)</f>
        <v>47</v>
      </c>
    </row>
    <row r="49" spans="1:26" x14ac:dyDescent="0.3">
      <c r="A49" t="s">
        <v>172</v>
      </c>
      <c r="B49">
        <f>COUNTIFS(Table2[Sub-Sector],Table3[[#This Row],[Sub-Sector]])</f>
        <v>8</v>
      </c>
      <c r="C49" s="1">
        <f>COUNTIFS(Table2[Sub-Sector],Table3[[#This Row],[Sub-Sector]],Table2[Uptrend],"Uptrend")/Table3[[#This Row],[Count]]</f>
        <v>1</v>
      </c>
      <c r="D49" s="1">
        <f>COUNTIFS(Table2[Sub-Sector],Table3[[#This Row],[Sub-Sector]],Table2[1W Return vs Nifty],"&gt;=5")/Table3[[#This Row],[Count]]</f>
        <v>0.125</v>
      </c>
      <c r="E49" s="1">
        <f>COUNTIFS(Table2[Sub-Sector],Table3[[#This Row],[Sub-Sector]],Table2[1M Return vs Nifty],"&gt;=5")/Table3[[#This Row],[Count]]</f>
        <v>0.5</v>
      </c>
      <c r="F49" s="1">
        <f>COUNTIFS(Table2[Sub-Sector],Table3[[#This Row],[Sub-Sector]],Table2[6M Return vs Nifty],"&gt;=10")/Table3[[#This Row],[Count]]</f>
        <v>0.625</v>
      </c>
      <c r="G49" s="1">
        <f>COUNTIFS(Table2[Sub-Sector],Table3[[#This Row],[Sub-Sector]],Table2[1Y Return vs Nifty],"&gt;=10")/Table3[[#This Row],[Count]]</f>
        <v>0.5</v>
      </c>
      <c r="H49" s="1">
        <f>COUNTIFS(Table2[Sub-Sector],Table3[[#This Row],[Sub-Sector]],Table2[RSI Exponential â€“ 14D],"&gt;=50")/Table3[[#This Row],[Count]]</f>
        <v>0.375</v>
      </c>
      <c r="I49" s="1">
        <f>COUNTIFS(Table2[Sub-Sector],Table3[[#This Row],[Sub-Sector]],Table2[Relative Volume],"&gt;=1")/Table3[[#This Row],[Count]]</f>
        <v>0.5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0.875</v>
      </c>
      <c r="L49" s="1">
        <f>COUNTIFS(Table2[Sub-Sector],Table3[[#This Row],[Sub-Sector]],Table2[% Away From Current Week Low],"&gt;=0.05")/Table3[[#This Row],[Count]]</f>
        <v>0.25</v>
      </c>
      <c r="M49" s="1">
        <f>COUNTIFS(Table2[Sub-Sector],Table3[[#This Row],[Sub-Sector]],Table2[% Away From Current Week High],"&lt;=0.05")/Table3[[#This Row],[Count]]</f>
        <v>0.875</v>
      </c>
      <c r="N49" s="1">
        <f>COUNTIFS(Table2[Sub-Sector],Table3[[#This Row],[Sub-Sector]],Table2[% Away From Current Month Low],"&gt;=0.05")/Table3[[#This Row],[Count]]</f>
        <v>0.25</v>
      </c>
      <c r="O49" s="1">
        <f>COUNTIFS(Table2[Sub-Sector],Table3[[#This Row],[Sub-Sector]],Table2[% Away From Current Month High],"&lt;=0.05")/Table3[[#This Row],[Count]]</f>
        <v>0.625</v>
      </c>
      <c r="P49" s="1">
        <f>COUNTIFS(Table2[Sub-Sector],Table3[[#This Row],[Sub-Sector]],Table2[% Away From 52W High],"&lt;=10")/Table3[[#This Row],[Count]]</f>
        <v>0.875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0.375</v>
      </c>
      <c r="S49" s="1">
        <f>COUNTIFS(Table2[Sub-Sector],Table3[[#This Row],[Sub-Sector]],Table2[% Price above 50 EMA],"&gt;=0")/Table3[[#This Row],[Count]]</f>
        <v>0.875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0.375</v>
      </c>
      <c r="V49" s="1">
        <f>COUNTIFS(Table2[Sub-Sector],Table3[[#This Row],[Sub-Sector]],Table2[Sharpe Ratio],"&gt;=0.10")/Table3[[#This Row],[Count]]</f>
        <v>0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289.5</v>
      </c>
      <c r="X49">
        <f>_xlfn.RANK.AVG(Table3[[#This Row],[Score]],Table3[Score],1)</f>
        <v>20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222.5</v>
      </c>
      <c r="Z49">
        <f>_xlfn.RANK.AVG(Table3[[#This Row],[Score 2 ]],Table3[[Score 2 ]],1)</f>
        <v>48</v>
      </c>
    </row>
    <row r="50" spans="1:26" x14ac:dyDescent="0.3">
      <c r="A50" t="s">
        <v>867</v>
      </c>
      <c r="B50">
        <f>COUNTIFS(Table2[Sub-Sector],Table3[[#This Row],[Sub-Sector]])</f>
        <v>3</v>
      </c>
      <c r="C50" s="1">
        <f>COUNTIFS(Table2[Sub-Sector],Table3[[#This Row],[Sub-Sector]],Table2[Uptrend],"Uptrend")/Table3[[#This Row],[Count]]</f>
        <v>0.66666666666666663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0.33333333333333331</v>
      </c>
      <c r="G50" s="1">
        <f>COUNTIFS(Table2[Sub-Sector],Table3[[#This Row],[Sub-Sector]],Table2[1Y Return vs Nifty],"&gt;=10")/Table3[[#This Row],[Count]]</f>
        <v>1</v>
      </c>
      <c r="H50" s="1">
        <f>COUNTIFS(Table2[Sub-Sector],Table3[[#This Row],[Sub-Sector]],Table2[RSI Exponential â€“ 14D],"&gt;=50")/Table3[[#This Row],[Count]]</f>
        <v>0.33333333333333331</v>
      </c>
      <c r="I50" s="1">
        <f>COUNTIFS(Table2[Sub-Sector],Table3[[#This Row],[Sub-Sector]],Table2[Relative Volume],"&gt;=1")/Table3[[#This Row],[Count]]</f>
        <v>0.33333333333333331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0.33333333333333331</v>
      </c>
      <c r="P50" s="1">
        <f>COUNTIFS(Table2[Sub-Sector],Table3[[#This Row],[Sub-Sector]],Table2[% Away From 52W High],"&lt;=10")/Table3[[#This Row],[Count]]</f>
        <v>0.33333333333333331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0.33333333333333331</v>
      </c>
      <c r="S50" s="1">
        <f>COUNTIFS(Table2[Sub-Sector],Table3[[#This Row],[Sub-Sector]],Table2[% Price above 50 EMA],"&gt;=0")/Table3[[#This Row],[Count]]</f>
        <v>0.33333333333333331</v>
      </c>
      <c r="T50" s="1">
        <f>COUNTIFS(Table2[Sub-Sector],Table3[[#This Row],[Sub-Sector]],Table2[% Price above 200 EMA],"&gt;=0")/Table3[[#This Row],[Count]]</f>
        <v>0.66666666666666663</v>
      </c>
      <c r="U50" s="1">
        <f>COUNTIFS(Table2[Sub-Sector],Table3[[#This Row],[Sub-Sector]],Table2[Rate of Change - Zone],"Positive")/Table3[[#This Row],[Count]]</f>
        <v>0.33333333333333331</v>
      </c>
      <c r="V50" s="1">
        <f>COUNTIFS(Table2[Sub-Sector],Table3[[#This Row],[Sub-Sector]],Table2[Sharpe Ratio],"&gt;=0.10")/Table3[[#This Row],[Count]]</f>
        <v>0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476</v>
      </c>
      <c r="X50">
        <f>_xlfn.RANK.AVG(Table3[[#This Row],[Score]],Table3[Score],1)</f>
        <v>77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50">
        <f>_xlfn.RANK.AVG(Table3[[#This Row],[Score 2 ]],Table3[[Score 2 ]],1)</f>
        <v>49</v>
      </c>
    </row>
    <row r="51" spans="1:26" x14ac:dyDescent="0.3">
      <c r="A51" t="s">
        <v>136</v>
      </c>
      <c r="B51">
        <f>COUNTIFS(Table2[Sub-Sector],Table3[[#This Row],[Sub-Sector]])</f>
        <v>20</v>
      </c>
      <c r="C51" s="1">
        <f>COUNTIFS(Table2[Sub-Sector],Table3[[#This Row],[Sub-Sector]],Table2[Uptrend],"Uptrend")/Table3[[#This Row],[Count]]</f>
        <v>0.6</v>
      </c>
      <c r="D51" s="1">
        <f>COUNTIFS(Table2[Sub-Sector],Table3[[#This Row],[Sub-Sector]],Table2[1W Return vs Nifty],"&gt;=5")/Table3[[#This Row],[Count]]</f>
        <v>0.1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0.4</v>
      </c>
      <c r="G51" s="1">
        <f>COUNTIFS(Table2[Sub-Sector],Table3[[#This Row],[Sub-Sector]],Table2[1Y Return vs Nifty],"&gt;=10")/Table3[[#This Row],[Count]]</f>
        <v>0.85</v>
      </c>
      <c r="H51" s="1">
        <f>COUNTIFS(Table2[Sub-Sector],Table3[[#This Row],[Sub-Sector]],Table2[RSI Exponential â€“ 14D],"&gt;=50")/Table3[[#This Row],[Count]]</f>
        <v>0.1</v>
      </c>
      <c r="I51" s="1">
        <f>COUNTIFS(Table2[Sub-Sector],Table3[[#This Row],[Sub-Sector]],Table2[Relative Volume],"&gt;=1")/Table3[[#This Row],[Count]]</f>
        <v>0.35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0.7</v>
      </c>
      <c r="L51" s="1">
        <f>COUNTIFS(Table2[Sub-Sector],Table3[[#This Row],[Sub-Sector]],Table2[% Away From Current Week Low],"&gt;=0.05")/Table3[[#This Row],[Count]]</f>
        <v>0.1</v>
      </c>
      <c r="M51" s="1">
        <f>COUNTIFS(Table2[Sub-Sector],Table3[[#This Row],[Sub-Sector]],Table2[% Away From Current Week High],"&lt;=0.05")/Table3[[#This Row],[Count]]</f>
        <v>0.65</v>
      </c>
      <c r="N51" s="1">
        <f>COUNTIFS(Table2[Sub-Sector],Table3[[#This Row],[Sub-Sector]],Table2[% Away From Current Month Low],"&gt;=0.05")/Table3[[#This Row],[Count]]</f>
        <v>0.15</v>
      </c>
      <c r="O51" s="1">
        <f>COUNTIFS(Table2[Sub-Sector],Table3[[#This Row],[Sub-Sector]],Table2[% Away From Current Month High],"&lt;=0.05")/Table3[[#This Row],[Count]]</f>
        <v>0.05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0.95</v>
      </c>
      <c r="R51" s="1">
        <f>COUNTIFS(Table2[Sub-Sector],Table3[[#This Row],[Sub-Sector]],Table2[% Price above 20 EMA],"&gt;=0")/Table3[[#This Row],[Count]]</f>
        <v>0.1</v>
      </c>
      <c r="S51" s="1">
        <f>COUNTIFS(Table2[Sub-Sector],Table3[[#This Row],[Sub-Sector]],Table2[% Price above 50 EMA],"&gt;=0")/Table3[[#This Row],[Count]]</f>
        <v>0.15</v>
      </c>
      <c r="T51" s="1">
        <f>COUNTIFS(Table2[Sub-Sector],Table3[[#This Row],[Sub-Sector]],Table2[% Price above 200 EMA],"&gt;=0")/Table3[[#This Row],[Count]]</f>
        <v>0.85</v>
      </c>
      <c r="U51" s="1">
        <f>COUNTIFS(Table2[Sub-Sector],Table3[[#This Row],[Sub-Sector]],Table2[Rate of Change - Zone],"Positive")/Table3[[#This Row],[Count]]</f>
        <v>0.3</v>
      </c>
      <c r="V51" s="1">
        <f>COUNTIFS(Table2[Sub-Sector],Table3[[#This Row],[Sub-Sector]],Table2[Sharpe Ratio],"&gt;=0.10")/Table3[[#This Row],[Count]]</f>
        <v>0.55000000000000004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439.5</v>
      </c>
      <c r="X51">
        <f>_xlfn.RANK.AVG(Table3[[#This Row],[Score]],Table3[Score],1)</f>
        <v>66.5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51">
        <f>_xlfn.RANK.AVG(Table3[[#This Row],[Score 2 ]],Table3[[Score 2 ]],1)</f>
        <v>50</v>
      </c>
    </row>
    <row r="52" spans="1:26" x14ac:dyDescent="0.3">
      <c r="A52" t="s">
        <v>37</v>
      </c>
      <c r="B52">
        <f>COUNTIFS(Table2[Sub-Sector],Table3[[#This Row],[Sub-Sector]])</f>
        <v>10</v>
      </c>
      <c r="C52" s="1">
        <f>COUNTIFS(Table2[Sub-Sector],Table3[[#This Row],[Sub-Sector]],Table2[Uptrend],"Uptrend")/Table3[[#This Row],[Count]]</f>
        <v>1</v>
      </c>
      <c r="D52" s="1">
        <f>COUNTIFS(Table2[Sub-Sector],Table3[[#This Row],[Sub-Sector]],Table2[1W Return vs Nifty],"&gt;=5")/Table3[[#This Row],[Count]]</f>
        <v>0.1</v>
      </c>
      <c r="E52" s="1">
        <f>COUNTIFS(Table2[Sub-Sector],Table3[[#This Row],[Sub-Sector]],Table2[1M Return vs Nifty],"&gt;=5")/Table3[[#This Row],[Count]]</f>
        <v>0.6</v>
      </c>
      <c r="F52" s="1">
        <f>COUNTIFS(Table2[Sub-Sector],Table3[[#This Row],[Sub-Sector]],Table2[6M Return vs Nifty],"&gt;=10")/Table3[[#This Row],[Count]]</f>
        <v>0.2</v>
      </c>
      <c r="G52" s="1">
        <f>COUNTIFS(Table2[Sub-Sector],Table3[[#This Row],[Sub-Sector]],Table2[1Y Return vs Nifty],"&gt;=10")/Table3[[#This Row],[Count]]</f>
        <v>0.5</v>
      </c>
      <c r="H52" s="1">
        <f>COUNTIFS(Table2[Sub-Sector],Table3[[#This Row],[Sub-Sector]],Table2[RSI Exponential â€“ 14D],"&gt;=50")/Table3[[#This Row],[Count]]</f>
        <v>0.1</v>
      </c>
      <c r="I52" s="1">
        <f>COUNTIFS(Table2[Sub-Sector],Table3[[#This Row],[Sub-Sector]],Table2[Relative Volume],"&gt;=1")/Table3[[#This Row],[Count]]</f>
        <v>0.7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0.5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0.5</v>
      </c>
      <c r="N52" s="1">
        <f>COUNTIFS(Table2[Sub-Sector],Table3[[#This Row],[Sub-Sector]],Table2[% Away From Current Month Low],"&gt;=0.05")/Table3[[#This Row],[Count]]</f>
        <v>0</v>
      </c>
      <c r="O52" s="1">
        <f>COUNTIFS(Table2[Sub-Sector],Table3[[#This Row],[Sub-Sector]],Table2[% Away From Current Month High],"&lt;=0.05")/Table3[[#This Row],[Count]]</f>
        <v>0</v>
      </c>
      <c r="P52" s="1">
        <f>COUNTIFS(Table2[Sub-Sector],Table3[[#This Row],[Sub-Sector]],Table2[% Away From 52W High],"&lt;=10")/Table3[[#This Row],[Count]]</f>
        <v>0.5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0.3</v>
      </c>
      <c r="S52" s="1">
        <f>COUNTIFS(Table2[Sub-Sector],Table3[[#This Row],[Sub-Sector]],Table2[% Price above 50 EMA],"&gt;=0")/Table3[[#This Row],[Count]]</f>
        <v>0.6</v>
      </c>
      <c r="T52" s="1">
        <f>COUNTIFS(Table2[Sub-Sector],Table3[[#This Row],[Sub-Sector]],Table2[% Price above 200 EMA],"&gt;=0")/Table3[[#This Row],[Count]]</f>
        <v>0.9</v>
      </c>
      <c r="U52" s="1">
        <f>COUNTIFS(Table2[Sub-Sector],Table3[[#This Row],[Sub-Sector]],Table2[Rate of Change - Zone],"Positive")/Table3[[#This Row],[Count]]</f>
        <v>0.5</v>
      </c>
      <c r="V52" s="1">
        <f>COUNTIFS(Table2[Sub-Sector],Table3[[#This Row],[Sub-Sector]],Table2[Sharpe Ratio],"&gt;=0.10")/Table3[[#This Row],[Count]]</f>
        <v>0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296</v>
      </c>
      <c r="X52">
        <f>_xlfn.RANK.AVG(Table3[[#This Row],[Score]],Table3[Score],1)</f>
        <v>23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2">
        <f>_xlfn.RANK.AVG(Table3[[#This Row],[Score 2 ]],Table3[[Score 2 ]],1)</f>
        <v>51</v>
      </c>
    </row>
    <row r="53" spans="1:26" x14ac:dyDescent="0.3">
      <c r="A53" t="s">
        <v>166</v>
      </c>
      <c r="B53">
        <f>COUNTIFS(Table2[Sub-Sector],Table3[[#This Row],[Sub-Sector]])</f>
        <v>9</v>
      </c>
      <c r="C53" s="1">
        <f>COUNTIFS(Table2[Sub-Sector],Table3[[#This Row],[Sub-Sector]],Table2[Uptrend],"Uptrend")/Table3[[#This Row],[Count]]</f>
        <v>0.88888888888888884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0.33333333333333331</v>
      </c>
      <c r="F53" s="1">
        <f>COUNTIFS(Table2[Sub-Sector],Table3[[#This Row],[Sub-Sector]],Table2[6M Return vs Nifty],"&gt;=10")/Table3[[#This Row],[Count]]</f>
        <v>0.44444444444444442</v>
      </c>
      <c r="G53" s="1">
        <f>COUNTIFS(Table2[Sub-Sector],Table3[[#This Row],[Sub-Sector]],Table2[1Y Return vs Nifty],"&gt;=10")/Table3[[#This Row],[Count]]</f>
        <v>0.33333333333333331</v>
      </c>
      <c r="H53" s="1">
        <f>COUNTIFS(Table2[Sub-Sector],Table3[[#This Row],[Sub-Sector]],Table2[RSI Exponential â€“ 14D],"&gt;=50")/Table3[[#This Row],[Count]]</f>
        <v>0.55555555555555558</v>
      </c>
      <c r="I53" s="1">
        <f>COUNTIFS(Table2[Sub-Sector],Table3[[#This Row],[Sub-Sector]],Table2[Relative Volume],"&gt;=1")/Table3[[#This Row],[Count]]</f>
        <v>0.44444444444444442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0.88888888888888884</v>
      </c>
      <c r="L53" s="1">
        <f>COUNTIFS(Table2[Sub-Sector],Table3[[#This Row],[Sub-Sector]],Table2[% Away From Current Week Low],"&gt;=0.05")/Table3[[#This Row],[Count]]</f>
        <v>0.22222222222222221</v>
      </c>
      <c r="M53" s="1">
        <f>COUNTIFS(Table2[Sub-Sector],Table3[[#This Row],[Sub-Sector]],Table2[% Away From Current Week High],"&lt;=0.05")/Table3[[#This Row],[Count]]</f>
        <v>0.88888888888888884</v>
      </c>
      <c r="N53" s="1">
        <f>COUNTIFS(Table2[Sub-Sector],Table3[[#This Row],[Sub-Sector]],Table2[% Away From Current Month Low],"&gt;=0.05")/Table3[[#This Row],[Count]]</f>
        <v>0.22222222222222221</v>
      </c>
      <c r="O53" s="1">
        <f>COUNTIFS(Table2[Sub-Sector],Table3[[#This Row],[Sub-Sector]],Table2[% Away From Current Month High],"&lt;=0.05")/Table3[[#This Row],[Count]]</f>
        <v>0.33333333333333331</v>
      </c>
      <c r="P53" s="1">
        <f>COUNTIFS(Table2[Sub-Sector],Table3[[#This Row],[Sub-Sector]],Table2[% Away From 52W High],"&lt;=10")/Table3[[#This Row],[Count]]</f>
        <v>0.55555555555555558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0.66666666666666663</v>
      </c>
      <c r="S53" s="1">
        <f>COUNTIFS(Table2[Sub-Sector],Table3[[#This Row],[Sub-Sector]],Table2[% Price above 50 EMA],"&gt;=0")/Table3[[#This Row],[Count]]</f>
        <v>0.66666666666666663</v>
      </c>
      <c r="T53" s="1">
        <f>COUNTIFS(Table2[Sub-Sector],Table3[[#This Row],[Sub-Sector]],Table2[% Price above 200 EMA],"&gt;=0")/Table3[[#This Row],[Count]]</f>
        <v>0.88888888888888884</v>
      </c>
      <c r="U53" s="1">
        <f>COUNTIFS(Table2[Sub-Sector],Table3[[#This Row],[Sub-Sector]],Table2[Rate of Change - Zone],"Positive")/Table3[[#This Row],[Count]]</f>
        <v>0.66666666666666663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397.5</v>
      </c>
      <c r="X53">
        <f>_xlfn.RANK.AVG(Table3[[#This Row],[Score]],Table3[Score],1)</f>
        <v>47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234.5</v>
      </c>
      <c r="Z53">
        <f>_xlfn.RANK.AVG(Table3[[#This Row],[Score 2 ]],Table3[[Score 2 ]],1)</f>
        <v>52</v>
      </c>
    </row>
    <row r="54" spans="1:26" x14ac:dyDescent="0.3">
      <c r="A54" t="s">
        <v>371</v>
      </c>
      <c r="B54">
        <f>COUNTIFS(Table2[Sub-Sector],Table3[[#This Row],[Sub-Sector]])</f>
        <v>6</v>
      </c>
      <c r="C54" s="1">
        <f>COUNTIFS(Table2[Sub-Sector],Table3[[#This Row],[Sub-Sector]],Table2[Uptrend],"Uptrend")/Table3[[#This Row],[Count]]</f>
        <v>0.66666666666666663</v>
      </c>
      <c r="D54" s="1">
        <f>COUNTIFS(Table2[Sub-Sector],Table3[[#This Row],[Sub-Sector]],Table2[1W Return vs Nifty],"&gt;=5")/Table3[[#This Row],[Count]]</f>
        <v>0.16666666666666666</v>
      </c>
      <c r="E54" s="1">
        <f>COUNTIFS(Table2[Sub-Sector],Table3[[#This Row],[Sub-Sector]],Table2[1M Return vs Nifty],"&gt;=5")/Table3[[#This Row],[Count]]</f>
        <v>0.33333333333333331</v>
      </c>
      <c r="F54" s="1">
        <f>COUNTIFS(Table2[Sub-Sector],Table3[[#This Row],[Sub-Sector]],Table2[6M Return vs Nifty],"&gt;=10")/Table3[[#This Row],[Count]]</f>
        <v>0.16666666666666666</v>
      </c>
      <c r="G54" s="1">
        <f>COUNTIFS(Table2[Sub-Sector],Table3[[#This Row],[Sub-Sector]],Table2[1Y Return vs Nifty],"&gt;=10")/Table3[[#This Row],[Count]]</f>
        <v>0.33333333333333331</v>
      </c>
      <c r="H54" s="1">
        <f>COUNTIFS(Table2[Sub-Sector],Table3[[#This Row],[Sub-Sector]],Table2[RSI Exponential â€“ 14D],"&gt;=50")/Table3[[#This Row],[Count]]</f>
        <v>0.33333333333333331</v>
      </c>
      <c r="I54" s="1">
        <f>COUNTIFS(Table2[Sub-Sector],Table3[[#This Row],[Sub-Sector]],Table2[Relative Volume],"&gt;=1")/Table3[[#This Row],[Count]]</f>
        <v>0.66666666666666663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0.66666666666666663</v>
      </c>
      <c r="L54" s="1">
        <f>COUNTIFS(Table2[Sub-Sector],Table3[[#This Row],[Sub-Sector]],Table2[% Away From Current Week Low],"&gt;=0.05")/Table3[[#This Row],[Count]]</f>
        <v>0.16666666666666666</v>
      </c>
      <c r="M54" s="1">
        <f>COUNTIFS(Table2[Sub-Sector],Table3[[#This Row],[Sub-Sector]],Table2[% Away From Current Week High],"&lt;=0.05")/Table3[[#This Row],[Count]]</f>
        <v>0.5</v>
      </c>
      <c r="N54" s="1">
        <f>COUNTIFS(Table2[Sub-Sector],Table3[[#This Row],[Sub-Sector]],Table2[% Away From Current Month Low],"&gt;=0.05")/Table3[[#This Row],[Count]]</f>
        <v>0.16666666666666666</v>
      </c>
      <c r="O54" s="1">
        <f>COUNTIFS(Table2[Sub-Sector],Table3[[#This Row],[Sub-Sector]],Table2[% Away From Current Month High],"&lt;=0.05")/Table3[[#This Row],[Count]]</f>
        <v>0.16666666666666666</v>
      </c>
      <c r="P54" s="1">
        <f>COUNTIFS(Table2[Sub-Sector],Table3[[#This Row],[Sub-Sector]],Table2[% Away From 52W High],"&lt;=10")/Table3[[#This Row],[Count]]</f>
        <v>0.33333333333333331</v>
      </c>
      <c r="Q54" s="1">
        <f>COUNTIFS(Table2[Sub-Sector],Table3[[#This Row],[Sub-Sector]],Table2[% Away From 52W Low],"&gt;=10")/Table3[[#This Row],[Count]]</f>
        <v>0.66666666666666663</v>
      </c>
      <c r="R54" s="1">
        <f>COUNTIFS(Table2[Sub-Sector],Table3[[#This Row],[Sub-Sector]],Table2[% Price above 20 EMA],"&gt;=0")/Table3[[#This Row],[Count]]</f>
        <v>0.33333333333333331</v>
      </c>
      <c r="S54" s="1">
        <f>COUNTIFS(Table2[Sub-Sector],Table3[[#This Row],[Sub-Sector]],Table2[% Price above 50 EMA],"&gt;=0")/Table3[[#This Row],[Count]]</f>
        <v>0.5</v>
      </c>
      <c r="T54" s="1">
        <f>COUNTIFS(Table2[Sub-Sector],Table3[[#This Row],[Sub-Sector]],Table2[% Price above 200 EMA],"&gt;=0")/Table3[[#This Row],[Count]]</f>
        <v>0.5</v>
      </c>
      <c r="U54" s="1">
        <f>COUNTIFS(Table2[Sub-Sector],Table3[[#This Row],[Sub-Sector]],Table2[Rate of Change - Zone],"Positive")/Table3[[#This Row],[Count]]</f>
        <v>0.66666666666666663</v>
      </c>
      <c r="V54" s="1">
        <f>COUNTIFS(Table2[Sub-Sector],Table3[[#This Row],[Sub-Sector]],Table2[Sharpe Ratio],"&gt;=0.10")/Table3[[#This Row],[Count]]</f>
        <v>0.16666666666666666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369.5</v>
      </c>
      <c r="X54">
        <f>_xlfn.RANK.AVG(Table3[[#This Row],[Score]],Table3[Score],1)</f>
        <v>42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54">
        <f>_xlfn.RANK.AVG(Table3[[#This Row],[Score 2 ]],Table3[[Score 2 ]],1)</f>
        <v>53</v>
      </c>
    </row>
    <row r="55" spans="1:26" x14ac:dyDescent="0.3">
      <c r="A55" t="s">
        <v>427</v>
      </c>
      <c r="B55">
        <f>COUNTIFS(Table2[Sub-Sector],Table3[[#This Row],[Sub-Sector]])</f>
        <v>1</v>
      </c>
      <c r="C55" s="1">
        <f>COUNTIFS(Table2[Sub-Sector],Table3[[#This Row],[Sub-Sector]],Table2[Uptrend],"Uptrend")/Table3[[#This Row],[Count]]</f>
        <v>1</v>
      </c>
      <c r="D55" s="1">
        <f>COUNTIFS(Table2[Sub-Sector],Table3[[#This Row],[Sub-Sector]],Table2[1W Return vs Nifty],"&gt;=5")/Table3[[#This Row],[Count]]</f>
        <v>1</v>
      </c>
      <c r="E55" s="1">
        <f>COUNTIFS(Table2[Sub-Sector],Table3[[#This Row],[Sub-Sector]],Table2[1M Return vs Nifty],"&gt;=5")/Table3[[#This Row],[Count]]</f>
        <v>1</v>
      </c>
      <c r="F55" s="1">
        <f>COUNTIFS(Table2[Sub-Sector],Table3[[#This Row],[Sub-Sector]],Table2[6M Return vs Nifty],"&gt;=10")/Table3[[#This Row],[Count]]</f>
        <v>0</v>
      </c>
      <c r="G55" s="1">
        <f>COUNTIFS(Table2[Sub-Sector],Table3[[#This Row],[Sub-Sector]],Table2[1Y Return vs Nifty],"&gt;=10")/Table3[[#This Row],[Count]]</f>
        <v>0</v>
      </c>
      <c r="H55" s="1">
        <f>COUNTIFS(Table2[Sub-Sector],Table3[[#This Row],[Sub-Sector]],Table2[RSI Exponential â€“ 14D],"&gt;=50")/Table3[[#This Row],[Count]]</f>
        <v>0</v>
      </c>
      <c r="I55" s="1">
        <f>COUNTIFS(Table2[Sub-Sector],Table3[[#This Row],[Sub-Sector]],Table2[Relative Volume],"&gt;=1")/Table3[[#This Row],[Count]]</f>
        <v>1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0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1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1</v>
      </c>
      <c r="S55" s="1">
        <f>COUNTIFS(Table2[Sub-Sector],Table3[[#This Row],[Sub-Sector]],Table2[% Price above 50 EMA],"&gt;=0")/Table3[[#This Row],[Count]]</f>
        <v>1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1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268</v>
      </c>
      <c r="X55">
        <f>_xlfn.RANK.AVG(Table3[[#This Row],[Score]],Table3[Score],1)</f>
        <v>16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</v>
      </c>
      <c r="Z55">
        <f>_xlfn.RANK.AVG(Table3[[#This Row],[Score 2 ]],Table3[[Score 2 ]],1)</f>
        <v>54.5</v>
      </c>
    </row>
    <row r="56" spans="1:26" x14ac:dyDescent="0.3">
      <c r="A56" t="s">
        <v>141</v>
      </c>
      <c r="B56">
        <f>COUNTIFS(Table2[Sub-Sector],Table3[[#This Row],[Sub-Sector]])</f>
        <v>1</v>
      </c>
      <c r="C56" s="1">
        <f>COUNTIFS(Table2[Sub-Sector],Table3[[#This Row],[Sub-Sector]],Table2[Uptrend],"Uptrend")/Table3[[#This Row],[Count]]</f>
        <v>1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0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0</v>
      </c>
      <c r="I56" s="1">
        <f>COUNTIFS(Table2[Sub-Sector],Table3[[#This Row],[Sub-Sector]],Table2[Relative Volume],"&gt;=1")/Table3[[#This Row],[Count]]</f>
        <v>1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0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0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0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</v>
      </c>
      <c r="S56" s="1">
        <f>COUNTIFS(Table2[Sub-Sector],Table3[[#This Row],[Sub-Sector]],Table2[% Price above 50 EMA],"&gt;=0")/Table3[[#This Row],[Count]]</f>
        <v>0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0</v>
      </c>
      <c r="V56" s="1">
        <f>COUNTIFS(Table2[Sub-Sector],Table3[[#This Row],[Sub-Sector]],Table2[Sharpe Ratio],"&gt;=0.10")/Table3[[#This Row],[Count]]</f>
        <v>1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56">
        <f>_xlfn.RANK.AVG(Table3[[#This Row],[Score]],Table3[Score],1)</f>
        <v>60.5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</v>
      </c>
      <c r="Z56">
        <f>_xlfn.RANK.AVG(Table3[[#This Row],[Score 2 ]],Table3[[Score 2 ]],1)</f>
        <v>54.5</v>
      </c>
    </row>
    <row r="57" spans="1:26" x14ac:dyDescent="0.3">
      <c r="A57" t="s">
        <v>289</v>
      </c>
      <c r="B57">
        <f>COUNTIFS(Table2[Sub-Sector],Table3[[#This Row],[Sub-Sector]])</f>
        <v>3</v>
      </c>
      <c r="C57" s="1">
        <f>COUNTIFS(Table2[Sub-Sector],Table3[[#This Row],[Sub-Sector]],Table2[Uptrend],"Uptrend")/Table3[[#This Row],[Count]]</f>
        <v>1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1</v>
      </c>
      <c r="G57" s="1">
        <f>COUNTIFS(Table2[Sub-Sector],Table3[[#This Row],[Sub-Sector]],Table2[1Y Return vs Nifty],"&gt;=10")/Table3[[#This Row],[Count]]</f>
        <v>1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0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0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0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0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</v>
      </c>
      <c r="S57" s="1">
        <f>COUNTIFS(Table2[Sub-Sector],Table3[[#This Row],[Sub-Sector]],Table2[% Price above 50 EMA],"&gt;=0")/Table3[[#This Row],[Count]]</f>
        <v>1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0</v>
      </c>
      <c r="V57" s="1">
        <f>COUNTIFS(Table2[Sub-Sector],Table3[[#This Row],[Sub-Sector]],Table2[Sharpe Ratio],"&gt;=0.10")/Table3[[#This Row],[Count]]</f>
        <v>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57">
        <f>_xlfn.RANK.AVG(Table3[[#This Row],[Score]],Table3[Score],1)</f>
        <v>63.5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57">
        <f>_xlfn.RANK.AVG(Table3[[#This Row],[Score 2 ]],Table3[[Score 2 ]],1)</f>
        <v>58</v>
      </c>
    </row>
    <row r="58" spans="1:26" x14ac:dyDescent="0.3">
      <c r="A58" t="s">
        <v>1377</v>
      </c>
      <c r="B58">
        <f>COUNTIFS(Table2[Sub-Sector],Table3[[#This Row],[Sub-Sector]])</f>
        <v>1</v>
      </c>
      <c r="C58" s="1">
        <f>COUNTIFS(Table2[Sub-Sector],Table3[[#This Row],[Sub-Sector]],Table2[Uptrend],"Uptrend")/Table3[[#This Row],[Count]]</f>
        <v>1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1</v>
      </c>
      <c r="G58" s="1">
        <f>COUNTIFS(Table2[Sub-Sector],Table3[[#This Row],[Sub-Sector]],Table2[1Y Return vs Nifty],"&gt;=10")/Table3[[#This Row],[Count]]</f>
        <v>1</v>
      </c>
      <c r="H58" s="1">
        <f>COUNTIFS(Table2[Sub-Sector],Table3[[#This Row],[Sub-Sector]],Table2[RSI Exponential â€“ 14D],"&gt;=50")/Table3[[#This Row],[Count]]</f>
        <v>0</v>
      </c>
      <c r="I58" s="1">
        <f>COUNTIFS(Table2[Sub-Sector],Table3[[#This Row],[Sub-Sector]],Table2[Relative Volume],"&gt;=1")/Table3[[#This Row],[Count]]</f>
        <v>0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0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0</v>
      </c>
      <c r="N58" s="1">
        <f>COUNTIFS(Table2[Sub-Sector],Table3[[#This Row],[Sub-Sector]],Table2[% Away From Current Month Low],"&gt;=0.05")/Table3[[#This Row],[Count]]</f>
        <v>0</v>
      </c>
      <c r="O58" s="1">
        <f>COUNTIFS(Table2[Sub-Sector],Table3[[#This Row],[Sub-Sector]],Table2[% Away From Current Month High],"&lt;=0.05")/Table3[[#This Row],[Count]]</f>
        <v>0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</v>
      </c>
      <c r="S58" s="1">
        <f>COUNTIFS(Table2[Sub-Sector],Table3[[#This Row],[Sub-Sector]],Table2[% Price above 50 EMA],"&gt;=0")/Table3[[#This Row],[Count]]</f>
        <v>1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1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58">
        <f>_xlfn.RANK.AVG(Table3[[#This Row],[Score]],Table3[Score],1)</f>
        <v>63.5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58">
        <f>_xlfn.RANK.AVG(Table3[[#This Row],[Score 2 ]],Table3[[Score 2 ]],1)</f>
        <v>58</v>
      </c>
    </row>
    <row r="59" spans="1:26" x14ac:dyDescent="0.3">
      <c r="A59" t="s">
        <v>368</v>
      </c>
      <c r="B59">
        <f>COUNTIFS(Table2[Sub-Sector],Table3[[#This Row],[Sub-Sector]])</f>
        <v>2</v>
      </c>
      <c r="C59" s="1">
        <f>COUNTIFS(Table2[Sub-Sector],Table3[[#This Row],[Sub-Sector]],Table2[Uptrend],"Uptrend")/Table3[[#This Row],[Count]]</f>
        <v>0.5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1</v>
      </c>
      <c r="G59" s="1">
        <f>COUNTIFS(Table2[Sub-Sector],Table3[[#This Row],[Sub-Sector]],Table2[1Y Return vs Nifty],"&gt;=10")/Table3[[#This Row],[Count]]</f>
        <v>1</v>
      </c>
      <c r="H59" s="1">
        <f>COUNTIFS(Table2[Sub-Sector],Table3[[#This Row],[Sub-Sector]],Table2[RSI Exponential â€“ 14D],"&gt;=50")/Table3[[#This Row],[Count]]</f>
        <v>0</v>
      </c>
      <c r="I59" s="1">
        <f>COUNTIFS(Table2[Sub-Sector],Table3[[#This Row],[Sub-Sector]],Table2[Relative Volume],"&gt;=1")/Table3[[#This Row],[Count]]</f>
        <v>0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0.5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0.5</v>
      </c>
      <c r="N59" s="1">
        <f>COUNTIFS(Table2[Sub-Sector],Table3[[#This Row],[Sub-Sector]],Table2[% Away From Current Month Low],"&gt;=0.05")/Table3[[#This Row],[Count]]</f>
        <v>0</v>
      </c>
      <c r="O59" s="1">
        <f>COUNTIFS(Table2[Sub-Sector],Table3[[#This Row],[Sub-Sector]],Table2[% Away From Current Month High],"&lt;=0.05")/Table3[[#This Row],[Count]]</f>
        <v>0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</v>
      </c>
      <c r="S59" s="1">
        <f>COUNTIFS(Table2[Sub-Sector],Table3[[#This Row],[Sub-Sector]],Table2[% Price above 50 EMA],"&gt;=0")/Table3[[#This Row],[Count]]</f>
        <v>0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0</v>
      </c>
      <c r="V59" s="1">
        <f>COUNTIFS(Table2[Sub-Sector],Table3[[#This Row],[Sub-Sector]],Table2[Sharpe Ratio],"&gt;=0.10")/Table3[[#This Row],[Count]]</f>
        <v>1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512.5</v>
      </c>
      <c r="X59">
        <f>_xlfn.RANK.AVG(Table3[[#This Row],[Score]],Table3[Score],1)</f>
        <v>88.5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59">
        <f>_xlfn.RANK.AVG(Table3[[#This Row],[Score 2 ]],Table3[[Score 2 ]],1)</f>
        <v>58</v>
      </c>
    </row>
    <row r="60" spans="1:26" x14ac:dyDescent="0.3">
      <c r="A60" t="s">
        <v>932</v>
      </c>
      <c r="B60">
        <f>COUNTIFS(Table2[Sub-Sector],Table3[[#This Row],[Sub-Sector]])</f>
        <v>2</v>
      </c>
      <c r="C60" s="1">
        <f>COUNTIFS(Table2[Sub-Sector],Table3[[#This Row],[Sub-Sector]],Table2[Uptrend],"Uptrend")/Table3[[#This Row],[Count]]</f>
        <v>0.5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0.5</v>
      </c>
      <c r="F60" s="1">
        <f>COUNTIFS(Table2[Sub-Sector],Table3[[#This Row],[Sub-Sector]],Table2[6M Return vs Nifty],"&gt;=10")/Table3[[#This Row],[Count]]</f>
        <v>1</v>
      </c>
      <c r="G60" s="1">
        <f>COUNTIFS(Table2[Sub-Sector],Table3[[#This Row],[Sub-Sector]],Table2[1Y Return vs Nifty],"&gt;=10")/Table3[[#This Row],[Count]]</f>
        <v>1</v>
      </c>
      <c r="H60" s="1">
        <f>COUNTIFS(Table2[Sub-Sector],Table3[[#This Row],[Sub-Sector]],Table2[RSI Exponential â€“ 14D],"&gt;=50")/Table3[[#This Row],[Count]]</f>
        <v>0</v>
      </c>
      <c r="I60" s="1">
        <f>COUNTIFS(Table2[Sub-Sector],Table3[[#This Row],[Sub-Sector]],Table2[Relative Volume],"&gt;=1")/Table3[[#This Row],[Count]]</f>
        <v>0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0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0</v>
      </c>
      <c r="N60" s="1">
        <f>COUNTIFS(Table2[Sub-Sector],Table3[[#This Row],[Sub-Sector]],Table2[% Away From Current Month Low],"&gt;=0.05")/Table3[[#This Row],[Count]]</f>
        <v>0</v>
      </c>
      <c r="O60" s="1">
        <f>COUNTIFS(Table2[Sub-Sector],Table3[[#This Row],[Sub-Sector]],Table2[% Away From Current Month High],"&lt;=0.05")/Table3[[#This Row],[Count]]</f>
        <v>0</v>
      </c>
      <c r="P60" s="1">
        <f>COUNTIFS(Table2[Sub-Sector],Table3[[#This Row],[Sub-Sector]],Table2[% Away From 52W High],"&lt;=10")/Table3[[#This Row],[Count]]</f>
        <v>0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</v>
      </c>
      <c r="S60" s="1">
        <f>COUNTIFS(Table2[Sub-Sector],Table3[[#This Row],[Sub-Sector]],Table2[% Price above 50 EMA],"&gt;=0")/Table3[[#This Row],[Count]]</f>
        <v>0.5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0</v>
      </c>
      <c r="V60" s="1">
        <f>COUNTIFS(Table2[Sub-Sector],Table3[[#This Row],[Sub-Sector]],Table2[Sharpe Ratio],"&gt;=0.10")/Table3[[#This Row],[Count]]</f>
        <v>0.5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60">
        <f>_xlfn.RANK.AVG(Table3[[#This Row],[Score]],Table3[Score],1)</f>
        <v>63.5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60">
        <f>_xlfn.RANK.AVG(Table3[[#This Row],[Score 2 ]],Table3[[Score 2 ]],1)</f>
        <v>58</v>
      </c>
    </row>
    <row r="61" spans="1:26" x14ac:dyDescent="0.3">
      <c r="A61" t="s">
        <v>153</v>
      </c>
      <c r="B61">
        <f>COUNTIFS(Table2[Sub-Sector],Table3[[#This Row],[Sub-Sector]])</f>
        <v>1</v>
      </c>
      <c r="C61" s="1">
        <f>COUNTIFS(Table2[Sub-Sector],Table3[[#This Row],[Sub-Sector]],Table2[Uptrend],"Uptrend")/Table3[[#This Row],[Count]]</f>
        <v>1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</v>
      </c>
      <c r="F61" s="1">
        <f>COUNTIFS(Table2[Sub-Sector],Table3[[#This Row],[Sub-Sector]],Table2[6M Return vs Nifty],"&gt;=10")/Table3[[#This Row],[Count]]</f>
        <v>1</v>
      </c>
      <c r="G61" s="1">
        <f>COUNTIFS(Table2[Sub-Sector],Table3[[#This Row],[Sub-Sector]],Table2[1Y Return vs Nifty],"&gt;=10")/Table3[[#This Row],[Count]]</f>
        <v>1</v>
      </c>
      <c r="H61" s="1">
        <f>COUNTIFS(Table2[Sub-Sector],Table3[[#This Row],[Sub-Sector]],Table2[RSI Exponential â€“ 14D],"&gt;=50")/Table3[[#This Row],[Count]]</f>
        <v>0</v>
      </c>
      <c r="I61" s="1">
        <f>COUNTIFS(Table2[Sub-Sector],Table3[[#This Row],[Sub-Sector]],Table2[Relative Volume],"&gt;=1")/Table3[[#This Row],[Count]]</f>
        <v>0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1</v>
      </c>
      <c r="N61" s="1">
        <f>COUNTIFS(Table2[Sub-Sector],Table3[[#This Row],[Sub-Sector]],Table2[% Away From Current Month Low],"&gt;=0.05")/Table3[[#This Row],[Count]]</f>
        <v>0</v>
      </c>
      <c r="O61" s="1">
        <f>COUNTIFS(Table2[Sub-Sector],Table3[[#This Row],[Sub-Sector]],Table2[% Away From Current Month High],"&lt;=0.05")/Table3[[#This Row],[Count]]</f>
        <v>1</v>
      </c>
      <c r="P61" s="1">
        <f>COUNTIFS(Table2[Sub-Sector],Table3[[#This Row],[Sub-Sector]],Table2[% Away From 52W High],"&lt;=10")/Table3[[#This Row],[Count]]</f>
        <v>1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</v>
      </c>
      <c r="S61" s="1">
        <f>COUNTIFS(Table2[Sub-Sector],Table3[[#This Row],[Sub-Sector]],Table2[% Price above 50 EMA],"&gt;=0")/Table3[[#This Row],[Count]]</f>
        <v>0</v>
      </c>
      <c r="T61" s="1">
        <f>COUNTIFS(Table2[Sub-Sector],Table3[[#This Row],[Sub-Sector]],Table2[% Price above 200 EMA],"&gt;=0")/Table3[[#This Row],[Count]]</f>
        <v>1</v>
      </c>
      <c r="U61" s="1">
        <f>COUNTIFS(Table2[Sub-Sector],Table3[[#This Row],[Sub-Sector]],Table2[Rate of Change - Zone],"Positive")/Table3[[#This Row],[Count]]</f>
        <v>0</v>
      </c>
      <c r="V61" s="1">
        <f>COUNTIFS(Table2[Sub-Sector],Table3[[#This Row],[Sub-Sector]],Table2[Sharpe Ratio],"&gt;=0.10")/Table3[[#This Row],[Count]]</f>
        <v>1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</v>
      </c>
      <c r="X61">
        <f>_xlfn.RANK.AVG(Table3[[#This Row],[Score]],Table3[Score],1)</f>
        <v>63.5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61">
        <f>_xlfn.RANK.AVG(Table3[[#This Row],[Score 2 ]],Table3[[Score 2 ]],1)</f>
        <v>58</v>
      </c>
    </row>
    <row r="62" spans="1:26" x14ac:dyDescent="0.3">
      <c r="A62" t="s">
        <v>385</v>
      </c>
      <c r="B62">
        <f>COUNTIFS(Table2[Sub-Sector],Table3[[#This Row],[Sub-Sector]])</f>
        <v>14</v>
      </c>
      <c r="C62" s="1">
        <f>COUNTIFS(Table2[Sub-Sector],Table3[[#This Row],[Sub-Sector]],Table2[Uptrend],"Uptrend")/Table3[[#This Row],[Count]]</f>
        <v>0.7857142857142857</v>
      </c>
      <c r="D62" s="1">
        <f>COUNTIFS(Table2[Sub-Sector],Table3[[#This Row],[Sub-Sector]],Table2[1W Return vs Nifty],"&gt;=5")/Table3[[#This Row],[Count]]</f>
        <v>7.1428571428571425E-2</v>
      </c>
      <c r="E62" s="1">
        <f>COUNTIFS(Table2[Sub-Sector],Table3[[#This Row],[Sub-Sector]],Table2[1M Return vs Nifty],"&gt;=5")/Table3[[#This Row],[Count]]</f>
        <v>7.1428571428571425E-2</v>
      </c>
      <c r="F62" s="1">
        <f>COUNTIFS(Table2[Sub-Sector],Table3[[#This Row],[Sub-Sector]],Table2[6M Return vs Nifty],"&gt;=10")/Table3[[#This Row],[Count]]</f>
        <v>0.35714285714285715</v>
      </c>
      <c r="G62" s="1">
        <f>COUNTIFS(Table2[Sub-Sector],Table3[[#This Row],[Sub-Sector]],Table2[1Y Return vs Nifty],"&gt;=10")/Table3[[#This Row],[Count]]</f>
        <v>0.7142857142857143</v>
      </c>
      <c r="H62" s="1">
        <f>COUNTIFS(Table2[Sub-Sector],Table3[[#This Row],[Sub-Sector]],Table2[RSI Exponential â€“ 14D],"&gt;=50")/Table3[[#This Row],[Count]]</f>
        <v>0.2857142857142857</v>
      </c>
      <c r="I62" s="1">
        <f>COUNTIFS(Table2[Sub-Sector],Table3[[#This Row],[Sub-Sector]],Table2[Relative Volume],"&gt;=1")/Table3[[#This Row],[Count]]</f>
        <v>0.21428571428571427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0.6428571428571429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0.42857142857142855</v>
      </c>
      <c r="N62" s="1">
        <f>COUNTIFS(Table2[Sub-Sector],Table3[[#This Row],[Sub-Sector]],Table2[% Away From Current Month Low],"&gt;=0.05")/Table3[[#This Row],[Count]]</f>
        <v>7.1428571428571425E-2</v>
      </c>
      <c r="O62" s="1">
        <f>COUNTIFS(Table2[Sub-Sector],Table3[[#This Row],[Sub-Sector]],Table2[% Away From Current Month High],"&lt;=0.05")/Table3[[#This Row],[Count]]</f>
        <v>0.14285714285714285</v>
      </c>
      <c r="P62" s="1">
        <f>COUNTIFS(Table2[Sub-Sector],Table3[[#This Row],[Sub-Sector]],Table2[% Away From 52W High],"&lt;=10")/Table3[[#This Row],[Count]]</f>
        <v>0.21428571428571427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0.2857142857142857</v>
      </c>
      <c r="S62" s="1">
        <f>COUNTIFS(Table2[Sub-Sector],Table3[[#This Row],[Sub-Sector]],Table2[% Price above 50 EMA],"&gt;=0")/Table3[[#This Row],[Count]]</f>
        <v>0.42857142857142855</v>
      </c>
      <c r="T62" s="1">
        <f>COUNTIFS(Table2[Sub-Sector],Table3[[#This Row],[Sub-Sector]],Table2[% Price above 200 EMA],"&gt;=0")/Table3[[#This Row],[Count]]</f>
        <v>0.7142857142857143</v>
      </c>
      <c r="U62" s="1">
        <f>COUNTIFS(Table2[Sub-Sector],Table3[[#This Row],[Sub-Sector]],Table2[Rate of Change - Zone],"Positive")/Table3[[#This Row],[Count]]</f>
        <v>0.5</v>
      </c>
      <c r="V62" s="1">
        <f>COUNTIFS(Table2[Sub-Sector],Table3[[#This Row],[Sub-Sector]],Table2[Sharpe Ratio],"&gt;=0.10")/Table3[[#This Row],[Count]]</f>
        <v>7.1428571428571425E-2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399</v>
      </c>
      <c r="X62">
        <f>_xlfn.RANK.AVG(Table3[[#This Row],[Score]],Table3[Score],1)</f>
        <v>48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62">
        <f>_xlfn.RANK.AVG(Table3[[#This Row],[Score 2 ]],Table3[[Score 2 ]],1)</f>
        <v>61</v>
      </c>
    </row>
    <row r="63" spans="1:26" x14ac:dyDescent="0.3">
      <c r="A63" t="s">
        <v>478</v>
      </c>
      <c r="B63">
        <f>COUNTIFS(Table2[Sub-Sector],Table3[[#This Row],[Sub-Sector]])</f>
        <v>1</v>
      </c>
      <c r="C63" s="1">
        <f>COUNTIFS(Table2[Sub-Sector],Table3[[#This Row],[Sub-Sector]],Table2[Uptrend],"Uptrend")/Table3[[#This Row],[Count]]</f>
        <v>1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</v>
      </c>
      <c r="F63" s="1">
        <f>COUNTIFS(Table2[Sub-Sector],Table3[[#This Row],[Sub-Sector]],Table2[6M Return vs Nifty],"&gt;=10")/Table3[[#This Row],[Count]]</f>
        <v>0</v>
      </c>
      <c r="G63" s="1">
        <f>COUNTIFS(Table2[Sub-Sector],Table3[[#This Row],[Sub-Sector]],Table2[1Y Return vs Nifty],"&gt;=10")/Table3[[#This Row],[Count]]</f>
        <v>1</v>
      </c>
      <c r="H63" s="1">
        <f>COUNTIFS(Table2[Sub-Sector],Table3[[#This Row],[Sub-Sector]],Table2[RSI Exponential â€“ 14D],"&gt;=50")/Table3[[#This Row],[Count]]</f>
        <v>0</v>
      </c>
      <c r="I63" s="1">
        <f>COUNTIFS(Table2[Sub-Sector],Table3[[#This Row],[Sub-Sector]],Table2[Relative Volume],"&gt;=1")/Table3[[#This Row],[Count]]</f>
        <v>0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0</v>
      </c>
      <c r="O63" s="1">
        <f>COUNTIFS(Table2[Sub-Sector],Table3[[#This Row],[Sub-Sector]],Table2[% Away From Current Month High],"&lt;=0.05")/Table3[[#This Row],[Count]]</f>
        <v>1</v>
      </c>
      <c r="P63" s="1">
        <f>COUNTIFS(Table2[Sub-Sector],Table3[[#This Row],[Sub-Sector]],Table2[% Away From 52W High],"&lt;=10")/Table3[[#This Row],[Count]]</f>
        <v>1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</v>
      </c>
      <c r="S63" s="1">
        <f>COUNTIFS(Table2[Sub-Sector],Table3[[#This Row],[Sub-Sector]],Table2[% Price above 50 EMA],"&gt;=0")/Table3[[#This Row],[Count]]</f>
        <v>1</v>
      </c>
      <c r="T63" s="1">
        <f>COUNTIFS(Table2[Sub-Sector],Table3[[#This Row],[Sub-Sector]],Table2[% Price above 200 EMA],"&gt;=0")/Table3[[#This Row],[Count]]</f>
        <v>1</v>
      </c>
      <c r="U63" s="1">
        <f>COUNTIFS(Table2[Sub-Sector],Table3[[#This Row],[Sub-Sector]],Table2[Rate of Change - Zone],"Positive")/Table3[[#This Row],[Count]]</f>
        <v>1</v>
      </c>
      <c r="V63" s="1">
        <f>COUNTIFS(Table2[Sub-Sector],Table3[[#This Row],[Sub-Sector]],Table2[Sharpe Ratio],"&gt;=0.10")/Table3[[#This Row],[Count]]</f>
        <v>0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439.5</v>
      </c>
      <c r="X63">
        <f>_xlfn.RANK.AVG(Table3[[#This Row],[Score]],Table3[Score],1)</f>
        <v>66.5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63">
        <f>_xlfn.RANK.AVG(Table3[[#This Row],[Score 2 ]],Table3[[Score 2 ]],1)</f>
        <v>62</v>
      </c>
    </row>
    <row r="64" spans="1:26" x14ac:dyDescent="0.3">
      <c r="A64" t="s">
        <v>133</v>
      </c>
      <c r="B64">
        <f>COUNTIFS(Table2[Sub-Sector],Table3[[#This Row],[Sub-Sector]])</f>
        <v>6</v>
      </c>
      <c r="C64" s="1">
        <f>COUNTIFS(Table2[Sub-Sector],Table3[[#This Row],[Sub-Sector]],Table2[Uptrend],"Uptrend")/Table3[[#This Row],[Count]]</f>
        <v>0.66666666666666663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0.33333333333333331</v>
      </c>
      <c r="F64" s="1">
        <f>COUNTIFS(Table2[Sub-Sector],Table3[[#This Row],[Sub-Sector]],Table2[6M Return vs Nifty],"&gt;=10")/Table3[[#This Row],[Count]]</f>
        <v>0.66666666666666663</v>
      </c>
      <c r="G64" s="1">
        <f>COUNTIFS(Table2[Sub-Sector],Table3[[#This Row],[Sub-Sector]],Table2[1Y Return vs Nifty],"&gt;=10")/Table3[[#This Row],[Count]]</f>
        <v>0.5</v>
      </c>
      <c r="H64" s="1">
        <f>COUNTIFS(Table2[Sub-Sector],Table3[[#This Row],[Sub-Sector]],Table2[RSI Exponential â€“ 14D],"&gt;=50")/Table3[[#This Row],[Count]]</f>
        <v>0.33333333333333331</v>
      </c>
      <c r="I64" s="1">
        <f>COUNTIFS(Table2[Sub-Sector],Table3[[#This Row],[Sub-Sector]],Table2[Relative Volume],"&gt;=1")/Table3[[#This Row],[Count]]</f>
        <v>0.33333333333333331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0.33333333333333331</v>
      </c>
      <c r="L64" s="1">
        <f>COUNTIFS(Table2[Sub-Sector],Table3[[#This Row],[Sub-Sector]],Table2[% Away From Current Week Low],"&gt;=0.05")/Table3[[#This Row],[Count]]</f>
        <v>0.16666666666666666</v>
      </c>
      <c r="M64" s="1">
        <f>COUNTIFS(Table2[Sub-Sector],Table3[[#This Row],[Sub-Sector]],Table2[% Away From Current Week High],"&lt;=0.05")/Table3[[#This Row],[Count]]</f>
        <v>0.33333333333333331</v>
      </c>
      <c r="N64" s="1">
        <f>COUNTIFS(Table2[Sub-Sector],Table3[[#This Row],[Sub-Sector]],Table2[% Away From Current Month Low],"&gt;=0.05")/Table3[[#This Row],[Count]]</f>
        <v>0.16666666666666666</v>
      </c>
      <c r="O64" s="1">
        <f>COUNTIFS(Table2[Sub-Sector],Table3[[#This Row],[Sub-Sector]],Table2[% Away From Current Month High],"&lt;=0.05")/Table3[[#This Row],[Count]]</f>
        <v>0</v>
      </c>
      <c r="P64" s="1">
        <f>COUNTIFS(Table2[Sub-Sector],Table3[[#This Row],[Sub-Sector]],Table2[% Away From 52W High],"&lt;=10")/Table3[[#This Row],[Count]]</f>
        <v>0.16666666666666666</v>
      </c>
      <c r="Q64" s="1">
        <f>COUNTIFS(Table2[Sub-Sector],Table3[[#This Row],[Sub-Sector]],Table2[% Away From 52W Low],"&gt;=10")/Table3[[#This Row],[Count]]</f>
        <v>0.83333333333333337</v>
      </c>
      <c r="R64" s="1">
        <f>COUNTIFS(Table2[Sub-Sector],Table3[[#This Row],[Sub-Sector]],Table2[% Price above 20 EMA],"&gt;=0")/Table3[[#This Row],[Count]]</f>
        <v>0.33333333333333331</v>
      </c>
      <c r="S64" s="1">
        <f>COUNTIFS(Table2[Sub-Sector],Table3[[#This Row],[Sub-Sector]],Table2[% Price above 50 EMA],"&gt;=0")/Table3[[#This Row],[Count]]</f>
        <v>0.33333333333333331</v>
      </c>
      <c r="T64" s="1">
        <f>COUNTIFS(Table2[Sub-Sector],Table3[[#This Row],[Sub-Sector]],Table2[% Price above 200 EMA],"&gt;=0")/Table3[[#This Row],[Count]]</f>
        <v>0.66666666666666663</v>
      </c>
      <c r="U64" s="1">
        <f>COUNTIFS(Table2[Sub-Sector],Table3[[#This Row],[Sub-Sector]],Table2[Rate of Change - Zone],"Positive")/Table3[[#This Row],[Count]]</f>
        <v>0.33333333333333331</v>
      </c>
      <c r="V64" s="1">
        <f>COUNTIFS(Table2[Sub-Sector],Table3[[#This Row],[Sub-Sector]],Table2[Sharpe Ratio],"&gt;=0.10")/Table3[[#This Row],[Count]]</f>
        <v>0.5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64">
        <f>_xlfn.RANK.AVG(Table3[[#This Row],[Score]],Table3[Score],1)</f>
        <v>60.5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4">
        <f>_xlfn.RANK.AVG(Table3[[#This Row],[Score 2 ]],Table3[[Score 2 ]],1)</f>
        <v>63</v>
      </c>
    </row>
    <row r="65" spans="1:26" x14ac:dyDescent="0.3">
      <c r="A65" t="s">
        <v>500</v>
      </c>
      <c r="B65">
        <f>COUNTIFS(Table2[Sub-Sector],Table3[[#This Row],[Sub-Sector]])</f>
        <v>2</v>
      </c>
      <c r="C65" s="1">
        <f>COUNTIFS(Table2[Sub-Sector],Table3[[#This Row],[Sub-Sector]],Table2[Uptrend],"Uptrend")/Table3[[#This Row],[Count]]</f>
        <v>1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</v>
      </c>
      <c r="F65" s="1">
        <f>COUNTIFS(Table2[Sub-Sector],Table3[[#This Row],[Sub-Sector]],Table2[6M Return vs Nifty],"&gt;=10")/Table3[[#This Row],[Count]]</f>
        <v>1</v>
      </c>
      <c r="G65" s="1">
        <f>COUNTIFS(Table2[Sub-Sector],Table3[[#This Row],[Sub-Sector]],Table2[1Y Return vs Nifty],"&gt;=10")/Table3[[#This Row],[Count]]</f>
        <v>0.5</v>
      </c>
      <c r="H65" s="1">
        <f>COUNTIFS(Table2[Sub-Sector],Table3[[#This Row],[Sub-Sector]],Table2[RSI Exponential â€“ 14D],"&gt;=50")/Table3[[#This Row],[Count]]</f>
        <v>0</v>
      </c>
      <c r="I65" s="1">
        <f>COUNTIFS(Table2[Sub-Sector],Table3[[#This Row],[Sub-Sector]],Table2[Relative Volume],"&gt;=1")/Table3[[#This Row],[Count]]</f>
        <v>0.5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0.5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0</v>
      </c>
      <c r="N65" s="1">
        <f>COUNTIFS(Table2[Sub-Sector],Table3[[#This Row],[Sub-Sector]],Table2[% Away From Current Month Low],"&gt;=0.05")/Table3[[#This Row],[Count]]</f>
        <v>0</v>
      </c>
      <c r="O65" s="1">
        <f>COUNTIFS(Table2[Sub-Sector],Table3[[#This Row],[Sub-Sector]],Table2[% Away From Current Month High],"&lt;=0.05")/Table3[[#This Row],[Count]]</f>
        <v>0</v>
      </c>
      <c r="P65" s="1">
        <f>COUNTIFS(Table2[Sub-Sector],Table3[[#This Row],[Sub-Sector]],Table2[% Away From 52W High],"&lt;=10")/Table3[[#This Row],[Count]]</f>
        <v>0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</v>
      </c>
      <c r="S65" s="1">
        <f>COUNTIFS(Table2[Sub-Sector],Table3[[#This Row],[Sub-Sector]],Table2[% Price above 50 EMA],"&gt;=0")/Table3[[#This Row],[Count]]</f>
        <v>0</v>
      </c>
      <c r="T65" s="1">
        <f>COUNTIFS(Table2[Sub-Sector],Table3[[#This Row],[Sub-Sector]],Table2[% Price above 200 EMA],"&gt;=0")/Table3[[#This Row],[Count]]</f>
        <v>1</v>
      </c>
      <c r="U65" s="1">
        <f>COUNTIFS(Table2[Sub-Sector],Table3[[#This Row],[Sub-Sector]],Table2[Rate of Change - Zone],"Positive")/Table3[[#This Row],[Count]]</f>
        <v>0</v>
      </c>
      <c r="V65" s="1">
        <f>COUNTIFS(Table2[Sub-Sector],Table3[[#This Row],[Sub-Sector]],Table2[Sharpe Ratio],"&gt;=0.10")/Table3[[#This Row],[Count]]</f>
        <v>0.5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443.5</v>
      </c>
      <c r="X65">
        <f>_xlfn.RANK.AVG(Table3[[#This Row],[Score]],Table3[Score],1)</f>
        <v>70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</v>
      </c>
      <c r="Z65">
        <f>_xlfn.RANK.AVG(Table3[[#This Row],[Score 2 ]],Table3[[Score 2 ]],1)</f>
        <v>64</v>
      </c>
    </row>
    <row r="66" spans="1:26" x14ac:dyDescent="0.3">
      <c r="A66" t="s">
        <v>512</v>
      </c>
      <c r="B66">
        <f>COUNTIFS(Table2[Sub-Sector],Table3[[#This Row],[Sub-Sector]])</f>
        <v>6</v>
      </c>
      <c r="C66" s="1">
        <f>COUNTIFS(Table2[Sub-Sector],Table3[[#This Row],[Sub-Sector]],Table2[Uptrend],"Uptrend")/Table3[[#This Row],[Count]]</f>
        <v>0.33333333333333331</v>
      </c>
      <c r="D66" s="1">
        <f>COUNTIFS(Table2[Sub-Sector],Table3[[#This Row],[Sub-Sector]],Table2[1W Return vs Nifty],"&gt;=5")/Table3[[#This Row],[Count]]</f>
        <v>0.16666666666666666</v>
      </c>
      <c r="E66" s="1">
        <f>COUNTIFS(Table2[Sub-Sector],Table3[[#This Row],[Sub-Sector]],Table2[1M Return vs Nifty],"&gt;=5")/Table3[[#This Row],[Count]]</f>
        <v>0.16666666666666666</v>
      </c>
      <c r="F66" s="1">
        <f>COUNTIFS(Table2[Sub-Sector],Table3[[#This Row],[Sub-Sector]],Table2[6M Return vs Nifty],"&gt;=10")/Table3[[#This Row],[Count]]</f>
        <v>0.16666666666666666</v>
      </c>
      <c r="G66" s="1">
        <f>COUNTIFS(Table2[Sub-Sector],Table3[[#This Row],[Sub-Sector]],Table2[1Y Return vs Nifty],"&gt;=10")/Table3[[#This Row],[Count]]</f>
        <v>0</v>
      </c>
      <c r="H66" s="1">
        <f>COUNTIFS(Table2[Sub-Sector],Table3[[#This Row],[Sub-Sector]],Table2[RSI Exponential â€“ 14D],"&gt;=50")/Table3[[#This Row],[Count]]</f>
        <v>0.83333333333333337</v>
      </c>
      <c r="I66" s="1">
        <f>COUNTIFS(Table2[Sub-Sector],Table3[[#This Row],[Sub-Sector]],Table2[Relative Volume],"&gt;=1")/Table3[[#This Row],[Count]]</f>
        <v>0.66666666666666663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0.33333333333333331</v>
      </c>
      <c r="M66" s="1">
        <f>COUNTIFS(Table2[Sub-Sector],Table3[[#This Row],[Sub-Sector]],Table2[% Away From Current Week High],"&lt;=0.05")/Table3[[#This Row],[Count]]</f>
        <v>1</v>
      </c>
      <c r="N66" s="1">
        <f>COUNTIFS(Table2[Sub-Sector],Table3[[#This Row],[Sub-Sector]],Table2[% Away From Current Month Low],"&gt;=0.05")/Table3[[#This Row],[Count]]</f>
        <v>0.33333333333333331</v>
      </c>
      <c r="O66" s="1">
        <f>COUNTIFS(Table2[Sub-Sector],Table3[[#This Row],[Sub-Sector]],Table2[% Away From Current Month High],"&lt;=0.05")/Table3[[#This Row],[Count]]</f>
        <v>0.66666666666666663</v>
      </c>
      <c r="P66" s="1">
        <f>COUNTIFS(Table2[Sub-Sector],Table3[[#This Row],[Sub-Sector]],Table2[% Away From 52W High],"&lt;=10")/Table3[[#This Row],[Count]]</f>
        <v>0.33333333333333331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0.83333333333333337</v>
      </c>
      <c r="S66" s="1">
        <f>COUNTIFS(Table2[Sub-Sector],Table3[[#This Row],[Sub-Sector]],Table2[% Price above 50 EMA],"&gt;=0")/Table3[[#This Row],[Count]]</f>
        <v>0.83333333333333337</v>
      </c>
      <c r="T66" s="1">
        <f>COUNTIFS(Table2[Sub-Sector],Table3[[#This Row],[Sub-Sector]],Table2[% Price above 200 EMA],"&gt;=0")/Table3[[#This Row],[Count]]</f>
        <v>0.66666666666666663</v>
      </c>
      <c r="U66" s="1">
        <f>COUNTIFS(Table2[Sub-Sector],Table3[[#This Row],[Sub-Sector]],Table2[Rate of Change - Zone],"Positive")/Table3[[#This Row],[Count]]</f>
        <v>0.83333333333333337</v>
      </c>
      <c r="V66" s="1">
        <f>COUNTIFS(Table2[Sub-Sector],Table3[[#This Row],[Sub-Sector]],Table2[Sharpe Ratio],"&gt;=0.10")/Table3[[#This Row],[Count]]</f>
        <v>0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434.5</v>
      </c>
      <c r="X66">
        <f>_xlfn.RANK.AVG(Table3[[#This Row],[Score]],Table3[Score],1)</f>
        <v>59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</v>
      </c>
      <c r="Z66">
        <f>_xlfn.RANK.AVG(Table3[[#This Row],[Score 2 ]],Table3[[Score 2 ]],1)</f>
        <v>65</v>
      </c>
    </row>
    <row r="67" spans="1:26" x14ac:dyDescent="0.3">
      <c r="A67" t="s">
        <v>40</v>
      </c>
      <c r="B67">
        <f>COUNTIFS(Table2[Sub-Sector],Table3[[#This Row],[Sub-Sector]])</f>
        <v>2</v>
      </c>
      <c r="C67" s="1">
        <f>COUNTIFS(Table2[Sub-Sector],Table3[[#This Row],[Sub-Sector]],Table2[Uptrend],"Uptrend")/Table3[[#This Row],[Count]]</f>
        <v>1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1</v>
      </c>
      <c r="F67" s="1">
        <f>COUNTIFS(Table2[Sub-Sector],Table3[[#This Row],[Sub-Sector]],Table2[6M Return vs Nifty],"&gt;=10")/Table3[[#This Row],[Count]]</f>
        <v>0</v>
      </c>
      <c r="G67" s="1">
        <f>COUNTIFS(Table2[Sub-Sector],Table3[[#This Row],[Sub-Sector]],Table2[1Y Return vs Nifty],"&gt;=10")/Table3[[#This Row],[Count]]</f>
        <v>0.5</v>
      </c>
      <c r="H67" s="1">
        <f>COUNTIFS(Table2[Sub-Sector],Table3[[#This Row],[Sub-Sector]],Table2[RSI Exponential â€“ 14D],"&gt;=50")/Table3[[#This Row],[Count]]</f>
        <v>1</v>
      </c>
      <c r="I67" s="1">
        <f>COUNTIFS(Table2[Sub-Sector],Table3[[#This Row],[Sub-Sector]],Table2[Relative Volume],"&gt;=1")/Table3[[#This Row],[Count]]</f>
        <v>0.5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0.5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0.5</v>
      </c>
      <c r="O67" s="1">
        <f>COUNTIFS(Table2[Sub-Sector],Table3[[#This Row],[Sub-Sector]],Table2[% Away From Current Month High],"&lt;=0.05")/Table3[[#This Row],[Count]]</f>
        <v>1</v>
      </c>
      <c r="P67" s="1">
        <f>COUNTIFS(Table2[Sub-Sector],Table3[[#This Row],[Sub-Sector]],Table2[% Away From 52W High],"&lt;=10")/Table3[[#This Row],[Count]]</f>
        <v>1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1</v>
      </c>
      <c r="S67" s="1">
        <f>COUNTIFS(Table2[Sub-Sector],Table3[[#This Row],[Sub-Sector]],Table2[% Price above 50 EMA],"&gt;=0")/Table3[[#This Row],[Count]]</f>
        <v>1</v>
      </c>
      <c r="T67" s="1">
        <f>COUNTIFS(Table2[Sub-Sector],Table3[[#This Row],[Sub-Sector]],Table2[% Price above 200 EMA],"&gt;=0")/Table3[[#This Row],[Count]]</f>
        <v>1</v>
      </c>
      <c r="U67" s="1">
        <f>COUNTIFS(Table2[Sub-Sector],Table3[[#This Row],[Sub-Sector]],Table2[Rate of Change - Zone],"Positive")/Table3[[#This Row],[Count]]</f>
        <v>1</v>
      </c>
      <c r="V67" s="1">
        <f>COUNTIFS(Table2[Sub-Sector],Table3[[#This Row],[Sub-Sector]],Table2[Sharpe Ratio],"&gt;=0.10")/Table3[[#This Row],[Count]]</f>
        <v>0.5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356.5</v>
      </c>
      <c r="X67">
        <f>_xlfn.RANK.AVG(Table3[[#This Row],[Score]],Table3[Score],1)</f>
        <v>38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67">
        <f>_xlfn.RANK.AVG(Table3[[#This Row],[Score 2 ]],Table3[[Score 2 ]],1)</f>
        <v>66</v>
      </c>
    </row>
    <row r="68" spans="1:26" x14ac:dyDescent="0.3">
      <c r="A68" t="s">
        <v>18</v>
      </c>
      <c r="B68">
        <f>COUNTIFS(Table2[Sub-Sector],Table3[[#This Row],[Sub-Sector]])</f>
        <v>6</v>
      </c>
      <c r="C68" s="1">
        <f>COUNTIFS(Table2[Sub-Sector],Table3[[#This Row],[Sub-Sector]],Table2[Uptrend],"Uptrend")/Table3[[#This Row],[Count]]</f>
        <v>0.83333333333333337</v>
      </c>
      <c r="D68" s="1">
        <f>COUNTIFS(Table2[Sub-Sector],Table3[[#This Row],[Sub-Sector]],Table2[1W Return vs Nifty],"&gt;=5")/Table3[[#This Row],[Count]]</f>
        <v>0.16666666666666666</v>
      </c>
      <c r="E68" s="1">
        <f>COUNTIFS(Table2[Sub-Sector],Table3[[#This Row],[Sub-Sector]],Table2[1M Return vs Nifty],"&gt;=5")/Table3[[#This Row],[Count]]</f>
        <v>0.33333333333333331</v>
      </c>
      <c r="F68" s="1">
        <f>COUNTIFS(Table2[Sub-Sector],Table3[[#This Row],[Sub-Sector]],Table2[6M Return vs Nifty],"&gt;=10")/Table3[[#This Row],[Count]]</f>
        <v>0</v>
      </c>
      <c r="G68" s="1">
        <f>COUNTIFS(Table2[Sub-Sector],Table3[[#This Row],[Sub-Sector]],Table2[1Y Return vs Nifty],"&gt;=10")/Table3[[#This Row],[Count]]</f>
        <v>0.83333333333333337</v>
      </c>
      <c r="H68" s="1">
        <f>COUNTIFS(Table2[Sub-Sector],Table3[[#This Row],[Sub-Sector]],Table2[RSI Exponential â€“ 14D],"&gt;=50")/Table3[[#This Row],[Count]]</f>
        <v>0.33333333333333331</v>
      </c>
      <c r="I68" s="1">
        <f>COUNTIFS(Table2[Sub-Sector],Table3[[#This Row],[Sub-Sector]],Table2[Relative Volume],"&gt;=1")/Table3[[#This Row],[Count]]</f>
        <v>0.5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0.66666666666666663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0.66666666666666663</v>
      </c>
      <c r="N68" s="1">
        <f>COUNTIFS(Table2[Sub-Sector],Table3[[#This Row],[Sub-Sector]],Table2[% Away From Current Month Low],"&gt;=0.05")/Table3[[#This Row],[Count]]</f>
        <v>0</v>
      </c>
      <c r="O68" s="1">
        <f>COUNTIFS(Table2[Sub-Sector],Table3[[#This Row],[Sub-Sector]],Table2[% Away From Current Month High],"&lt;=0.05")/Table3[[#This Row],[Count]]</f>
        <v>0.33333333333333331</v>
      </c>
      <c r="P68" s="1">
        <f>COUNTIFS(Table2[Sub-Sector],Table3[[#This Row],[Sub-Sector]],Table2[% Away From 52W High],"&lt;=10")/Table3[[#This Row],[Count]]</f>
        <v>0.33333333333333331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0.33333333333333331</v>
      </c>
      <c r="S68" s="1">
        <f>COUNTIFS(Table2[Sub-Sector],Table3[[#This Row],[Sub-Sector]],Table2[% Price above 50 EMA],"&gt;=0")/Table3[[#This Row],[Count]]</f>
        <v>0.33333333333333331</v>
      </c>
      <c r="T68" s="1">
        <f>COUNTIFS(Table2[Sub-Sector],Table3[[#This Row],[Sub-Sector]],Table2[% Price above 200 EMA],"&gt;=0")/Table3[[#This Row],[Count]]</f>
        <v>1</v>
      </c>
      <c r="U68" s="1">
        <f>COUNTIFS(Table2[Sub-Sector],Table3[[#This Row],[Sub-Sector]],Table2[Rate of Change - Zone],"Positive")/Table3[[#This Row],[Count]]</f>
        <v>0.5</v>
      </c>
      <c r="V68" s="1">
        <f>COUNTIFS(Table2[Sub-Sector],Table3[[#This Row],[Sub-Sector]],Table2[Sharpe Ratio],"&gt;=0.10")/Table3[[#This Row],[Count]]</f>
        <v>0.5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358.5</v>
      </c>
      <c r="X68">
        <f>_xlfn.RANK.AVG(Table3[[#This Row],[Score]],Table3[Score],1)</f>
        <v>39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</v>
      </c>
      <c r="Z68">
        <f>_xlfn.RANK.AVG(Table3[[#This Row],[Score 2 ]],Table3[[Score 2 ]],1)</f>
        <v>67</v>
      </c>
    </row>
    <row r="69" spans="1:26" x14ac:dyDescent="0.3">
      <c r="A69" t="s">
        <v>177</v>
      </c>
      <c r="B69">
        <f>COUNTIFS(Table2[Sub-Sector],Table3[[#This Row],[Sub-Sector]])</f>
        <v>6</v>
      </c>
      <c r="C69" s="1">
        <f>COUNTIFS(Table2[Sub-Sector],Table3[[#This Row],[Sub-Sector]],Table2[Uptrend],"Uptrend")/Table3[[#This Row],[Count]]</f>
        <v>0.83333333333333337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0.33333333333333331</v>
      </c>
      <c r="F69" s="1">
        <f>COUNTIFS(Table2[Sub-Sector],Table3[[#This Row],[Sub-Sector]],Table2[6M Return vs Nifty],"&gt;=10")/Table3[[#This Row],[Count]]</f>
        <v>0.16666666666666666</v>
      </c>
      <c r="G69" s="1">
        <f>COUNTIFS(Table2[Sub-Sector],Table3[[#This Row],[Sub-Sector]],Table2[1Y Return vs Nifty],"&gt;=10")/Table3[[#This Row],[Count]]</f>
        <v>0.66666666666666663</v>
      </c>
      <c r="H69" s="1">
        <f>COUNTIFS(Table2[Sub-Sector],Table3[[#This Row],[Sub-Sector]],Table2[RSI Exponential â€“ 14D],"&gt;=50")/Table3[[#This Row],[Count]]</f>
        <v>0.16666666666666666</v>
      </c>
      <c r="I69" s="1">
        <f>COUNTIFS(Table2[Sub-Sector],Table3[[#This Row],[Sub-Sector]],Table2[Relative Volume],"&gt;=1")/Table3[[#This Row],[Count]]</f>
        <v>0.16666666666666666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0.83333333333333337</v>
      </c>
      <c r="N69" s="1">
        <f>COUNTIFS(Table2[Sub-Sector],Table3[[#This Row],[Sub-Sector]],Table2[% Away From Current Month Low],"&gt;=0.05")/Table3[[#This Row],[Count]]</f>
        <v>0</v>
      </c>
      <c r="O69" s="1">
        <f>COUNTIFS(Table2[Sub-Sector],Table3[[#This Row],[Sub-Sector]],Table2[% Away From Current Month High],"&lt;=0.05")/Table3[[#This Row],[Count]]</f>
        <v>0.33333333333333331</v>
      </c>
      <c r="P69" s="1">
        <f>COUNTIFS(Table2[Sub-Sector],Table3[[#This Row],[Sub-Sector]],Table2[% Away From 52W High],"&lt;=10")/Table3[[#This Row],[Count]]</f>
        <v>0.5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0.5</v>
      </c>
      <c r="S69" s="1">
        <f>COUNTIFS(Table2[Sub-Sector],Table3[[#This Row],[Sub-Sector]],Table2[% Price above 50 EMA],"&gt;=0")/Table3[[#This Row],[Count]]</f>
        <v>0.83333333333333337</v>
      </c>
      <c r="T69" s="1">
        <f>COUNTIFS(Table2[Sub-Sector],Table3[[#This Row],[Sub-Sector]],Table2[% Price above 200 EMA],"&gt;=0")/Table3[[#This Row],[Count]]</f>
        <v>0.83333333333333337</v>
      </c>
      <c r="U69" s="1">
        <f>COUNTIFS(Table2[Sub-Sector],Table3[[#This Row],[Sub-Sector]],Table2[Rate of Change - Zone],"Positive")/Table3[[#This Row],[Count]]</f>
        <v>0.83333333333333337</v>
      </c>
      <c r="V69" s="1">
        <f>COUNTIFS(Table2[Sub-Sector],Table3[[#This Row],[Sub-Sector]],Table2[Sharpe Ratio],"&gt;=0.10")/Table3[[#This Row],[Count]]</f>
        <v>0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</v>
      </c>
      <c r="X69">
        <f>_xlfn.RANK.AVG(Table3[[#This Row],[Score]],Table3[Score],1)</f>
        <v>57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69">
        <f>_xlfn.RANK.AVG(Table3[[#This Row],[Score 2 ]],Table3[[Score 2 ]],1)</f>
        <v>68.5</v>
      </c>
    </row>
    <row r="70" spans="1:26" x14ac:dyDescent="0.3">
      <c r="A70" t="s">
        <v>92</v>
      </c>
      <c r="B70">
        <f>COUNTIFS(Table2[Sub-Sector],Table3[[#This Row],[Sub-Sector]])</f>
        <v>5</v>
      </c>
      <c r="C70" s="1">
        <f>COUNTIFS(Table2[Sub-Sector],Table3[[#This Row],[Sub-Sector]],Table2[Uptrend],"Uptrend")/Table3[[#This Row],[Count]]</f>
        <v>0.8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</v>
      </c>
      <c r="F70" s="1">
        <f>COUNTIFS(Table2[Sub-Sector],Table3[[#This Row],[Sub-Sector]],Table2[6M Return vs Nifty],"&gt;=10")/Table3[[#This Row],[Count]]</f>
        <v>0.8</v>
      </c>
      <c r="G70" s="1">
        <f>COUNTIFS(Table2[Sub-Sector],Table3[[#This Row],[Sub-Sector]],Table2[1Y Return vs Nifty],"&gt;=10")/Table3[[#This Row],[Count]]</f>
        <v>0.8</v>
      </c>
      <c r="H70" s="1">
        <f>COUNTIFS(Table2[Sub-Sector],Table3[[#This Row],[Sub-Sector]],Table2[RSI Exponential â€“ 14D],"&gt;=50")/Table3[[#This Row],[Count]]</f>
        <v>0</v>
      </c>
      <c r="I70" s="1">
        <f>COUNTIFS(Table2[Sub-Sector],Table3[[#This Row],[Sub-Sector]],Table2[Relative Volume],"&gt;=1")/Table3[[#This Row],[Count]]</f>
        <v>0.2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0.4</v>
      </c>
      <c r="L70" s="1">
        <f>COUNTIFS(Table2[Sub-Sector],Table3[[#This Row],[Sub-Sector]],Table2[% Away From Current Week Low],"&gt;=0.05")/Table3[[#This Row],[Count]]</f>
        <v>0</v>
      </c>
      <c r="M70" s="1">
        <f>COUNTIFS(Table2[Sub-Sector],Table3[[#This Row],[Sub-Sector]],Table2[% Away From Current Week High],"&lt;=0.05")/Table3[[#This Row],[Count]]</f>
        <v>0.4</v>
      </c>
      <c r="N70" s="1">
        <f>COUNTIFS(Table2[Sub-Sector],Table3[[#This Row],[Sub-Sector]],Table2[% Away From Current Month Low],"&gt;=0.05")/Table3[[#This Row],[Count]]</f>
        <v>0</v>
      </c>
      <c r="O70" s="1">
        <f>COUNTIFS(Table2[Sub-Sector],Table3[[#This Row],[Sub-Sector]],Table2[% Away From Current Month High],"&lt;=0.05")/Table3[[#This Row],[Count]]</f>
        <v>0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</v>
      </c>
      <c r="S70" s="1">
        <f>COUNTIFS(Table2[Sub-Sector],Table3[[#This Row],[Sub-Sector]],Table2[% Price above 50 EMA],"&gt;=0")/Table3[[#This Row],[Count]]</f>
        <v>0.2</v>
      </c>
      <c r="T70" s="1">
        <f>COUNTIFS(Table2[Sub-Sector],Table3[[#This Row],[Sub-Sector]],Table2[% Price above 200 EMA],"&gt;=0")/Table3[[#This Row],[Count]]</f>
        <v>0.8</v>
      </c>
      <c r="U70" s="1">
        <f>COUNTIFS(Table2[Sub-Sector],Table3[[#This Row],[Sub-Sector]],Table2[Rate of Change - Zone],"Positive")/Table3[[#This Row],[Count]]</f>
        <v>0</v>
      </c>
      <c r="V70" s="1">
        <f>COUNTIFS(Table2[Sub-Sector],Table3[[#This Row],[Sub-Sector]],Table2[Sharpe Ratio],"&gt;=0.10")/Table3[[#This Row],[Count]]</f>
        <v>0.6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482.5</v>
      </c>
      <c r="X70">
        <f>_xlfn.RANK.AVG(Table3[[#This Row],[Score]],Table3[Score],1)</f>
        <v>78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70">
        <f>_xlfn.RANK.AVG(Table3[[#This Row],[Score 2 ]],Table3[[Score 2 ]],1)</f>
        <v>68.5</v>
      </c>
    </row>
    <row r="71" spans="1:26" x14ac:dyDescent="0.3">
      <c r="A71" t="s">
        <v>95</v>
      </c>
      <c r="B71">
        <f>COUNTIFS(Table2[Sub-Sector],Table3[[#This Row],[Sub-Sector]])</f>
        <v>4</v>
      </c>
      <c r="C71" s="1">
        <f>COUNTIFS(Table2[Sub-Sector],Table3[[#This Row],[Sub-Sector]],Table2[Uptrend],"Uptrend")/Table3[[#This Row],[Count]]</f>
        <v>0.25</v>
      </c>
      <c r="D71" s="1">
        <f>COUNTIFS(Table2[Sub-Sector],Table3[[#This Row],[Sub-Sector]],Table2[1W Return vs Nifty],"&gt;=5")/Table3[[#This Row],[Count]]</f>
        <v>0.5</v>
      </c>
      <c r="E71" s="1">
        <f>COUNTIFS(Table2[Sub-Sector],Table3[[#This Row],[Sub-Sector]],Table2[1M Return vs Nifty],"&gt;=5")/Table3[[#This Row],[Count]]</f>
        <v>0.75</v>
      </c>
      <c r="F71" s="1">
        <f>COUNTIFS(Table2[Sub-Sector],Table3[[#This Row],[Sub-Sector]],Table2[6M Return vs Nifty],"&gt;=10")/Table3[[#This Row],[Count]]</f>
        <v>0</v>
      </c>
      <c r="G71" s="1">
        <f>COUNTIFS(Table2[Sub-Sector],Table3[[#This Row],[Sub-Sector]],Table2[1Y Return vs Nifty],"&gt;=10")/Table3[[#This Row],[Count]]</f>
        <v>0</v>
      </c>
      <c r="H71" s="1">
        <f>COUNTIFS(Table2[Sub-Sector],Table3[[#This Row],[Sub-Sector]],Table2[RSI Exponential â€“ 14D],"&gt;=50")/Table3[[#This Row],[Count]]</f>
        <v>0.75</v>
      </c>
      <c r="I71" s="1">
        <f>COUNTIFS(Table2[Sub-Sector],Table3[[#This Row],[Sub-Sector]],Table2[Relative Volume],"&gt;=1")/Table3[[#This Row],[Count]]</f>
        <v>0.75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0</v>
      </c>
      <c r="O71" s="1">
        <f>COUNTIFS(Table2[Sub-Sector],Table3[[#This Row],[Sub-Sector]],Table2[% Away From Current Month High],"&lt;=0.05")/Table3[[#This Row],[Count]]</f>
        <v>1</v>
      </c>
      <c r="P71" s="1">
        <f>COUNTIFS(Table2[Sub-Sector],Table3[[#This Row],[Sub-Sector]],Table2[% Away From 52W High],"&lt;=10")/Table3[[#This Row],[Count]]</f>
        <v>0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1</v>
      </c>
      <c r="S71" s="1">
        <f>COUNTIFS(Table2[Sub-Sector],Table3[[#This Row],[Sub-Sector]],Table2[% Price above 50 EMA],"&gt;=0")/Table3[[#This Row],[Count]]</f>
        <v>1</v>
      </c>
      <c r="T71" s="1">
        <f>COUNTIFS(Table2[Sub-Sector],Table3[[#This Row],[Sub-Sector]],Table2[% Price above 200 EMA],"&gt;=0")/Table3[[#This Row],[Count]]</f>
        <v>1</v>
      </c>
      <c r="U71" s="1">
        <f>COUNTIFS(Table2[Sub-Sector],Table3[[#This Row],[Sub-Sector]],Table2[Rate of Change - Zone],"Positive")/Table3[[#This Row],[Count]]</f>
        <v>1</v>
      </c>
      <c r="V71" s="1">
        <f>COUNTIFS(Table2[Sub-Sector],Table3[[#This Row],[Sub-Sector]],Table2[Sharpe Ratio],"&gt;=0.10")/Table3[[#This Row],[Count]]</f>
        <v>0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</v>
      </c>
      <c r="X71">
        <f>_xlfn.RANK.AVG(Table3[[#This Row],[Score]],Table3[Score],1)</f>
        <v>45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</v>
      </c>
      <c r="Z71">
        <f>_xlfn.RANK.AVG(Table3[[#This Row],[Score 2 ]],Table3[[Score 2 ]],1)</f>
        <v>70</v>
      </c>
    </row>
    <row r="72" spans="1:26" x14ac:dyDescent="0.3">
      <c r="A72" t="s">
        <v>46</v>
      </c>
      <c r="B72">
        <f>COUNTIFS(Table2[Sub-Sector],Table3[[#This Row],[Sub-Sector]])</f>
        <v>27</v>
      </c>
      <c r="C72" s="1">
        <f>COUNTIFS(Table2[Sub-Sector],Table3[[#This Row],[Sub-Sector]],Table2[Uptrend],"Uptrend")/Table3[[#This Row],[Count]]</f>
        <v>0.85185185185185186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0.14814814814814814</v>
      </c>
      <c r="F72" s="1">
        <f>COUNTIFS(Table2[Sub-Sector],Table3[[#This Row],[Sub-Sector]],Table2[6M Return vs Nifty],"&gt;=10")/Table3[[#This Row],[Count]]</f>
        <v>0.40740740740740738</v>
      </c>
      <c r="G72" s="1">
        <f>COUNTIFS(Table2[Sub-Sector],Table3[[#This Row],[Sub-Sector]],Table2[1Y Return vs Nifty],"&gt;=10")/Table3[[#This Row],[Count]]</f>
        <v>0.7407407407407407</v>
      </c>
      <c r="H72" s="1">
        <f>COUNTIFS(Table2[Sub-Sector],Table3[[#This Row],[Sub-Sector]],Table2[RSI Exponential â€“ 14D],"&gt;=50")/Table3[[#This Row],[Count]]</f>
        <v>3.7037037037037035E-2</v>
      </c>
      <c r="I72" s="1">
        <f>COUNTIFS(Table2[Sub-Sector],Table3[[#This Row],[Sub-Sector]],Table2[Relative Volume],"&gt;=1")/Table3[[#This Row],[Count]]</f>
        <v>0.22222222222222221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0.48148148148148145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0.37037037037037035</v>
      </c>
      <c r="N72" s="1">
        <f>COUNTIFS(Table2[Sub-Sector],Table3[[#This Row],[Sub-Sector]],Table2[% Away From Current Month Low],"&gt;=0.05")/Table3[[#This Row],[Count]]</f>
        <v>0</v>
      </c>
      <c r="O72" s="1">
        <f>COUNTIFS(Table2[Sub-Sector],Table3[[#This Row],[Sub-Sector]],Table2[% Away From Current Month High],"&lt;=0.05")/Table3[[#This Row],[Count]]</f>
        <v>3.7037037037037035E-2</v>
      </c>
      <c r="P72" s="1">
        <f>COUNTIFS(Table2[Sub-Sector],Table3[[#This Row],[Sub-Sector]],Table2[% Away From 52W High],"&lt;=10")/Table3[[#This Row],[Count]]</f>
        <v>7.407407407407407E-2</v>
      </c>
      <c r="Q72" s="1">
        <f>COUNTIFS(Table2[Sub-Sector],Table3[[#This Row],[Sub-Sector]],Table2[% Away From 52W Low],"&gt;=10")/Table3[[#This Row],[Count]]</f>
        <v>0.96296296296296291</v>
      </c>
      <c r="R72" s="1">
        <f>COUNTIFS(Table2[Sub-Sector],Table3[[#This Row],[Sub-Sector]],Table2[% Price above 20 EMA],"&gt;=0")/Table3[[#This Row],[Count]]</f>
        <v>7.407407407407407E-2</v>
      </c>
      <c r="S72" s="1">
        <f>COUNTIFS(Table2[Sub-Sector],Table3[[#This Row],[Sub-Sector]],Table2[% Price above 50 EMA],"&gt;=0")/Table3[[#This Row],[Count]]</f>
        <v>0.29629629629629628</v>
      </c>
      <c r="T72" s="1">
        <f>COUNTIFS(Table2[Sub-Sector],Table3[[#This Row],[Sub-Sector]],Table2[% Price above 200 EMA],"&gt;=0")/Table3[[#This Row],[Count]]</f>
        <v>0.88888888888888884</v>
      </c>
      <c r="U72" s="1">
        <f>COUNTIFS(Table2[Sub-Sector],Table3[[#This Row],[Sub-Sector]],Table2[Rate of Change - Zone],"Positive")/Table3[[#This Row],[Count]]</f>
        <v>0.25925925925925924</v>
      </c>
      <c r="V72" s="1">
        <f>COUNTIFS(Table2[Sub-Sector],Table3[[#This Row],[Sub-Sector]],Table2[Sharpe Ratio],"&gt;=0.10")/Table3[[#This Row],[Count]]</f>
        <v>0.66666666666666663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442.5</v>
      </c>
      <c r="X72">
        <f>_xlfn.RANK.AVG(Table3[[#This Row],[Score]],Table3[Score],1)</f>
        <v>69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72">
        <f>_xlfn.RANK.AVG(Table3[[#This Row],[Score 2 ]],Table3[[Score 2 ]],1)</f>
        <v>71</v>
      </c>
    </row>
    <row r="73" spans="1:26" x14ac:dyDescent="0.3">
      <c r="A73" t="s">
        <v>81</v>
      </c>
      <c r="B73">
        <f>COUNTIFS(Table2[Sub-Sector],Table3[[#This Row],[Sub-Sector]])</f>
        <v>3</v>
      </c>
      <c r="C73" s="1">
        <f>COUNTIFS(Table2[Sub-Sector],Table3[[#This Row],[Sub-Sector]],Table2[Uptrend],"Uptrend")/Table3[[#This Row],[Count]]</f>
        <v>0.66666666666666663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</v>
      </c>
      <c r="F73" s="1">
        <f>COUNTIFS(Table2[Sub-Sector],Table3[[#This Row],[Sub-Sector]],Table2[6M Return vs Nifty],"&gt;=10")/Table3[[#This Row],[Count]]</f>
        <v>0.66666666666666663</v>
      </c>
      <c r="G73" s="1">
        <f>COUNTIFS(Table2[Sub-Sector],Table3[[#This Row],[Sub-Sector]],Table2[1Y Return vs Nifty],"&gt;=10")/Table3[[#This Row],[Count]]</f>
        <v>0.66666666666666663</v>
      </c>
      <c r="H73" s="1">
        <f>COUNTIFS(Table2[Sub-Sector],Table3[[#This Row],[Sub-Sector]],Table2[RSI Exponential â€“ 14D],"&gt;=50")/Table3[[#This Row],[Count]]</f>
        <v>0</v>
      </c>
      <c r="I73" s="1">
        <f>COUNTIFS(Table2[Sub-Sector],Table3[[#This Row],[Sub-Sector]],Table2[Relative Volume],"&gt;=1")/Table3[[#This Row],[Count]]</f>
        <v>0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0.66666666666666663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0.33333333333333331</v>
      </c>
      <c r="N73" s="1">
        <f>COUNTIFS(Table2[Sub-Sector],Table3[[#This Row],[Sub-Sector]],Table2[% Away From Current Month Low],"&gt;=0.05")/Table3[[#This Row],[Count]]</f>
        <v>0</v>
      </c>
      <c r="O73" s="1">
        <f>COUNTIFS(Table2[Sub-Sector],Table3[[#This Row],[Sub-Sector]],Table2[% Away From Current Month High],"&lt;=0.05")/Table3[[#This Row],[Count]]</f>
        <v>0.33333333333333331</v>
      </c>
      <c r="P73" s="1">
        <f>COUNTIFS(Table2[Sub-Sector],Table3[[#This Row],[Sub-Sector]],Table2[% Away From 52W High],"&lt;=10")/Table3[[#This Row],[Count]]</f>
        <v>0.33333333333333331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</v>
      </c>
      <c r="S73" s="1">
        <f>COUNTIFS(Table2[Sub-Sector],Table3[[#This Row],[Sub-Sector]],Table2[% Price above 50 EMA],"&gt;=0")/Table3[[#This Row],[Count]]</f>
        <v>0.66666666666666663</v>
      </c>
      <c r="T73" s="1">
        <f>COUNTIFS(Table2[Sub-Sector],Table3[[#This Row],[Sub-Sector]],Table2[% Price above 200 EMA],"&gt;=0")/Table3[[#This Row],[Count]]</f>
        <v>0.66666666666666663</v>
      </c>
      <c r="U73" s="1">
        <f>COUNTIFS(Table2[Sub-Sector],Table3[[#This Row],[Sub-Sector]],Table2[Rate of Change - Zone],"Positive")/Table3[[#This Row],[Count]]</f>
        <v>0.33333333333333331</v>
      </c>
      <c r="V73" s="1">
        <f>COUNTIFS(Table2[Sub-Sector],Table3[[#This Row],[Sub-Sector]],Table2[Sharpe Ratio],"&gt;=0.10")/Table3[[#This Row],[Count]]</f>
        <v>0.33333333333333331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506.5</v>
      </c>
      <c r="X73">
        <f>_xlfn.RANK.AVG(Table3[[#This Row],[Score]],Table3[Score],1)</f>
        <v>86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73">
        <f>_xlfn.RANK.AVG(Table3[[#This Row],[Score 2 ]],Table3[[Score 2 ]],1)</f>
        <v>72</v>
      </c>
    </row>
    <row r="74" spans="1:26" x14ac:dyDescent="0.3">
      <c r="A74" t="s">
        <v>212</v>
      </c>
      <c r="B74">
        <f>COUNTIFS(Table2[Sub-Sector],Table3[[#This Row],[Sub-Sector]])</f>
        <v>25</v>
      </c>
      <c r="C74" s="1">
        <f>COUNTIFS(Table2[Sub-Sector],Table3[[#This Row],[Sub-Sector]],Table2[Uptrend],"Uptrend")/Table3[[#This Row],[Count]]</f>
        <v>0.88</v>
      </c>
      <c r="D74" s="1">
        <f>COUNTIFS(Table2[Sub-Sector],Table3[[#This Row],[Sub-Sector]],Table2[1W Return vs Nifty],"&gt;=5")/Table3[[#This Row],[Count]]</f>
        <v>0.08</v>
      </c>
      <c r="E74" s="1">
        <f>COUNTIFS(Table2[Sub-Sector],Table3[[#This Row],[Sub-Sector]],Table2[1M Return vs Nifty],"&gt;=5")/Table3[[#This Row],[Count]]</f>
        <v>0.04</v>
      </c>
      <c r="F74" s="1">
        <f>COUNTIFS(Table2[Sub-Sector],Table3[[#This Row],[Sub-Sector]],Table2[6M Return vs Nifty],"&gt;=10")/Table3[[#This Row],[Count]]</f>
        <v>0.48</v>
      </c>
      <c r="G74" s="1">
        <f>COUNTIFS(Table2[Sub-Sector],Table3[[#This Row],[Sub-Sector]],Table2[1Y Return vs Nifty],"&gt;=10")/Table3[[#This Row],[Count]]</f>
        <v>0.6</v>
      </c>
      <c r="H74" s="1">
        <f>COUNTIFS(Table2[Sub-Sector],Table3[[#This Row],[Sub-Sector]],Table2[RSI Exponential â€“ 14D],"&gt;=50")/Table3[[#This Row],[Count]]</f>
        <v>0.12</v>
      </c>
      <c r="I74" s="1">
        <f>COUNTIFS(Table2[Sub-Sector],Table3[[#This Row],[Sub-Sector]],Table2[Relative Volume],"&gt;=1")/Table3[[#This Row],[Count]]</f>
        <v>0.2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0.88</v>
      </c>
      <c r="L74" s="1">
        <f>COUNTIFS(Table2[Sub-Sector],Table3[[#This Row],[Sub-Sector]],Table2[% Away From Current Week Low],"&gt;=0.05")/Table3[[#This Row],[Count]]</f>
        <v>0.08</v>
      </c>
      <c r="M74" s="1">
        <f>COUNTIFS(Table2[Sub-Sector],Table3[[#This Row],[Sub-Sector]],Table2[% Away From Current Week High],"&lt;=0.05")/Table3[[#This Row],[Count]]</f>
        <v>0.68</v>
      </c>
      <c r="N74" s="1">
        <f>COUNTIFS(Table2[Sub-Sector],Table3[[#This Row],[Sub-Sector]],Table2[% Away From Current Month Low],"&gt;=0.05")/Table3[[#This Row],[Count]]</f>
        <v>0.08</v>
      </c>
      <c r="O74" s="1">
        <f>COUNTIFS(Table2[Sub-Sector],Table3[[#This Row],[Sub-Sector]],Table2[% Away From Current Month High],"&lt;=0.05")/Table3[[#This Row],[Count]]</f>
        <v>0.12</v>
      </c>
      <c r="P74" s="1">
        <f>COUNTIFS(Table2[Sub-Sector],Table3[[#This Row],[Sub-Sector]],Table2[% Away From 52W High],"&lt;=10")/Table3[[#This Row],[Count]]</f>
        <v>0.2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0.2</v>
      </c>
      <c r="S74" s="1">
        <f>COUNTIFS(Table2[Sub-Sector],Table3[[#This Row],[Sub-Sector]],Table2[% Price above 50 EMA],"&gt;=0")/Table3[[#This Row],[Count]]</f>
        <v>0.36</v>
      </c>
      <c r="T74" s="1">
        <f>COUNTIFS(Table2[Sub-Sector],Table3[[#This Row],[Sub-Sector]],Table2[% Price above 200 EMA],"&gt;=0")/Table3[[#This Row],[Count]]</f>
        <v>0.96</v>
      </c>
      <c r="U74" s="1">
        <f>COUNTIFS(Table2[Sub-Sector],Table3[[#This Row],[Sub-Sector]],Table2[Rate of Change - Zone],"Positive")/Table3[[#This Row],[Count]]</f>
        <v>0.4</v>
      </c>
      <c r="V74" s="1">
        <f>COUNTIFS(Table2[Sub-Sector],Table3[[#This Row],[Sub-Sector]],Table2[Sharpe Ratio],"&gt;=0.10")/Table3[[#This Row],[Count]]</f>
        <v>0.44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409.5</v>
      </c>
      <c r="X74">
        <f>_xlfn.RANK.AVG(Table3[[#This Row],[Score]],Table3[Score],1)</f>
        <v>52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74">
        <f>_xlfn.RANK.AVG(Table3[[#This Row],[Score 2 ]],Table3[[Score 2 ]],1)</f>
        <v>73</v>
      </c>
    </row>
    <row r="75" spans="1:26" x14ac:dyDescent="0.3">
      <c r="A75" t="s">
        <v>109</v>
      </c>
      <c r="B75">
        <f>COUNTIFS(Table2[Sub-Sector],Table3[[#This Row],[Sub-Sector]])</f>
        <v>3</v>
      </c>
      <c r="C75" s="1">
        <f>COUNTIFS(Table2[Sub-Sector],Table3[[#This Row],[Sub-Sector]],Table2[Uptrend],"Uptrend")/Table3[[#This Row],[Count]]</f>
        <v>0.66666666666666663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</v>
      </c>
      <c r="F75" s="1">
        <f>COUNTIFS(Table2[Sub-Sector],Table3[[#This Row],[Sub-Sector]],Table2[6M Return vs Nifty],"&gt;=10")/Table3[[#This Row],[Count]]</f>
        <v>0.33333333333333331</v>
      </c>
      <c r="G75" s="1">
        <f>COUNTIFS(Table2[Sub-Sector],Table3[[#This Row],[Sub-Sector]],Table2[1Y Return vs Nifty],"&gt;=10")/Table3[[#This Row],[Count]]</f>
        <v>1</v>
      </c>
      <c r="H75" s="1">
        <f>COUNTIFS(Table2[Sub-Sector],Table3[[#This Row],[Sub-Sector]],Table2[RSI Exponential â€“ 14D],"&gt;=50")/Table3[[#This Row],[Count]]</f>
        <v>0</v>
      </c>
      <c r="I75" s="1">
        <f>COUNTIFS(Table2[Sub-Sector],Table3[[#This Row],[Sub-Sector]],Table2[Relative Volume],"&gt;=1")/Table3[[#This Row],[Count]]</f>
        <v>0.33333333333333331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0.33333333333333331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0.33333333333333331</v>
      </c>
      <c r="N75" s="1">
        <f>COUNTIFS(Table2[Sub-Sector],Table3[[#This Row],[Sub-Sector]],Table2[% Away From Current Month Low],"&gt;=0.05")/Table3[[#This Row],[Count]]</f>
        <v>0</v>
      </c>
      <c r="O75" s="1">
        <f>COUNTIFS(Table2[Sub-Sector],Table3[[#This Row],[Sub-Sector]],Table2[% Away From Current Month High],"&lt;=0.05")/Table3[[#This Row],[Count]]</f>
        <v>0</v>
      </c>
      <c r="P75" s="1">
        <f>COUNTIFS(Table2[Sub-Sector],Table3[[#This Row],[Sub-Sector]],Table2[% Away From 52W High],"&lt;=10")/Table3[[#This Row],[Count]]</f>
        <v>0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</v>
      </c>
      <c r="S75" s="1">
        <f>COUNTIFS(Table2[Sub-Sector],Table3[[#This Row],[Sub-Sector]],Table2[% Price above 50 EMA],"&gt;=0")/Table3[[#This Row],[Count]]</f>
        <v>0</v>
      </c>
      <c r="T75" s="1">
        <f>COUNTIFS(Table2[Sub-Sector],Table3[[#This Row],[Sub-Sector]],Table2[% Price above 200 EMA],"&gt;=0")/Table3[[#This Row],[Count]]</f>
        <v>0.66666666666666663</v>
      </c>
      <c r="U75" s="1">
        <f>COUNTIFS(Table2[Sub-Sector],Table3[[#This Row],[Sub-Sector]],Table2[Rate of Change - Zone],"Positive")/Table3[[#This Row],[Count]]</f>
        <v>0</v>
      </c>
      <c r="V75" s="1">
        <f>COUNTIFS(Table2[Sub-Sector],Table3[[#This Row],[Sub-Sector]],Table2[Sharpe Ratio],"&gt;=0.10")/Table3[[#This Row],[Count]]</f>
        <v>0.33333333333333331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512.5</v>
      </c>
      <c r="X75">
        <f>_xlfn.RANK.AVG(Table3[[#This Row],[Score]],Table3[Score],1)</f>
        <v>88.5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75">
        <f>_xlfn.RANK.AVG(Table3[[#This Row],[Score 2 ]],Table3[[Score 2 ]],1)</f>
        <v>74</v>
      </c>
    </row>
    <row r="76" spans="1:26" x14ac:dyDescent="0.3">
      <c r="A76" t="s">
        <v>706</v>
      </c>
      <c r="B76">
        <f>COUNTIFS(Table2[Sub-Sector],Table3[[#This Row],[Sub-Sector]])</f>
        <v>5</v>
      </c>
      <c r="C76" s="1">
        <f>COUNTIFS(Table2[Sub-Sector],Table3[[#This Row],[Sub-Sector]],Table2[Uptrend],"Uptrend")/Table3[[#This Row],[Count]]</f>
        <v>1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</v>
      </c>
      <c r="F76" s="1">
        <f>COUNTIFS(Table2[Sub-Sector],Table3[[#This Row],[Sub-Sector]],Table2[6M Return vs Nifty],"&gt;=10")/Table3[[#This Row],[Count]]</f>
        <v>0.4</v>
      </c>
      <c r="G76" s="1">
        <f>COUNTIFS(Table2[Sub-Sector],Table3[[#This Row],[Sub-Sector]],Table2[1Y Return vs Nifty],"&gt;=10")/Table3[[#This Row],[Count]]</f>
        <v>1</v>
      </c>
      <c r="H76" s="1">
        <f>COUNTIFS(Table2[Sub-Sector],Table3[[#This Row],[Sub-Sector]],Table2[RSI Exponential â€“ 14D],"&gt;=50")/Table3[[#This Row],[Count]]</f>
        <v>0</v>
      </c>
      <c r="I76" s="1">
        <f>COUNTIFS(Table2[Sub-Sector],Table3[[#This Row],[Sub-Sector]],Table2[Relative Volume],"&gt;=1")/Table3[[#This Row],[Count]]</f>
        <v>0.2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0.2</v>
      </c>
      <c r="L76" s="1">
        <f>COUNTIFS(Table2[Sub-Sector],Table3[[#This Row],[Sub-Sector]],Table2[% Away From Current Week Low],"&gt;=0.05")/Table3[[#This Row],[Count]]</f>
        <v>0</v>
      </c>
      <c r="M76" s="1">
        <f>COUNTIFS(Table2[Sub-Sector],Table3[[#This Row],[Sub-Sector]],Table2[% Away From Current Week High],"&lt;=0.05")/Table3[[#This Row],[Count]]</f>
        <v>0.2</v>
      </c>
      <c r="N76" s="1">
        <f>COUNTIFS(Table2[Sub-Sector],Table3[[#This Row],[Sub-Sector]],Table2[% Away From Current Month Low],"&gt;=0.05")/Table3[[#This Row],[Count]]</f>
        <v>0</v>
      </c>
      <c r="O76" s="1">
        <f>COUNTIFS(Table2[Sub-Sector],Table3[[#This Row],[Sub-Sector]],Table2[% Away From Current Month High],"&lt;=0.05")/Table3[[#This Row],[Count]]</f>
        <v>0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</v>
      </c>
      <c r="S76" s="1">
        <f>COUNTIFS(Table2[Sub-Sector],Table3[[#This Row],[Sub-Sector]],Table2[% Price above 50 EMA],"&gt;=0")/Table3[[#This Row],[Count]]</f>
        <v>0.2</v>
      </c>
      <c r="T76" s="1">
        <f>COUNTIFS(Table2[Sub-Sector],Table3[[#This Row],[Sub-Sector]],Table2[% Price above 200 EMA],"&gt;=0")/Table3[[#This Row],[Count]]</f>
        <v>1</v>
      </c>
      <c r="U76" s="1">
        <f>COUNTIFS(Table2[Sub-Sector],Table3[[#This Row],[Sub-Sector]],Table2[Rate of Change - Zone],"Positive")/Table3[[#This Row],[Count]]</f>
        <v>0</v>
      </c>
      <c r="V76" s="1">
        <f>COUNTIFS(Table2[Sub-Sector],Table3[[#This Row],[Sub-Sector]],Table2[Sharpe Ratio],"&gt;=0.10")/Table3[[#This Row],[Count]]</f>
        <v>1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</v>
      </c>
      <c r="X76">
        <f>_xlfn.RANK.AVG(Table3[[#This Row],[Score]],Table3[Score],1)</f>
        <v>74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263.5</v>
      </c>
      <c r="Z76">
        <f>_xlfn.RANK.AVG(Table3[[#This Row],[Score 2 ]],Table3[[Score 2 ]],1)</f>
        <v>75</v>
      </c>
    </row>
    <row r="77" spans="1:26" x14ac:dyDescent="0.3">
      <c r="A77" t="s">
        <v>956</v>
      </c>
      <c r="B77">
        <f>COUNTIFS(Table2[Sub-Sector],Table3[[#This Row],[Sub-Sector]])</f>
        <v>2</v>
      </c>
      <c r="C77" s="1">
        <f>COUNTIFS(Table2[Sub-Sector],Table3[[#This Row],[Sub-Sector]],Table2[Uptrend],"Uptrend")/Table3[[#This Row],[Count]]</f>
        <v>1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0.5</v>
      </c>
      <c r="G77" s="1">
        <f>COUNTIFS(Table2[Sub-Sector],Table3[[#This Row],[Sub-Sector]],Table2[1Y Return vs Nifty],"&gt;=10")/Table3[[#This Row],[Count]]</f>
        <v>1</v>
      </c>
      <c r="H77" s="1">
        <f>COUNTIFS(Table2[Sub-Sector],Table3[[#This Row],[Sub-Sector]],Table2[RSI Exponential â€“ 14D],"&gt;=50")/Table3[[#This Row],[Count]]</f>
        <v>0</v>
      </c>
      <c r="I77" s="1">
        <f>COUNTIFS(Table2[Sub-Sector],Table3[[#This Row],[Sub-Sector]],Table2[Relative Volume],"&gt;=1")/Table3[[#This Row],[Count]]</f>
        <v>0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0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0</v>
      </c>
      <c r="N77" s="1">
        <f>COUNTIFS(Table2[Sub-Sector],Table3[[#This Row],[Sub-Sector]],Table2[% Away From Current Month Low],"&gt;=0.05")/Table3[[#This Row],[Count]]</f>
        <v>0</v>
      </c>
      <c r="O77" s="1">
        <f>COUNTIFS(Table2[Sub-Sector],Table3[[#This Row],[Sub-Sector]],Table2[% Away From Current Month High],"&lt;=0.05")/Table3[[#This Row],[Count]]</f>
        <v>0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</v>
      </c>
      <c r="S77" s="1">
        <f>COUNTIFS(Table2[Sub-Sector],Table3[[#This Row],[Sub-Sector]],Table2[% Price above 50 EMA],"&gt;=0")/Table3[[#This Row],[Count]]</f>
        <v>0</v>
      </c>
      <c r="T77" s="1">
        <f>COUNTIFS(Table2[Sub-Sector],Table3[[#This Row],[Sub-Sector]],Table2[% Price above 200 EMA],"&gt;=0")/Table3[[#This Row],[Count]]</f>
        <v>1</v>
      </c>
      <c r="U77" s="1">
        <f>COUNTIFS(Table2[Sub-Sector],Table3[[#This Row],[Sub-Sector]],Table2[Rate of Change - Zone],"Positive")/Table3[[#This Row],[Count]]</f>
        <v>0</v>
      </c>
      <c r="V77" s="1">
        <f>COUNTIFS(Table2[Sub-Sector],Table3[[#This Row],[Sub-Sector]],Table2[Sharpe Ratio],"&gt;=0.10")/Table3[[#This Row],[Count]]</f>
        <v>1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464.5</v>
      </c>
      <c r="X77">
        <f>_xlfn.RANK.AVG(Table3[[#This Row],[Score]],Table3[Score],1)</f>
        <v>75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</v>
      </c>
      <c r="Z77">
        <f>_xlfn.RANK.AVG(Table3[[#This Row],[Score 2 ]],Table3[[Score 2 ]],1)</f>
        <v>76</v>
      </c>
    </row>
    <row r="78" spans="1:26" x14ac:dyDescent="0.3">
      <c r="A78" t="s">
        <v>539</v>
      </c>
      <c r="B78">
        <f>COUNTIFS(Table2[Sub-Sector],Table3[[#This Row],[Sub-Sector]])</f>
        <v>17</v>
      </c>
      <c r="C78" s="1">
        <f>COUNTIFS(Table2[Sub-Sector],Table3[[#This Row],[Sub-Sector]],Table2[Uptrend],"Uptrend")/Table3[[#This Row],[Count]]</f>
        <v>0.70588235294117652</v>
      </c>
      <c r="D78" s="1">
        <f>COUNTIFS(Table2[Sub-Sector],Table3[[#This Row],[Sub-Sector]],Table2[1W Return vs Nifty],"&gt;=5")/Table3[[#This Row],[Count]]</f>
        <v>0.11764705882352941</v>
      </c>
      <c r="E78" s="1">
        <f>COUNTIFS(Table2[Sub-Sector],Table3[[#This Row],[Sub-Sector]],Table2[1M Return vs Nifty],"&gt;=5")/Table3[[#This Row],[Count]]</f>
        <v>0.17647058823529413</v>
      </c>
      <c r="F78" s="1">
        <f>COUNTIFS(Table2[Sub-Sector],Table3[[#This Row],[Sub-Sector]],Table2[6M Return vs Nifty],"&gt;=10")/Table3[[#This Row],[Count]]</f>
        <v>0.11764705882352941</v>
      </c>
      <c r="G78" s="1">
        <f>COUNTIFS(Table2[Sub-Sector],Table3[[#This Row],[Sub-Sector]],Table2[1Y Return vs Nifty],"&gt;=10")/Table3[[#This Row],[Count]]</f>
        <v>0.17647058823529413</v>
      </c>
      <c r="H78" s="1">
        <f>COUNTIFS(Table2[Sub-Sector],Table3[[#This Row],[Sub-Sector]],Table2[RSI Exponential â€“ 14D],"&gt;=50")/Table3[[#This Row],[Count]]</f>
        <v>0.41176470588235292</v>
      </c>
      <c r="I78" s="1">
        <f>COUNTIFS(Table2[Sub-Sector],Table3[[#This Row],[Sub-Sector]],Table2[Relative Volume],"&gt;=1")/Table3[[#This Row],[Count]]</f>
        <v>0.58823529411764708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0.70588235294117652</v>
      </c>
      <c r="L78" s="1">
        <f>COUNTIFS(Table2[Sub-Sector],Table3[[#This Row],[Sub-Sector]],Table2[% Away From Current Week Low],"&gt;=0.05")/Table3[[#This Row],[Count]]</f>
        <v>5.8823529411764705E-2</v>
      </c>
      <c r="M78" s="1">
        <f>COUNTIFS(Table2[Sub-Sector],Table3[[#This Row],[Sub-Sector]],Table2[% Away From Current Week High],"&lt;=0.05")/Table3[[#This Row],[Count]]</f>
        <v>0.6470588235294118</v>
      </c>
      <c r="N78" s="1">
        <f>COUNTIFS(Table2[Sub-Sector],Table3[[#This Row],[Sub-Sector]],Table2[% Away From Current Month Low],"&gt;=0.05")/Table3[[#This Row],[Count]]</f>
        <v>0.11764705882352941</v>
      </c>
      <c r="O78" s="1">
        <f>COUNTIFS(Table2[Sub-Sector],Table3[[#This Row],[Sub-Sector]],Table2[% Away From Current Month High],"&lt;=0.05")/Table3[[#This Row],[Count]]</f>
        <v>0.17647058823529413</v>
      </c>
      <c r="P78" s="1">
        <f>COUNTIFS(Table2[Sub-Sector],Table3[[#This Row],[Sub-Sector]],Table2[% Away From 52W High],"&lt;=10")/Table3[[#This Row],[Count]]</f>
        <v>0.29411764705882354</v>
      </c>
      <c r="Q78" s="1">
        <f>COUNTIFS(Table2[Sub-Sector],Table3[[#This Row],[Sub-Sector]],Table2[% Away From 52W Low],"&gt;=10")/Table3[[#This Row],[Count]]</f>
        <v>0.94117647058823528</v>
      </c>
      <c r="R78" s="1">
        <f>COUNTIFS(Table2[Sub-Sector],Table3[[#This Row],[Sub-Sector]],Table2[% Price above 20 EMA],"&gt;=0")/Table3[[#This Row],[Count]]</f>
        <v>0.41176470588235292</v>
      </c>
      <c r="S78" s="1">
        <f>COUNTIFS(Table2[Sub-Sector],Table3[[#This Row],[Sub-Sector]],Table2[% Price above 50 EMA],"&gt;=0")/Table3[[#This Row],[Count]]</f>
        <v>0.58823529411764708</v>
      </c>
      <c r="T78" s="1">
        <f>COUNTIFS(Table2[Sub-Sector],Table3[[#This Row],[Sub-Sector]],Table2[% Price above 200 EMA],"&gt;=0")/Table3[[#This Row],[Count]]</f>
        <v>0.6470588235294118</v>
      </c>
      <c r="U78" s="1">
        <f>COUNTIFS(Table2[Sub-Sector],Table3[[#This Row],[Sub-Sector]],Table2[Rate of Change - Zone],"Positive")/Table3[[#This Row],[Count]]</f>
        <v>0.6470588235294118</v>
      </c>
      <c r="V78" s="1">
        <f>COUNTIFS(Table2[Sub-Sector],Table3[[#This Row],[Sub-Sector]],Table2[Sharpe Ratio],"&gt;=0.10")/Table3[[#This Row],[Count]]</f>
        <v>0.11764705882352941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418</v>
      </c>
      <c r="X78">
        <f>_xlfn.RANK.AVG(Table3[[#This Row],[Score]],Table3[Score],1)</f>
        <v>56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78">
        <f>_xlfn.RANK.AVG(Table3[[#This Row],[Score 2 ]],Table3[[Score 2 ]],1)</f>
        <v>77</v>
      </c>
    </row>
    <row r="79" spans="1:26" x14ac:dyDescent="0.3">
      <c r="A79" t="s">
        <v>313</v>
      </c>
      <c r="B79">
        <f>COUNTIFS(Table2[Sub-Sector],Table3[[#This Row],[Sub-Sector]])</f>
        <v>6</v>
      </c>
      <c r="C79" s="1">
        <f>COUNTIFS(Table2[Sub-Sector],Table3[[#This Row],[Sub-Sector]],Table2[Uptrend],"Uptrend")/Table3[[#This Row],[Count]]</f>
        <v>0.5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</v>
      </c>
      <c r="G79" s="1">
        <f>COUNTIFS(Table2[Sub-Sector],Table3[[#This Row],[Sub-Sector]],Table2[1Y Return vs Nifty],"&gt;=10")/Table3[[#This Row],[Count]]</f>
        <v>0.66666666666666663</v>
      </c>
      <c r="H79" s="1">
        <f>COUNTIFS(Table2[Sub-Sector],Table3[[#This Row],[Sub-Sector]],Table2[RSI Exponential â€“ 14D],"&gt;=50")/Table3[[#This Row],[Count]]</f>
        <v>0.16666666666666666</v>
      </c>
      <c r="I79" s="1">
        <f>COUNTIFS(Table2[Sub-Sector],Table3[[#This Row],[Sub-Sector]],Table2[Relative Volume],"&gt;=1")/Table3[[#This Row],[Count]]</f>
        <v>0.5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0.66666666666666663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0.5</v>
      </c>
      <c r="N79" s="1">
        <f>COUNTIFS(Table2[Sub-Sector],Table3[[#This Row],[Sub-Sector]],Table2[% Away From Current Month Low],"&gt;=0.05")/Table3[[#This Row],[Count]]</f>
        <v>0</v>
      </c>
      <c r="O79" s="1">
        <f>COUNTIFS(Table2[Sub-Sector],Table3[[#This Row],[Sub-Sector]],Table2[% Away From Current Month High],"&lt;=0.05")/Table3[[#This Row],[Count]]</f>
        <v>0.16666666666666666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0.16666666666666666</v>
      </c>
      <c r="S79" s="1">
        <f>COUNTIFS(Table2[Sub-Sector],Table3[[#This Row],[Sub-Sector]],Table2[% Price above 50 EMA],"&gt;=0")/Table3[[#This Row],[Count]]</f>
        <v>0</v>
      </c>
      <c r="T79" s="1">
        <f>COUNTIFS(Table2[Sub-Sector],Table3[[#This Row],[Sub-Sector]],Table2[% Price above 200 EMA],"&gt;=0")/Table3[[#This Row],[Count]]</f>
        <v>0.83333333333333337</v>
      </c>
      <c r="U79" s="1">
        <f>COUNTIFS(Table2[Sub-Sector],Table3[[#This Row],[Sub-Sector]],Table2[Rate of Change - Zone],"Positive")/Table3[[#This Row],[Count]]</f>
        <v>0.5</v>
      </c>
      <c r="V79" s="1">
        <f>COUNTIFS(Table2[Sub-Sector],Table3[[#This Row],[Sub-Sector]],Table2[Sharpe Ratio],"&gt;=0.10")/Table3[[#This Row],[Count]]</f>
        <v>0.66666666666666663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542.5</v>
      </c>
      <c r="X79">
        <f>_xlfn.RANK.AVG(Table3[[#This Row],[Score]],Table3[Score],1)</f>
        <v>97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269.5</v>
      </c>
      <c r="Z79">
        <f>_xlfn.RANK.AVG(Table3[[#This Row],[Score 2 ]],Table3[[Score 2 ]],1)</f>
        <v>78</v>
      </c>
    </row>
    <row r="80" spans="1:26" x14ac:dyDescent="0.3">
      <c r="A80" t="s">
        <v>274</v>
      </c>
      <c r="B80">
        <f>COUNTIFS(Table2[Sub-Sector],Table3[[#This Row],[Sub-Sector]])</f>
        <v>14</v>
      </c>
      <c r="C80" s="1">
        <f>COUNTIFS(Table2[Sub-Sector],Table3[[#This Row],[Sub-Sector]],Table2[Uptrend],"Uptrend")/Table3[[#This Row],[Count]]</f>
        <v>0.7857142857142857</v>
      </c>
      <c r="D80" s="1">
        <f>COUNTIFS(Table2[Sub-Sector],Table3[[#This Row],[Sub-Sector]],Table2[1W Return vs Nifty],"&gt;=5")/Table3[[#This Row],[Count]]</f>
        <v>0.14285714285714285</v>
      </c>
      <c r="E80" s="1">
        <f>COUNTIFS(Table2[Sub-Sector],Table3[[#This Row],[Sub-Sector]],Table2[1M Return vs Nifty],"&gt;=5")/Table3[[#This Row],[Count]]</f>
        <v>0.2857142857142857</v>
      </c>
      <c r="F80" s="1">
        <f>COUNTIFS(Table2[Sub-Sector],Table3[[#This Row],[Sub-Sector]],Table2[6M Return vs Nifty],"&gt;=10")/Table3[[#This Row],[Count]]</f>
        <v>0.14285714285714285</v>
      </c>
      <c r="G80" s="1">
        <f>COUNTIFS(Table2[Sub-Sector],Table3[[#This Row],[Sub-Sector]],Table2[1Y Return vs Nifty],"&gt;=10")/Table3[[#This Row],[Count]]</f>
        <v>0.5</v>
      </c>
      <c r="H80" s="1">
        <f>COUNTIFS(Table2[Sub-Sector],Table3[[#This Row],[Sub-Sector]],Table2[RSI Exponential â€“ 14D],"&gt;=50")/Table3[[#This Row],[Count]]</f>
        <v>0.42857142857142855</v>
      </c>
      <c r="I80" s="1">
        <f>COUNTIFS(Table2[Sub-Sector],Table3[[#This Row],[Sub-Sector]],Table2[Relative Volume],"&gt;=1")/Table3[[#This Row],[Count]]</f>
        <v>0.35714285714285715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0.9285714285714286</v>
      </c>
      <c r="L80" s="1">
        <f>COUNTIFS(Table2[Sub-Sector],Table3[[#This Row],[Sub-Sector]],Table2[% Away From Current Week Low],"&gt;=0.05")/Table3[[#This Row],[Count]]</f>
        <v>0.14285714285714285</v>
      </c>
      <c r="M80" s="1">
        <f>COUNTIFS(Table2[Sub-Sector],Table3[[#This Row],[Sub-Sector]],Table2[% Away From Current Week High],"&lt;=0.05")/Table3[[#This Row],[Count]]</f>
        <v>0.8571428571428571</v>
      </c>
      <c r="N80" s="1">
        <f>COUNTIFS(Table2[Sub-Sector],Table3[[#This Row],[Sub-Sector]],Table2[% Away From Current Month Low],"&gt;=0.05")/Table3[[#This Row],[Count]]</f>
        <v>0.14285714285714285</v>
      </c>
      <c r="O80" s="1">
        <f>COUNTIFS(Table2[Sub-Sector],Table3[[#This Row],[Sub-Sector]],Table2[% Away From Current Month High],"&lt;=0.05")/Table3[[#This Row],[Count]]</f>
        <v>0.5714285714285714</v>
      </c>
      <c r="P80" s="1">
        <f>COUNTIFS(Table2[Sub-Sector],Table3[[#This Row],[Sub-Sector]],Table2[% Away From 52W High],"&lt;=10")/Table3[[#This Row],[Count]]</f>
        <v>0.35714285714285715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0.42857142857142855</v>
      </c>
      <c r="S80" s="1">
        <f>COUNTIFS(Table2[Sub-Sector],Table3[[#This Row],[Sub-Sector]],Table2[% Price above 50 EMA],"&gt;=0")/Table3[[#This Row],[Count]]</f>
        <v>0.5714285714285714</v>
      </c>
      <c r="T80" s="1">
        <f>COUNTIFS(Table2[Sub-Sector],Table3[[#This Row],[Sub-Sector]],Table2[% Price above 200 EMA],"&gt;=0")/Table3[[#This Row],[Count]]</f>
        <v>0.9285714285714286</v>
      </c>
      <c r="U80" s="1">
        <f>COUNTIFS(Table2[Sub-Sector],Table3[[#This Row],[Sub-Sector]],Table2[Rate of Change - Zone],"Positive")/Table3[[#This Row],[Count]]</f>
        <v>0.5714285714285714</v>
      </c>
      <c r="V80" s="1">
        <f>COUNTIFS(Table2[Sub-Sector],Table3[[#This Row],[Sub-Sector]],Table2[Sharpe Ratio],"&gt;=0.10")/Table3[[#This Row],[Count]]</f>
        <v>0.2857142857142857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400.5</v>
      </c>
      <c r="X80">
        <f>_xlfn.RANK.AVG(Table3[[#This Row],[Score]],Table3[Score],1)</f>
        <v>49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273.5</v>
      </c>
      <c r="Z80">
        <f>_xlfn.RANK.AVG(Table3[[#This Row],[Score 2 ]],Table3[[Score 2 ]],1)</f>
        <v>79</v>
      </c>
    </row>
    <row r="81" spans="1:26" x14ac:dyDescent="0.3">
      <c r="A81" t="s">
        <v>248</v>
      </c>
      <c r="B81">
        <f>COUNTIFS(Table2[Sub-Sector],Table3[[#This Row],[Sub-Sector]])</f>
        <v>6</v>
      </c>
      <c r="C81" s="1">
        <f>COUNTIFS(Table2[Sub-Sector],Table3[[#This Row],[Sub-Sector]],Table2[Uptrend],"Uptrend")/Table3[[#This Row],[Count]]</f>
        <v>0.66666666666666663</v>
      </c>
      <c r="D81" s="1">
        <f>COUNTIFS(Table2[Sub-Sector],Table3[[#This Row],[Sub-Sector]],Table2[1W Return vs Nifty],"&gt;=5")/Table3[[#This Row],[Count]]</f>
        <v>0.16666666666666666</v>
      </c>
      <c r="E81" s="1">
        <f>COUNTIFS(Table2[Sub-Sector],Table3[[#This Row],[Sub-Sector]],Table2[1M Return vs Nifty],"&gt;=5")/Table3[[#This Row],[Count]]</f>
        <v>0.33333333333333331</v>
      </c>
      <c r="F81" s="1">
        <f>COUNTIFS(Table2[Sub-Sector],Table3[[#This Row],[Sub-Sector]],Table2[6M Return vs Nifty],"&gt;=10")/Table3[[#This Row],[Count]]</f>
        <v>0.16666666666666666</v>
      </c>
      <c r="G81" s="1">
        <f>COUNTIFS(Table2[Sub-Sector],Table3[[#This Row],[Sub-Sector]],Table2[1Y Return vs Nifty],"&gt;=10")/Table3[[#This Row],[Count]]</f>
        <v>0.33333333333333331</v>
      </c>
      <c r="H81" s="1">
        <f>COUNTIFS(Table2[Sub-Sector],Table3[[#This Row],[Sub-Sector]],Table2[RSI Exponential â€“ 14D],"&gt;=50")/Table3[[#This Row],[Count]]</f>
        <v>0.16666666666666666</v>
      </c>
      <c r="I81" s="1">
        <f>COUNTIFS(Table2[Sub-Sector],Table3[[#This Row],[Sub-Sector]],Table2[Relative Volume],"&gt;=1")/Table3[[#This Row],[Count]]</f>
        <v>0.66666666666666663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0.83333333333333337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0.66666666666666663</v>
      </c>
      <c r="N81" s="1">
        <f>COUNTIFS(Table2[Sub-Sector],Table3[[#This Row],[Sub-Sector]],Table2[% Away From Current Month Low],"&gt;=0.05")/Table3[[#This Row],[Count]]</f>
        <v>0</v>
      </c>
      <c r="O81" s="1">
        <f>COUNTIFS(Table2[Sub-Sector],Table3[[#This Row],[Sub-Sector]],Table2[% Away From Current Month High],"&lt;=0.05")/Table3[[#This Row],[Count]]</f>
        <v>0.66666666666666663</v>
      </c>
      <c r="P81" s="1">
        <f>COUNTIFS(Table2[Sub-Sector],Table3[[#This Row],[Sub-Sector]],Table2[% Away From 52W High],"&lt;=10")/Table3[[#This Row],[Count]]</f>
        <v>0.16666666666666666</v>
      </c>
      <c r="Q81" s="1">
        <f>COUNTIFS(Table2[Sub-Sector],Table3[[#This Row],[Sub-Sector]],Table2[% Away From 52W Low],"&gt;=10")/Table3[[#This Row],[Count]]</f>
        <v>0.83333333333333337</v>
      </c>
      <c r="R81" s="1">
        <f>COUNTIFS(Table2[Sub-Sector],Table3[[#This Row],[Sub-Sector]],Table2[% Price above 20 EMA],"&gt;=0")/Table3[[#This Row],[Count]]</f>
        <v>0.33333333333333331</v>
      </c>
      <c r="S81" s="1">
        <f>COUNTIFS(Table2[Sub-Sector],Table3[[#This Row],[Sub-Sector]],Table2[% Price above 50 EMA],"&gt;=0")/Table3[[#This Row],[Count]]</f>
        <v>0.33333333333333331</v>
      </c>
      <c r="T81" s="1">
        <f>COUNTIFS(Table2[Sub-Sector],Table3[[#This Row],[Sub-Sector]],Table2[% Price above 200 EMA],"&gt;=0")/Table3[[#This Row],[Count]]</f>
        <v>0.83333333333333337</v>
      </c>
      <c r="U81" s="1">
        <f>COUNTIFS(Table2[Sub-Sector],Table3[[#This Row],[Sub-Sector]],Table2[Rate of Change - Zone],"Positive")/Table3[[#This Row],[Count]]</f>
        <v>0.33333333333333331</v>
      </c>
      <c r="V81" s="1">
        <f>COUNTIFS(Table2[Sub-Sector],Table3[[#This Row],[Sub-Sector]],Table2[Sharpe Ratio],"&gt;=0.10")/Table3[[#This Row],[Count]]</f>
        <v>0.16666666666666666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409.5</v>
      </c>
      <c r="X81">
        <f>_xlfn.RANK.AVG(Table3[[#This Row],[Score]],Table3[Score],1)</f>
        <v>52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</v>
      </c>
      <c r="Z81">
        <f>_xlfn.RANK.AVG(Table3[[#This Row],[Score 2 ]],Table3[[Score 2 ]],1)</f>
        <v>80</v>
      </c>
    </row>
    <row r="82" spans="1:26" x14ac:dyDescent="0.3">
      <c r="A82" t="s">
        <v>27</v>
      </c>
      <c r="B82">
        <f>COUNTIFS(Table2[Sub-Sector],Table3[[#This Row],[Sub-Sector]])</f>
        <v>4</v>
      </c>
      <c r="C82" s="1">
        <f>COUNTIFS(Table2[Sub-Sector],Table3[[#This Row],[Sub-Sector]],Table2[Uptrend],"Uptrend")/Table3[[#This Row],[Count]]</f>
        <v>1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0.25</v>
      </c>
      <c r="F82" s="1">
        <f>COUNTIFS(Table2[Sub-Sector],Table3[[#This Row],[Sub-Sector]],Table2[6M Return vs Nifty],"&gt;=10")/Table3[[#This Row],[Count]]</f>
        <v>0.25</v>
      </c>
      <c r="G82" s="1">
        <f>COUNTIFS(Table2[Sub-Sector],Table3[[#This Row],[Sub-Sector]],Table2[1Y Return vs Nifty],"&gt;=10")/Table3[[#This Row],[Count]]</f>
        <v>0.5</v>
      </c>
      <c r="H82" s="1">
        <f>COUNTIFS(Table2[Sub-Sector],Table3[[#This Row],[Sub-Sector]],Table2[RSI Exponential â€“ 14D],"&gt;=50")/Table3[[#This Row],[Count]]</f>
        <v>0</v>
      </c>
      <c r="I82" s="1">
        <f>COUNTIFS(Table2[Sub-Sector],Table3[[#This Row],[Sub-Sector]],Table2[Relative Volume],"&gt;=1")/Table3[[#This Row],[Count]]</f>
        <v>0.5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0.75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0.5</v>
      </c>
      <c r="N82" s="1">
        <f>COUNTIFS(Table2[Sub-Sector],Table3[[#This Row],[Sub-Sector]],Table2[% Away From Current Month Low],"&gt;=0.05")/Table3[[#This Row],[Count]]</f>
        <v>0</v>
      </c>
      <c r="O82" s="1">
        <f>COUNTIFS(Table2[Sub-Sector],Table3[[#This Row],[Sub-Sector]],Table2[% Away From Current Month High],"&lt;=0.05")/Table3[[#This Row],[Count]]</f>
        <v>0.25</v>
      </c>
      <c r="P82" s="1">
        <f>COUNTIFS(Table2[Sub-Sector],Table3[[#This Row],[Sub-Sector]],Table2[% Away From 52W High],"&lt;=10")/Table3[[#This Row],[Count]]</f>
        <v>0.25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0.5</v>
      </c>
      <c r="T82" s="1">
        <f>COUNTIFS(Table2[Sub-Sector],Table3[[#This Row],[Sub-Sector]],Table2[% Price above 200 EMA],"&gt;=0")/Table3[[#This Row],[Count]]</f>
        <v>1</v>
      </c>
      <c r="U82" s="1">
        <f>COUNTIFS(Table2[Sub-Sector],Table3[[#This Row],[Sub-Sector]],Table2[Rate of Change - Zone],"Positive")/Table3[[#This Row],[Count]]</f>
        <v>0.25</v>
      </c>
      <c r="V82" s="1">
        <f>COUNTIFS(Table2[Sub-Sector],Table3[[#This Row],[Sub-Sector]],Table2[Sharpe Ratio],"&gt;=0.10")/Table3[[#This Row],[Count]]</f>
        <v>0.25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</v>
      </c>
      <c r="X82">
        <f>_xlfn.RANK.AVG(Table3[[#This Row],[Score]],Table3[Score],1)</f>
        <v>58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82">
        <f>_xlfn.RANK.AVG(Table3[[#This Row],[Score 2 ]],Table3[[Score 2 ]],1)</f>
        <v>81</v>
      </c>
    </row>
    <row r="83" spans="1:26" x14ac:dyDescent="0.3">
      <c r="A83" t="s">
        <v>382</v>
      </c>
      <c r="B83">
        <f>COUNTIFS(Table2[Sub-Sector],Table3[[#This Row],[Sub-Sector]])</f>
        <v>6</v>
      </c>
      <c r="C83" s="1">
        <f>COUNTIFS(Table2[Sub-Sector],Table3[[#This Row],[Sub-Sector]],Table2[Uptrend],"Uptrend")/Table3[[#This Row],[Count]]</f>
        <v>1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0.16666666666666666</v>
      </c>
      <c r="F83" s="1">
        <f>COUNTIFS(Table2[Sub-Sector],Table3[[#This Row],[Sub-Sector]],Table2[6M Return vs Nifty],"&gt;=10")/Table3[[#This Row],[Count]]</f>
        <v>0.33333333333333331</v>
      </c>
      <c r="G83" s="1">
        <f>COUNTIFS(Table2[Sub-Sector],Table3[[#This Row],[Sub-Sector]],Table2[1Y Return vs Nifty],"&gt;=10")/Table3[[#This Row],[Count]]</f>
        <v>0.5</v>
      </c>
      <c r="H83" s="1">
        <f>COUNTIFS(Table2[Sub-Sector],Table3[[#This Row],[Sub-Sector]],Table2[RSI Exponential â€“ 14D],"&gt;=50")/Table3[[#This Row],[Count]]</f>
        <v>0</v>
      </c>
      <c r="I83" s="1">
        <f>COUNTIFS(Table2[Sub-Sector],Table3[[#This Row],[Sub-Sector]],Table2[Relative Volume],"&gt;=1")/Table3[[#This Row],[Count]]</f>
        <v>0.16666666666666666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0.83333333333333337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0.83333333333333337</v>
      </c>
      <c r="N83" s="1">
        <f>COUNTIFS(Table2[Sub-Sector],Table3[[#This Row],[Sub-Sector]],Table2[% Away From Current Month Low],"&gt;=0.05")/Table3[[#This Row],[Count]]</f>
        <v>0</v>
      </c>
      <c r="O83" s="1">
        <f>COUNTIFS(Table2[Sub-Sector],Table3[[#This Row],[Sub-Sector]],Table2[% Away From Current Month High],"&lt;=0.05")/Table3[[#This Row],[Count]]</f>
        <v>0.33333333333333331</v>
      </c>
      <c r="P83" s="1">
        <f>COUNTIFS(Table2[Sub-Sector],Table3[[#This Row],[Sub-Sector]],Table2[% Away From 52W High],"&lt;=10")/Table3[[#This Row],[Count]]</f>
        <v>0.33333333333333331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0.16666666666666666</v>
      </c>
      <c r="S83" s="1">
        <f>COUNTIFS(Table2[Sub-Sector],Table3[[#This Row],[Sub-Sector]],Table2[% Price above 50 EMA],"&gt;=0")/Table3[[#This Row],[Count]]</f>
        <v>0.5</v>
      </c>
      <c r="T83" s="1">
        <f>COUNTIFS(Table2[Sub-Sector],Table3[[#This Row],[Sub-Sector]],Table2[% Price above 200 EMA],"&gt;=0")/Table3[[#This Row],[Count]]</f>
        <v>1</v>
      </c>
      <c r="U83" s="1">
        <f>COUNTIFS(Table2[Sub-Sector],Table3[[#This Row],[Sub-Sector]],Table2[Rate of Change - Zone],"Positive")/Table3[[#This Row],[Count]]</f>
        <v>0.5</v>
      </c>
      <c r="V83" s="1">
        <f>COUNTIFS(Table2[Sub-Sector],Table3[[#This Row],[Sub-Sector]],Table2[Sharpe Ratio],"&gt;=0.10")/Table3[[#This Row],[Count]]</f>
        <v>0.33333333333333331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441.5</v>
      </c>
      <c r="X83">
        <f>_xlfn.RANK.AVG(Table3[[#This Row],[Score]],Table3[Score],1)</f>
        <v>68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283.5</v>
      </c>
      <c r="Z83">
        <f>_xlfn.RANK.AVG(Table3[[#This Row],[Score 2 ]],Table3[[Score 2 ]],1)</f>
        <v>82</v>
      </c>
    </row>
    <row r="84" spans="1:26" x14ac:dyDescent="0.3">
      <c r="A84" t="s">
        <v>124</v>
      </c>
      <c r="B84">
        <f>COUNTIFS(Table2[Sub-Sector],Table3[[#This Row],[Sub-Sector]])</f>
        <v>7</v>
      </c>
      <c r="C84" s="1">
        <f>COUNTIFS(Table2[Sub-Sector],Table3[[#This Row],[Sub-Sector]],Table2[Uptrend],"Uptrend")/Table3[[#This Row],[Count]]</f>
        <v>0.8571428571428571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0.2857142857142857</v>
      </c>
      <c r="F84" s="1">
        <f>COUNTIFS(Table2[Sub-Sector],Table3[[#This Row],[Sub-Sector]],Table2[6M Return vs Nifty],"&gt;=10")/Table3[[#This Row],[Count]]</f>
        <v>0.2857142857142857</v>
      </c>
      <c r="G84" s="1">
        <f>COUNTIFS(Table2[Sub-Sector],Table3[[#This Row],[Sub-Sector]],Table2[1Y Return vs Nifty],"&gt;=10")/Table3[[#This Row],[Count]]</f>
        <v>0.8571428571428571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0.14285714285714285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0.14285714285714285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0.14285714285714285</v>
      </c>
      <c r="N84" s="1">
        <f>COUNTIFS(Table2[Sub-Sector],Table3[[#This Row],[Sub-Sector]],Table2[% Away From Current Month Low],"&gt;=0.05")/Table3[[#This Row],[Count]]</f>
        <v>0</v>
      </c>
      <c r="O84" s="1">
        <f>COUNTIFS(Table2[Sub-Sector],Table3[[#This Row],[Sub-Sector]],Table2[% Away From Current Month High],"&lt;=0.05")/Table3[[#This Row],[Count]]</f>
        <v>0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0.2857142857142857</v>
      </c>
      <c r="T84" s="1">
        <f>COUNTIFS(Table2[Sub-Sector],Table3[[#This Row],[Sub-Sector]],Table2[% Price above 200 EMA],"&gt;=0")/Table3[[#This Row],[Count]]</f>
        <v>0.8571428571428571</v>
      </c>
      <c r="U84" s="1">
        <f>COUNTIFS(Table2[Sub-Sector],Table3[[#This Row],[Sub-Sector]],Table2[Rate of Change - Zone],"Positive")/Table3[[#This Row],[Count]]</f>
        <v>0.14285714285714285</v>
      </c>
      <c r="V84" s="1">
        <f>COUNTIFS(Table2[Sub-Sector],Table3[[#This Row],[Sub-Sector]],Table2[Sharpe Ratio],"&gt;=0.10")/Table3[[#This Row],[Count]]</f>
        <v>0.8571428571428571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</v>
      </c>
      <c r="X84">
        <f>_xlfn.RANK.AVG(Table3[[#This Row],[Score]],Table3[Score],1)</f>
        <v>73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285.5</v>
      </c>
      <c r="Z84">
        <f>_xlfn.RANK.AVG(Table3[[#This Row],[Score 2 ]],Table3[[Score 2 ]],1)</f>
        <v>83</v>
      </c>
    </row>
    <row r="85" spans="1:26" x14ac:dyDescent="0.3">
      <c r="A85" t="s">
        <v>1566</v>
      </c>
      <c r="B85">
        <f>COUNTIFS(Table2[Sub-Sector],Table3[[#This Row],[Sub-Sector]])</f>
        <v>2</v>
      </c>
      <c r="C85" s="1">
        <f>COUNTIFS(Table2[Sub-Sector],Table3[[#This Row],[Sub-Sector]],Table2[Uptrend],"Uptrend")/Table3[[#This Row],[Count]]</f>
        <v>1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</v>
      </c>
      <c r="G85" s="1">
        <f>COUNTIFS(Table2[Sub-Sector],Table3[[#This Row],[Sub-Sector]],Table2[1Y Return vs Nifty],"&gt;=10")/Table3[[#This Row],[Count]]</f>
        <v>0.5</v>
      </c>
      <c r="H85" s="1">
        <f>COUNTIFS(Table2[Sub-Sector],Table3[[#This Row],[Sub-Sector]],Table2[RSI Exponential â€“ 14D],"&gt;=50")/Table3[[#This Row],[Count]]</f>
        <v>0.5</v>
      </c>
      <c r="I85" s="1">
        <f>COUNTIFS(Table2[Sub-Sector],Table3[[#This Row],[Sub-Sector]],Table2[Relative Volume],"&gt;=1")/Table3[[#This Row],[Count]]</f>
        <v>0.5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0.5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0.5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0</v>
      </c>
      <c r="P85" s="1">
        <f>COUNTIFS(Table2[Sub-Sector],Table3[[#This Row],[Sub-Sector]],Table2[% Away From 52W High],"&lt;=10")/Table3[[#This Row],[Count]]</f>
        <v>0.5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0.5</v>
      </c>
      <c r="S85" s="1">
        <f>COUNTIFS(Table2[Sub-Sector],Table3[[#This Row],[Sub-Sector]],Table2[% Price above 50 EMA],"&gt;=0")/Table3[[#This Row],[Count]]</f>
        <v>0.5</v>
      </c>
      <c r="T85" s="1">
        <f>COUNTIFS(Table2[Sub-Sector],Table3[[#This Row],[Sub-Sector]],Table2[% Price above 200 EMA],"&gt;=0")/Table3[[#This Row],[Count]]</f>
        <v>1</v>
      </c>
      <c r="U85" s="1">
        <f>COUNTIFS(Table2[Sub-Sector],Table3[[#This Row],[Sub-Sector]],Table2[Rate of Change - Zone],"Positive")/Table3[[#This Row],[Count]]</f>
        <v>0.5</v>
      </c>
      <c r="V85" s="1">
        <f>COUNTIFS(Table2[Sub-Sector],Table3[[#This Row],[Sub-Sector]],Table2[Sharpe Ratio],"&gt;=0.10")/Table3[[#This Row],[Count]]</f>
        <v>0.5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488.5</v>
      </c>
      <c r="X85">
        <f>_xlfn.RANK.AVG(Table3[[#This Row],[Score]],Table3[Score],1)</f>
        <v>80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</v>
      </c>
      <c r="Z85">
        <f>_xlfn.RANK.AVG(Table3[[#This Row],[Score 2 ]],Table3[[Score 2 ]],1)</f>
        <v>84</v>
      </c>
    </row>
    <row r="86" spans="1:26" x14ac:dyDescent="0.3">
      <c r="A86" t="s">
        <v>24</v>
      </c>
      <c r="B86">
        <f>COUNTIFS(Table2[Sub-Sector],Table3[[#This Row],[Sub-Sector]])</f>
        <v>20</v>
      </c>
      <c r="C86" s="1">
        <f>COUNTIFS(Table2[Sub-Sector],Table3[[#This Row],[Sub-Sector]],Table2[Uptrend],"Uptrend")/Table3[[#This Row],[Count]]</f>
        <v>0.4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0.05</v>
      </c>
      <c r="F86" s="1">
        <f>COUNTIFS(Table2[Sub-Sector],Table3[[#This Row],[Sub-Sector]],Table2[6M Return vs Nifty],"&gt;=10")/Table3[[#This Row],[Count]]</f>
        <v>0.1</v>
      </c>
      <c r="G86" s="1">
        <f>COUNTIFS(Table2[Sub-Sector],Table3[[#This Row],[Sub-Sector]],Table2[1Y Return vs Nifty],"&gt;=10")/Table3[[#This Row],[Count]]</f>
        <v>0.25</v>
      </c>
      <c r="H86" s="1">
        <f>COUNTIFS(Table2[Sub-Sector],Table3[[#This Row],[Sub-Sector]],Table2[RSI Exponential â€“ 14D],"&gt;=50")/Table3[[#This Row],[Count]]</f>
        <v>0.05</v>
      </c>
      <c r="I86" s="1">
        <f>COUNTIFS(Table2[Sub-Sector],Table3[[#This Row],[Sub-Sector]],Table2[Relative Volume],"&gt;=1")/Table3[[#This Row],[Count]]</f>
        <v>0.8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0.85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0.35</v>
      </c>
      <c r="P86" s="1">
        <f>COUNTIFS(Table2[Sub-Sector],Table3[[#This Row],[Sub-Sector]],Table2[% Away From 52W High],"&lt;=10")/Table3[[#This Row],[Count]]</f>
        <v>0.2</v>
      </c>
      <c r="Q86" s="1">
        <f>COUNTIFS(Table2[Sub-Sector],Table3[[#This Row],[Sub-Sector]],Table2[% Away From 52W Low],"&gt;=10")/Table3[[#This Row],[Count]]</f>
        <v>0.65</v>
      </c>
      <c r="R86" s="1">
        <f>COUNTIFS(Table2[Sub-Sector],Table3[[#This Row],[Sub-Sector]],Table2[% Price above 20 EMA],"&gt;=0")/Table3[[#This Row],[Count]]</f>
        <v>0.05</v>
      </c>
      <c r="S86" s="1">
        <f>COUNTIFS(Table2[Sub-Sector],Table3[[#This Row],[Sub-Sector]],Table2[% Price above 50 EMA],"&gt;=0")/Table3[[#This Row],[Count]]</f>
        <v>0.15</v>
      </c>
      <c r="T86" s="1">
        <f>COUNTIFS(Table2[Sub-Sector],Table3[[#This Row],[Sub-Sector]],Table2[% Price above 200 EMA],"&gt;=0")/Table3[[#This Row],[Count]]</f>
        <v>0.4</v>
      </c>
      <c r="U86" s="1">
        <f>COUNTIFS(Table2[Sub-Sector],Table3[[#This Row],[Sub-Sector]],Table2[Rate of Change - Zone],"Positive")/Table3[[#This Row],[Count]]</f>
        <v>0.15</v>
      </c>
      <c r="V86" s="1">
        <f>COUNTIFS(Table2[Sub-Sector],Table3[[#This Row],[Sub-Sector]],Table2[Sharpe Ratio],"&gt;=0.10")/Table3[[#This Row],[Count]]</f>
        <v>0.25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</v>
      </c>
      <c r="X86">
        <f>_xlfn.RANK.AVG(Table3[[#This Row],[Score]],Table3[Score],1)</f>
        <v>99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294.5</v>
      </c>
      <c r="Z86">
        <f>_xlfn.RANK.AVG(Table3[[#This Row],[Score 2 ]],Table3[[Score 2 ]],1)</f>
        <v>85</v>
      </c>
    </row>
    <row r="87" spans="1:26" x14ac:dyDescent="0.3">
      <c r="A87" t="s">
        <v>265</v>
      </c>
      <c r="B87">
        <f>COUNTIFS(Table2[Sub-Sector],Table3[[#This Row],[Sub-Sector]])</f>
        <v>23</v>
      </c>
      <c r="C87" s="1">
        <f>COUNTIFS(Table2[Sub-Sector],Table3[[#This Row],[Sub-Sector]],Table2[Uptrend],"Uptrend")/Table3[[#This Row],[Count]]</f>
        <v>0.60869565217391308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4.3478260869565216E-2</v>
      </c>
      <c r="F87" s="1">
        <f>COUNTIFS(Table2[Sub-Sector],Table3[[#This Row],[Sub-Sector]],Table2[6M Return vs Nifty],"&gt;=10")/Table3[[#This Row],[Count]]</f>
        <v>0.43478260869565216</v>
      </c>
      <c r="G87" s="1">
        <f>COUNTIFS(Table2[Sub-Sector],Table3[[#This Row],[Sub-Sector]],Table2[1Y Return vs Nifty],"&gt;=10")/Table3[[#This Row],[Count]]</f>
        <v>0.43478260869565216</v>
      </c>
      <c r="H87" s="1">
        <f>COUNTIFS(Table2[Sub-Sector],Table3[[#This Row],[Sub-Sector]],Table2[RSI Exponential â€“ 14D],"&gt;=50")/Table3[[#This Row],[Count]]</f>
        <v>8.6956521739130432E-2</v>
      </c>
      <c r="I87" s="1">
        <f>COUNTIFS(Table2[Sub-Sector],Table3[[#This Row],[Sub-Sector]],Table2[Relative Volume],"&gt;=1")/Table3[[#This Row],[Count]]</f>
        <v>0.30434782608695654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0.78260869565217395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0.60869565217391308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0.17391304347826086</v>
      </c>
      <c r="P87" s="1">
        <f>COUNTIFS(Table2[Sub-Sector],Table3[[#This Row],[Sub-Sector]],Table2[% Away From 52W High],"&lt;=10")/Table3[[#This Row],[Count]]</f>
        <v>4.3478260869565216E-2</v>
      </c>
      <c r="Q87" s="1">
        <f>COUNTIFS(Table2[Sub-Sector],Table3[[#This Row],[Sub-Sector]],Table2[% Away From 52W Low],"&gt;=10")/Table3[[#This Row],[Count]]</f>
        <v>0.95652173913043481</v>
      </c>
      <c r="R87" s="1">
        <f>COUNTIFS(Table2[Sub-Sector],Table3[[#This Row],[Sub-Sector]],Table2[% Price above 20 EMA],"&gt;=0")/Table3[[#This Row],[Count]]</f>
        <v>8.6956521739130432E-2</v>
      </c>
      <c r="S87" s="1">
        <f>COUNTIFS(Table2[Sub-Sector],Table3[[#This Row],[Sub-Sector]],Table2[% Price above 50 EMA],"&gt;=0")/Table3[[#This Row],[Count]]</f>
        <v>0.34782608695652173</v>
      </c>
      <c r="T87" s="1">
        <f>COUNTIFS(Table2[Sub-Sector],Table3[[#This Row],[Sub-Sector]],Table2[% Price above 200 EMA],"&gt;=0")/Table3[[#This Row],[Count]]</f>
        <v>0.82608695652173914</v>
      </c>
      <c r="U87" s="1">
        <f>COUNTIFS(Table2[Sub-Sector],Table3[[#This Row],[Sub-Sector]],Table2[Rate of Change - Zone],"Positive")/Table3[[#This Row],[Count]]</f>
        <v>0.21739130434782608</v>
      </c>
      <c r="V87" s="1">
        <f>COUNTIFS(Table2[Sub-Sector],Table3[[#This Row],[Sub-Sector]],Table2[Sharpe Ratio],"&gt;=0.10")/Table3[[#This Row],[Count]]</f>
        <v>0.52173913043478259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</v>
      </c>
      <c r="X87">
        <f>_xlfn.RANK.AVG(Table3[[#This Row],[Score]],Table3[Score],1)</f>
        <v>91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</v>
      </c>
      <c r="Z87">
        <f>_xlfn.RANK.AVG(Table3[[#This Row],[Score 2 ]],Table3[[Score 2 ]],1)</f>
        <v>86</v>
      </c>
    </row>
    <row r="88" spans="1:26" x14ac:dyDescent="0.3">
      <c r="A88" t="s">
        <v>837</v>
      </c>
      <c r="B88">
        <f>COUNTIFS(Table2[Sub-Sector],Table3[[#This Row],[Sub-Sector]])</f>
        <v>2</v>
      </c>
      <c r="C88" s="1">
        <f>COUNTIFS(Table2[Sub-Sector],Table3[[#This Row],[Sub-Sector]],Table2[Uptrend],"Uptrend")/Table3[[#This Row],[Count]]</f>
        <v>0.5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0</v>
      </c>
      <c r="G88" s="1">
        <f>COUNTIFS(Table2[Sub-Sector],Table3[[#This Row],[Sub-Sector]],Table2[1Y Return vs Nifty],"&gt;=10")/Table3[[#This Row],[Count]]</f>
        <v>0.5</v>
      </c>
      <c r="H88" s="1">
        <f>COUNTIFS(Table2[Sub-Sector],Table3[[#This Row],[Sub-Sector]],Table2[RSI Exponential â€“ 14D],"&gt;=50")/Table3[[#This Row],[Count]]</f>
        <v>0</v>
      </c>
      <c r="I88" s="1">
        <f>COUNTIFS(Table2[Sub-Sector],Table3[[#This Row],[Sub-Sector]],Table2[Relative Volume],"&gt;=1")/Table3[[#This Row],[Count]]</f>
        <v>1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0.5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0.5</v>
      </c>
      <c r="N88" s="1">
        <f>COUNTIFS(Table2[Sub-Sector],Table3[[#This Row],[Sub-Sector]],Table2[% Away From Current Month Low],"&gt;=0.05")/Table3[[#This Row],[Count]]</f>
        <v>0</v>
      </c>
      <c r="O88" s="1">
        <f>COUNTIFS(Table2[Sub-Sector],Table3[[#This Row],[Sub-Sector]],Table2[% Away From Current Month High],"&lt;=0.05")/Table3[[#This Row],[Count]]</f>
        <v>0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0.5</v>
      </c>
      <c r="R88" s="1">
        <f>COUNTIFS(Table2[Sub-Sector],Table3[[#This Row],[Sub-Sector]],Table2[% Price above 20 EMA],"&gt;=0")/Table3[[#This Row],[Count]]</f>
        <v>0</v>
      </c>
      <c r="S88" s="1">
        <f>COUNTIFS(Table2[Sub-Sector],Table3[[#This Row],[Sub-Sector]],Table2[% Price above 50 EMA],"&gt;=0")/Table3[[#This Row],[Count]]</f>
        <v>0</v>
      </c>
      <c r="T88" s="1">
        <f>COUNTIFS(Table2[Sub-Sector],Table3[[#This Row],[Sub-Sector]],Table2[% Price above 200 EMA],"&gt;=0")/Table3[[#This Row],[Count]]</f>
        <v>0.5</v>
      </c>
      <c r="U88" s="1">
        <f>COUNTIFS(Table2[Sub-Sector],Table3[[#This Row],[Sub-Sector]],Table2[Rate of Change - Zone],"Positive")/Table3[[#This Row],[Count]]</f>
        <v>0</v>
      </c>
      <c r="V88" s="1">
        <f>COUNTIFS(Table2[Sub-Sector],Table3[[#This Row],[Sub-Sector]],Table2[Sharpe Ratio],"&gt;=0.10")/Table3[[#This Row],[Count]]</f>
        <v>0.5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</v>
      </c>
      <c r="X88">
        <f>_xlfn.RANK.AVG(Table3[[#This Row],[Score]],Table3[Score],1)</f>
        <v>105.5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88">
        <f>_xlfn.RANK.AVG(Table3[[#This Row],[Score 2 ]],Table3[[Score 2 ]],1)</f>
        <v>87</v>
      </c>
    </row>
    <row r="89" spans="1:26" x14ac:dyDescent="0.3">
      <c r="A89" t="s">
        <v>158</v>
      </c>
      <c r="B89">
        <f>COUNTIFS(Table2[Sub-Sector],Table3[[#This Row],[Sub-Sector]])</f>
        <v>3</v>
      </c>
      <c r="C89" s="1">
        <f>COUNTIFS(Table2[Sub-Sector],Table3[[#This Row],[Sub-Sector]],Table2[Uptrend],"Uptrend")/Table3[[#This Row],[Count]]</f>
        <v>1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0.33333333333333331</v>
      </c>
      <c r="G89" s="1">
        <f>COUNTIFS(Table2[Sub-Sector],Table3[[#This Row],[Sub-Sector]],Table2[1Y Return vs Nifty],"&gt;=10")/Table3[[#This Row],[Count]]</f>
        <v>0.66666666666666663</v>
      </c>
      <c r="H89" s="1">
        <f>COUNTIFS(Table2[Sub-Sector],Table3[[#This Row],[Sub-Sector]],Table2[RSI Exponential â€“ 14D],"&gt;=50")/Table3[[#This Row],[Count]]</f>
        <v>0</v>
      </c>
      <c r="I89" s="1">
        <f>COUNTIFS(Table2[Sub-Sector],Table3[[#This Row],[Sub-Sector]],Table2[Relative Volume],"&gt;=1")/Table3[[#This Row],[Count]]</f>
        <v>0.33333333333333331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0.66666666666666663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0.66666666666666663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0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</v>
      </c>
      <c r="S89" s="1">
        <f>COUNTIFS(Table2[Sub-Sector],Table3[[#This Row],[Sub-Sector]],Table2[% Price above 50 EMA],"&gt;=0")/Table3[[#This Row],[Count]]</f>
        <v>0</v>
      </c>
      <c r="T89" s="1">
        <f>COUNTIFS(Table2[Sub-Sector],Table3[[#This Row],[Sub-Sector]],Table2[% Price above 200 EMA],"&gt;=0")/Table3[[#This Row],[Count]]</f>
        <v>1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0.33333333333333331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497</v>
      </c>
      <c r="X89">
        <f>_xlfn.RANK.AVG(Table3[[#This Row],[Score]],Table3[Score],1)</f>
        <v>82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299.5</v>
      </c>
      <c r="Z89">
        <f>_xlfn.RANK.AVG(Table3[[#This Row],[Score 2 ]],Table3[[Score 2 ]],1)</f>
        <v>88</v>
      </c>
    </row>
    <row r="90" spans="1:26" x14ac:dyDescent="0.3">
      <c r="A90" t="s">
        <v>536</v>
      </c>
      <c r="B90">
        <f>COUNTIFS(Table2[Sub-Sector],Table3[[#This Row],[Sub-Sector]])</f>
        <v>5</v>
      </c>
      <c r="C90" s="1">
        <f>COUNTIFS(Table2[Sub-Sector],Table3[[#This Row],[Sub-Sector]],Table2[Uptrend],"Uptrend")/Table3[[#This Row],[Count]]</f>
        <v>1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0.4</v>
      </c>
      <c r="G90" s="1">
        <f>COUNTIFS(Table2[Sub-Sector],Table3[[#This Row],[Sub-Sector]],Table2[1Y Return vs Nifty],"&gt;=10")/Table3[[#This Row],[Count]]</f>
        <v>0.8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0.8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0.8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0.4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</v>
      </c>
      <c r="T90" s="1">
        <f>COUNTIFS(Table2[Sub-Sector],Table3[[#This Row],[Sub-Sector]],Table2[% Price above 200 EMA],"&gt;=0")/Table3[[#This Row],[Count]]</f>
        <v>1</v>
      </c>
      <c r="U90" s="1">
        <f>COUNTIFS(Table2[Sub-Sector],Table3[[#This Row],[Sub-Sector]],Table2[Rate of Change - Zone],"Positive")/Table3[[#This Row],[Count]]</f>
        <v>0</v>
      </c>
      <c r="V90" s="1">
        <f>COUNTIFS(Table2[Sub-Sector],Table3[[#This Row],[Sub-Sector]],Table2[Sharpe Ratio],"&gt;=0.10")/Table3[[#This Row],[Count]]</f>
        <v>0.4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498</v>
      </c>
      <c r="X90">
        <f>_xlfn.RANK.AVG(Table3[[#This Row],[Score]],Table3[Score],1)</f>
        <v>83.5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300.5</v>
      </c>
      <c r="Z90">
        <f>_xlfn.RANK.AVG(Table3[[#This Row],[Score 2 ]],Table3[[Score 2 ]],1)</f>
        <v>89</v>
      </c>
    </row>
    <row r="91" spans="1:26" x14ac:dyDescent="0.3">
      <c r="A91" t="s">
        <v>1458</v>
      </c>
      <c r="B91">
        <f>COUNTIFS(Table2[Sub-Sector],Table3[[#This Row],[Sub-Sector]])</f>
        <v>3</v>
      </c>
      <c r="C91" s="1">
        <f>COUNTIFS(Table2[Sub-Sector],Table3[[#This Row],[Sub-Sector]],Table2[Uptrend],"Uptrend")/Table3[[#This Row],[Count]]</f>
        <v>1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0.33333333333333331</v>
      </c>
      <c r="G91" s="1">
        <f>COUNTIFS(Table2[Sub-Sector],Table3[[#This Row],[Sub-Sector]],Table2[1Y Return vs Nifty],"&gt;=10")/Table3[[#This Row],[Count]]</f>
        <v>0.33333333333333331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0.33333333333333331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0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0.66666666666666663</v>
      </c>
      <c r="T91" s="1">
        <f>COUNTIFS(Table2[Sub-Sector],Table3[[#This Row],[Sub-Sector]],Table2[% Price above 200 EMA],"&gt;=0")/Table3[[#This Row],[Count]]</f>
        <v>0.66666666666666663</v>
      </c>
      <c r="U91" s="1">
        <f>COUNTIFS(Table2[Sub-Sector],Table3[[#This Row],[Sub-Sector]],Table2[Rate of Change - Zone],"Positive")/Table3[[#This Row],[Count]]</f>
        <v>0.33333333333333331</v>
      </c>
      <c r="V91" s="1">
        <f>COUNTIFS(Table2[Sub-Sector],Table3[[#This Row],[Sub-Sector]],Table2[Sharpe Ratio],"&gt;=0.10")/Table3[[#This Row],[Count]]</f>
        <v>0.33333333333333331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499.5</v>
      </c>
      <c r="X91">
        <f>_xlfn.RANK.AVG(Table3[[#This Row],[Score]],Table3[Score],1)</f>
        <v>85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</v>
      </c>
      <c r="Z91">
        <f>_xlfn.RANK.AVG(Table3[[#This Row],[Score 2 ]],Table3[[Score 2 ]],1)</f>
        <v>90</v>
      </c>
    </row>
    <row r="92" spans="1:26" x14ac:dyDescent="0.3">
      <c r="A92" t="s">
        <v>310</v>
      </c>
      <c r="B92">
        <f>COUNTIFS(Table2[Sub-Sector],Table3[[#This Row],[Sub-Sector]])</f>
        <v>14</v>
      </c>
      <c r="C92" s="1">
        <f>COUNTIFS(Table2[Sub-Sector],Table3[[#This Row],[Sub-Sector]],Table2[Uptrend],"Uptrend")/Table3[[#This Row],[Count]]</f>
        <v>0.7142857142857143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0.21428571428571427</v>
      </c>
      <c r="G92" s="1">
        <f>COUNTIFS(Table2[Sub-Sector],Table3[[#This Row],[Sub-Sector]],Table2[1Y Return vs Nifty],"&gt;=10")/Table3[[#This Row],[Count]]</f>
        <v>0.5</v>
      </c>
      <c r="H92" s="1">
        <f>COUNTIFS(Table2[Sub-Sector],Table3[[#This Row],[Sub-Sector]],Table2[RSI Exponential â€“ 14D],"&gt;=50")/Table3[[#This Row],[Count]]</f>
        <v>0</v>
      </c>
      <c r="I92" s="1">
        <f>COUNTIFS(Table2[Sub-Sector],Table3[[#This Row],[Sub-Sector]],Table2[Relative Volume],"&gt;=1")/Table3[[#This Row],[Count]]</f>
        <v>0.35714285714285715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0.8571428571428571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0.8571428571428571</v>
      </c>
      <c r="N92" s="1">
        <f>COUNTIFS(Table2[Sub-Sector],Table3[[#This Row],[Sub-Sector]],Table2[% Away From Current Month Low],"&gt;=0.05")/Table3[[#This Row],[Count]]</f>
        <v>0</v>
      </c>
      <c r="O92" s="1">
        <f>COUNTIFS(Table2[Sub-Sector],Table3[[#This Row],[Sub-Sector]],Table2[% Away From Current Month High],"&lt;=0.05")/Table3[[#This Row],[Count]]</f>
        <v>0.14285714285714285</v>
      </c>
      <c r="P92" s="1">
        <f>COUNTIFS(Table2[Sub-Sector],Table3[[#This Row],[Sub-Sector]],Table2[% Away From 52W High],"&lt;=10")/Table3[[#This Row],[Count]]</f>
        <v>7.1428571428571425E-2</v>
      </c>
      <c r="Q92" s="1">
        <f>COUNTIFS(Table2[Sub-Sector],Table3[[#This Row],[Sub-Sector]],Table2[% Away From 52W Low],"&gt;=10")/Table3[[#This Row],[Count]]</f>
        <v>0.9285714285714286</v>
      </c>
      <c r="R92" s="1">
        <f>COUNTIFS(Table2[Sub-Sector],Table3[[#This Row],[Sub-Sector]],Table2[% Price above 20 EMA],"&gt;=0")/Table3[[#This Row],[Count]]</f>
        <v>0</v>
      </c>
      <c r="S92" s="1">
        <f>COUNTIFS(Table2[Sub-Sector],Table3[[#This Row],[Sub-Sector]],Table2[% Price above 50 EMA],"&gt;=0")/Table3[[#This Row],[Count]]</f>
        <v>0.21428571428571427</v>
      </c>
      <c r="T92" s="1">
        <f>COUNTIFS(Table2[Sub-Sector],Table3[[#This Row],[Sub-Sector]],Table2[% Price above 200 EMA],"&gt;=0")/Table3[[#This Row],[Count]]</f>
        <v>0.6428571428571429</v>
      </c>
      <c r="U92" s="1">
        <f>COUNTIFS(Table2[Sub-Sector],Table3[[#This Row],[Sub-Sector]],Table2[Rate of Change - Zone],"Positive")/Table3[[#This Row],[Count]]</f>
        <v>0.21428571428571427</v>
      </c>
      <c r="V92" s="1">
        <f>COUNTIFS(Table2[Sub-Sector],Table3[[#This Row],[Sub-Sector]],Table2[Sharpe Ratio],"&gt;=0.10")/Table3[[#This Row],[Count]]</f>
        <v>0.2857142857142857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549.5</v>
      </c>
      <c r="X92">
        <f>_xlfn.RANK.AVG(Table3[[#This Row],[Score]],Table3[Score],1)</f>
        <v>100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307</v>
      </c>
      <c r="Z92">
        <f>_xlfn.RANK.AVG(Table3[[#This Row],[Score 2 ]],Table3[[Score 2 ]],1)</f>
        <v>91</v>
      </c>
    </row>
    <row r="93" spans="1:26" x14ac:dyDescent="0.3">
      <c r="A93" t="s">
        <v>545</v>
      </c>
      <c r="B93">
        <f>COUNTIFS(Table2[Sub-Sector],Table3[[#This Row],[Sub-Sector]])</f>
        <v>2</v>
      </c>
      <c r="C93" s="1">
        <f>COUNTIFS(Table2[Sub-Sector],Table3[[#This Row],[Sub-Sector]],Table2[Uptrend],"Uptrend")/Table3[[#This Row],[Count]]</f>
        <v>1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0.5</v>
      </c>
      <c r="G93" s="1">
        <f>COUNTIFS(Table2[Sub-Sector],Table3[[#This Row],[Sub-Sector]],Table2[1Y Return vs Nifty],"&gt;=10")/Table3[[#This Row],[Count]]</f>
        <v>0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0.5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0.5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0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1</v>
      </c>
      <c r="T93" s="1">
        <f>COUNTIFS(Table2[Sub-Sector],Table3[[#This Row],[Sub-Sector]],Table2[% Price above 200 EMA],"&gt;=0")/Table3[[#This Row],[Count]]</f>
        <v>1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0.5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508.5</v>
      </c>
      <c r="X93">
        <f>_xlfn.RANK.AVG(Table3[[#This Row],[Score]],Table3[Score],1)</f>
        <v>87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</v>
      </c>
      <c r="Z93">
        <f>_xlfn.RANK.AVG(Table3[[#This Row],[Score 2 ]],Table3[[Score 2 ]],1)</f>
        <v>92</v>
      </c>
    </row>
    <row r="94" spans="1:26" x14ac:dyDescent="0.3">
      <c r="A94" t="s">
        <v>34</v>
      </c>
      <c r="B94">
        <f>COUNTIFS(Table2[Sub-Sector],Table3[[#This Row],[Sub-Sector]])</f>
        <v>11</v>
      </c>
      <c r="C94" s="1">
        <f>COUNTIFS(Table2[Sub-Sector],Table3[[#This Row],[Sub-Sector]],Table2[Uptrend],"Uptrend")/Table3[[#This Row],[Count]]</f>
        <v>0.27272727272727271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9.0909090909090912E-2</v>
      </c>
      <c r="F94" s="1">
        <f>COUNTIFS(Table2[Sub-Sector],Table3[[#This Row],[Sub-Sector]],Table2[6M Return vs Nifty],"&gt;=10")/Table3[[#This Row],[Count]]</f>
        <v>9.0909090909090912E-2</v>
      </c>
      <c r="G94" s="1">
        <f>COUNTIFS(Table2[Sub-Sector],Table3[[#This Row],[Sub-Sector]],Table2[1Y Return vs Nifty],"&gt;=10")/Table3[[#This Row],[Count]]</f>
        <v>0.90909090909090906</v>
      </c>
      <c r="H94" s="1">
        <f>COUNTIFS(Table2[Sub-Sector],Table3[[#This Row],[Sub-Sector]],Table2[RSI Exponential â€“ 14D],"&gt;=50")/Table3[[#This Row],[Count]]</f>
        <v>0</v>
      </c>
      <c r="I94" s="1">
        <f>COUNTIFS(Table2[Sub-Sector],Table3[[#This Row],[Sub-Sector]],Table2[Relative Volume],"&gt;=1")/Table3[[#This Row],[Count]]</f>
        <v>9.0909090909090912E-2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0.72727272727272729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0.63636363636363635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0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</v>
      </c>
      <c r="S94" s="1">
        <f>COUNTIFS(Table2[Sub-Sector],Table3[[#This Row],[Sub-Sector]],Table2[% Price above 50 EMA],"&gt;=0")/Table3[[#This Row],[Count]]</f>
        <v>9.0909090909090912E-2</v>
      </c>
      <c r="T94" s="1">
        <f>COUNTIFS(Table2[Sub-Sector],Table3[[#This Row],[Sub-Sector]],Table2[% Price above 200 EMA],"&gt;=0")/Table3[[#This Row],[Count]]</f>
        <v>0.72727272727272729</v>
      </c>
      <c r="U94" s="1">
        <f>COUNTIFS(Table2[Sub-Sector],Table3[[#This Row],[Sub-Sector]],Table2[Rate of Change - Zone],"Positive")/Table3[[#This Row],[Count]]</f>
        <v>9.0909090909090912E-2</v>
      </c>
      <c r="V94" s="1">
        <f>COUNTIFS(Table2[Sub-Sector],Table3[[#This Row],[Sub-Sector]],Table2[Sharpe Ratio],"&gt;=0.10")/Table3[[#This Row],[Count]]</f>
        <v>0.81818181818181823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568</v>
      </c>
      <c r="X94">
        <f>_xlfn.RANK.AVG(Table3[[#This Row],[Score]],Table3[Score],1)</f>
        <v>104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</v>
      </c>
      <c r="Z94">
        <f>_xlfn.RANK.AVG(Table3[[#This Row],[Score 2 ]],Table3[[Score 2 ]],1)</f>
        <v>93.5</v>
      </c>
    </row>
    <row r="95" spans="1:26" x14ac:dyDescent="0.3">
      <c r="A95" t="s">
        <v>405</v>
      </c>
      <c r="B95">
        <f>COUNTIFS(Table2[Sub-Sector],Table3[[#This Row],[Sub-Sector]])</f>
        <v>9</v>
      </c>
      <c r="C95" s="1">
        <f>COUNTIFS(Table2[Sub-Sector],Table3[[#This Row],[Sub-Sector]],Table2[Uptrend],"Uptrend")/Table3[[#This Row],[Count]]</f>
        <v>0.55555555555555558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0.22222222222222221</v>
      </c>
      <c r="F95" s="1">
        <f>COUNTIFS(Table2[Sub-Sector],Table3[[#This Row],[Sub-Sector]],Table2[6M Return vs Nifty],"&gt;=10")/Table3[[#This Row],[Count]]</f>
        <v>0.1111111111111111</v>
      </c>
      <c r="G95" s="1">
        <f>COUNTIFS(Table2[Sub-Sector],Table3[[#This Row],[Sub-Sector]],Table2[1Y Return vs Nifty],"&gt;=10")/Table3[[#This Row],[Count]]</f>
        <v>0.44444444444444442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0.44444444444444442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0.77777777777777779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0.44444444444444442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0.1111111111111111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0.88888888888888884</v>
      </c>
      <c r="R95" s="1">
        <f>COUNTIFS(Table2[Sub-Sector],Table3[[#This Row],[Sub-Sector]],Table2[% Price above 20 EMA],"&gt;=0")/Table3[[#This Row],[Count]]</f>
        <v>0.1111111111111111</v>
      </c>
      <c r="S95" s="1">
        <f>COUNTIFS(Table2[Sub-Sector],Table3[[#This Row],[Sub-Sector]],Table2[% Price above 50 EMA],"&gt;=0")/Table3[[#This Row],[Count]]</f>
        <v>0.44444444444444442</v>
      </c>
      <c r="T95" s="1">
        <f>COUNTIFS(Table2[Sub-Sector],Table3[[#This Row],[Sub-Sector]],Table2[% Price above 200 EMA],"&gt;=0")/Table3[[#This Row],[Count]]</f>
        <v>0.66666666666666663</v>
      </c>
      <c r="U95" s="1">
        <f>COUNTIFS(Table2[Sub-Sector],Table3[[#This Row],[Sub-Sector]],Table2[Rate of Change - Zone],"Positive")/Table3[[#This Row],[Count]]</f>
        <v>0.33333333333333331</v>
      </c>
      <c r="V95" s="1">
        <f>COUNTIFS(Table2[Sub-Sector],Table3[[#This Row],[Sub-Sector]],Table2[Sharpe Ratio],"&gt;=0.10")/Table3[[#This Row],[Count]]</f>
        <v>0.44444444444444442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530.5</v>
      </c>
      <c r="X95">
        <f>_xlfn.RANK.AVG(Table3[[#This Row],[Score]],Table3[Score],1)</f>
        <v>92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</v>
      </c>
      <c r="Z95">
        <f>_xlfn.RANK.AVG(Table3[[#This Row],[Score 2 ]],Table3[[Score 2 ]],1)</f>
        <v>93.5</v>
      </c>
    </row>
    <row r="96" spans="1:26" x14ac:dyDescent="0.3">
      <c r="A96" t="s">
        <v>533</v>
      </c>
      <c r="B96">
        <f>COUNTIFS(Table2[Sub-Sector],Table3[[#This Row],[Sub-Sector]])</f>
        <v>9</v>
      </c>
      <c r="C96" s="1">
        <f>COUNTIFS(Table2[Sub-Sector],Table3[[#This Row],[Sub-Sector]],Table2[Uptrend],"Uptrend")/Table3[[#This Row],[Count]]</f>
        <v>0.66666666666666663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0.33333333333333331</v>
      </c>
      <c r="G96" s="1">
        <f>COUNTIFS(Table2[Sub-Sector],Table3[[#This Row],[Sub-Sector]],Table2[1Y Return vs Nifty],"&gt;=10")/Table3[[#This Row],[Count]]</f>
        <v>0.33333333333333331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0.22222222222222221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0.77777777777777779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0.77777777777777779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0.1111111111111111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0.1111111111111111</v>
      </c>
      <c r="S96" s="1">
        <f>COUNTIFS(Table2[Sub-Sector],Table3[[#This Row],[Sub-Sector]],Table2[% Price above 50 EMA],"&gt;=0")/Table3[[#This Row],[Count]]</f>
        <v>0.33333333333333331</v>
      </c>
      <c r="T96" s="1">
        <f>COUNTIFS(Table2[Sub-Sector],Table3[[#This Row],[Sub-Sector]],Table2[% Price above 200 EMA],"&gt;=0")/Table3[[#This Row],[Count]]</f>
        <v>0.66666666666666663</v>
      </c>
      <c r="U96" s="1">
        <f>COUNTIFS(Table2[Sub-Sector],Table3[[#This Row],[Sub-Sector]],Table2[Rate of Change - Zone],"Positive")/Table3[[#This Row],[Count]]</f>
        <v>0.33333333333333331</v>
      </c>
      <c r="V96" s="1">
        <f>COUNTIFS(Table2[Sub-Sector],Table3[[#This Row],[Sub-Sector]],Table2[Sharpe Ratio],"&gt;=0.10")/Table3[[#This Row],[Count]]</f>
        <v>0.33333333333333331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564</v>
      </c>
      <c r="X96">
        <f>_xlfn.RANK.AVG(Table3[[#This Row],[Score]],Table3[Score],1)</f>
        <v>101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312.5</v>
      </c>
      <c r="Z96">
        <f>_xlfn.RANK.AVG(Table3[[#This Row],[Score 2 ]],Table3[[Score 2 ]],1)</f>
        <v>95.5</v>
      </c>
    </row>
    <row r="97" spans="1:26" x14ac:dyDescent="0.3">
      <c r="A97" t="s">
        <v>121</v>
      </c>
      <c r="B97">
        <f>COUNTIFS(Table2[Sub-Sector],Table3[[#This Row],[Sub-Sector]])</f>
        <v>4</v>
      </c>
      <c r="C97" s="1">
        <f>COUNTIFS(Table2[Sub-Sector],Table3[[#This Row],[Sub-Sector]],Table2[Uptrend],"Uptrend")/Table3[[#This Row],[Count]]</f>
        <v>0.5</v>
      </c>
      <c r="D97" s="1">
        <f>COUNTIFS(Table2[Sub-Sector],Table3[[#This Row],[Sub-Sector]],Table2[1W Return vs Nifty],"&gt;=5")/Table3[[#This Row],[Count]]</f>
        <v>0.25</v>
      </c>
      <c r="E97" s="1">
        <f>COUNTIFS(Table2[Sub-Sector],Table3[[#This Row],[Sub-Sector]],Table2[1M Return vs Nifty],"&gt;=5")/Table3[[#This Row],[Count]]</f>
        <v>0.25</v>
      </c>
      <c r="F97" s="1">
        <f>COUNTIFS(Table2[Sub-Sector],Table3[[#This Row],[Sub-Sector]],Table2[6M Return vs Nifty],"&gt;=10")/Table3[[#This Row],[Count]]</f>
        <v>0.25</v>
      </c>
      <c r="G97" s="1">
        <f>COUNTIFS(Table2[Sub-Sector],Table3[[#This Row],[Sub-Sector]],Table2[1Y Return vs Nifty],"&gt;=10")/Table3[[#This Row],[Count]]</f>
        <v>0.5</v>
      </c>
      <c r="H97" s="1">
        <f>COUNTIFS(Table2[Sub-Sector],Table3[[#This Row],[Sub-Sector]],Table2[RSI Exponential â€“ 14D],"&gt;=50")/Table3[[#This Row],[Count]]</f>
        <v>0.25</v>
      </c>
      <c r="I97" s="1">
        <f>COUNTIFS(Table2[Sub-Sector],Table3[[#This Row],[Sub-Sector]],Table2[Relative Volume],"&gt;=1")/Table3[[#This Row],[Count]]</f>
        <v>0.25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0.75</v>
      </c>
      <c r="L97" s="1">
        <f>COUNTIFS(Table2[Sub-Sector],Table3[[#This Row],[Sub-Sector]],Table2[% Away From Current Week Low],"&gt;=0.05")/Table3[[#This Row],[Count]]</f>
        <v>0.25</v>
      </c>
      <c r="M97" s="1">
        <f>COUNTIFS(Table2[Sub-Sector],Table3[[#This Row],[Sub-Sector]],Table2[% Away From Current Week High],"&lt;=0.05")/Table3[[#This Row],[Count]]</f>
        <v>0.5</v>
      </c>
      <c r="N97" s="1">
        <f>COUNTIFS(Table2[Sub-Sector],Table3[[#This Row],[Sub-Sector]],Table2[% Away From Current Month Low],"&gt;=0.05")/Table3[[#This Row],[Count]]</f>
        <v>0.25</v>
      </c>
      <c r="O97" s="1">
        <f>COUNTIFS(Table2[Sub-Sector],Table3[[#This Row],[Sub-Sector]],Table2[% Away From Current Month High],"&lt;=0.05")/Table3[[#This Row],[Count]]</f>
        <v>0.25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0.75</v>
      </c>
      <c r="R97" s="1">
        <f>COUNTIFS(Table2[Sub-Sector],Table3[[#This Row],[Sub-Sector]],Table2[% Price above 20 EMA],"&gt;=0")/Table3[[#This Row],[Count]]</f>
        <v>0.25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0.5</v>
      </c>
      <c r="U97" s="1">
        <f>COUNTIFS(Table2[Sub-Sector],Table3[[#This Row],[Sub-Sector]],Table2[Rate of Change - Zone],"Positive")/Table3[[#This Row],[Count]]</f>
        <v>0.25</v>
      </c>
      <c r="V97" s="1">
        <f>COUNTIFS(Table2[Sub-Sector],Table3[[#This Row],[Sub-Sector]],Table2[Sharpe Ratio],"&gt;=0.10")/Table3[[#This Row],[Count]]</f>
        <v>0.25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</v>
      </c>
      <c r="X97">
        <f>_xlfn.RANK.AVG(Table3[[#This Row],[Score]],Table3[Score],1)</f>
        <v>76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312.5</v>
      </c>
      <c r="Z97">
        <f>_xlfn.RANK.AVG(Table3[[#This Row],[Score 2 ]],Table3[[Score 2 ]],1)</f>
        <v>95.5</v>
      </c>
    </row>
    <row r="98" spans="1:26" x14ac:dyDescent="0.3">
      <c r="A98" t="s">
        <v>130</v>
      </c>
      <c r="B98">
        <f>COUNTIFS(Table2[Sub-Sector],Table3[[#This Row],[Sub-Sector]])</f>
        <v>20</v>
      </c>
      <c r="C98" s="1">
        <f>COUNTIFS(Table2[Sub-Sector],Table3[[#This Row],[Sub-Sector]],Table2[Uptrend],"Uptrend")/Table3[[#This Row],[Count]]</f>
        <v>0.45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0.05</v>
      </c>
      <c r="F98" s="1">
        <f>COUNTIFS(Table2[Sub-Sector],Table3[[#This Row],[Sub-Sector]],Table2[6M Return vs Nifty],"&gt;=10")/Table3[[#This Row],[Count]]</f>
        <v>0.1</v>
      </c>
      <c r="G98" s="1">
        <f>COUNTIFS(Table2[Sub-Sector],Table3[[#This Row],[Sub-Sector]],Table2[1Y Return vs Nifty],"&gt;=10")/Table3[[#This Row],[Count]]</f>
        <v>0.55000000000000004</v>
      </c>
      <c r="H98" s="1">
        <f>COUNTIFS(Table2[Sub-Sector],Table3[[#This Row],[Sub-Sector]],Table2[RSI Exponential â€“ 14D],"&gt;=50")/Table3[[#This Row],[Count]]</f>
        <v>0.1</v>
      </c>
      <c r="I98" s="1">
        <f>COUNTIFS(Table2[Sub-Sector],Table3[[#This Row],[Sub-Sector]],Table2[Relative Volume],"&gt;=1")/Table3[[#This Row],[Count]]</f>
        <v>0.3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0.7</v>
      </c>
      <c r="L98" s="1">
        <f>COUNTIFS(Table2[Sub-Sector],Table3[[#This Row],[Sub-Sector]],Table2[% Away From Current Week Low],"&gt;=0.05")/Table3[[#This Row],[Count]]</f>
        <v>0.15</v>
      </c>
      <c r="M98" s="1">
        <f>COUNTIFS(Table2[Sub-Sector],Table3[[#This Row],[Sub-Sector]],Table2[% Away From Current Week High],"&lt;=0.05")/Table3[[#This Row],[Count]]</f>
        <v>0.6</v>
      </c>
      <c r="N98" s="1">
        <f>COUNTIFS(Table2[Sub-Sector],Table3[[#This Row],[Sub-Sector]],Table2[% Away From Current Month Low],"&gt;=0.05")/Table3[[#This Row],[Count]]</f>
        <v>0.15</v>
      </c>
      <c r="O98" s="1">
        <f>COUNTIFS(Table2[Sub-Sector],Table3[[#This Row],[Sub-Sector]],Table2[% Away From Current Month High],"&lt;=0.05")/Table3[[#This Row],[Count]]</f>
        <v>0.1</v>
      </c>
      <c r="P98" s="1">
        <f>COUNTIFS(Table2[Sub-Sector],Table3[[#This Row],[Sub-Sector]],Table2[% Away From 52W High],"&lt;=10")/Table3[[#This Row],[Count]]</f>
        <v>0.2</v>
      </c>
      <c r="Q98" s="1">
        <f>COUNTIFS(Table2[Sub-Sector],Table3[[#This Row],[Sub-Sector]],Table2[% Away From 52W Low],"&gt;=10")/Table3[[#This Row],[Count]]</f>
        <v>0.95</v>
      </c>
      <c r="R98" s="1">
        <f>COUNTIFS(Table2[Sub-Sector],Table3[[#This Row],[Sub-Sector]],Table2[% Price above 20 EMA],"&gt;=0")/Table3[[#This Row],[Count]]</f>
        <v>0.1</v>
      </c>
      <c r="S98" s="1">
        <f>COUNTIFS(Table2[Sub-Sector],Table3[[#This Row],[Sub-Sector]],Table2[% Price above 50 EMA],"&gt;=0")/Table3[[#This Row],[Count]]</f>
        <v>0.2</v>
      </c>
      <c r="T98" s="1">
        <f>COUNTIFS(Table2[Sub-Sector],Table3[[#This Row],[Sub-Sector]],Table2[% Price above 200 EMA],"&gt;=0")/Table3[[#This Row],[Count]]</f>
        <v>0.7</v>
      </c>
      <c r="U98" s="1">
        <f>COUNTIFS(Table2[Sub-Sector],Table3[[#This Row],[Sub-Sector]],Table2[Rate of Change - Zone],"Positive")/Table3[[#This Row],[Count]]</f>
        <v>0.25</v>
      </c>
      <c r="V98" s="1">
        <f>COUNTIFS(Table2[Sub-Sector],Table3[[#This Row],[Sub-Sector]],Table2[Sharpe Ratio],"&gt;=0.10")/Table3[[#This Row],[Count]]</f>
        <v>0.4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567.5</v>
      </c>
      <c r="X98">
        <f>_xlfn.RANK.AVG(Table3[[#This Row],[Score]],Table3[Score],1)</f>
        <v>103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</v>
      </c>
      <c r="Z98">
        <f>_xlfn.RANK.AVG(Table3[[#This Row],[Score 2 ]],Table3[[Score 2 ]],1)</f>
        <v>97</v>
      </c>
    </row>
    <row r="99" spans="1:26" x14ac:dyDescent="0.3">
      <c r="A99" t="s">
        <v>1443</v>
      </c>
      <c r="B99">
        <f>COUNTIFS(Table2[Sub-Sector],Table3[[#This Row],[Sub-Sector]])</f>
        <v>3</v>
      </c>
      <c r="C99" s="1">
        <f>COUNTIFS(Table2[Sub-Sector],Table3[[#This Row],[Sub-Sector]],Table2[Uptrend],"Uptrend")/Table3[[#This Row],[Count]]</f>
        <v>0.33333333333333331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0.66666666666666663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0.66666666666666663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0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0.33333333333333331</v>
      </c>
      <c r="T99" s="1">
        <f>COUNTIFS(Table2[Sub-Sector],Table3[[#This Row],[Sub-Sector]],Table2[% Price above 200 EMA],"&gt;=0")/Table3[[#This Row],[Count]]</f>
        <v>0.33333333333333331</v>
      </c>
      <c r="U99" s="1">
        <f>COUNTIFS(Table2[Sub-Sector],Table3[[#This Row],[Sub-Sector]],Table2[Rate of Change - Zone],"Positive")/Table3[[#This Row],[Count]]</f>
        <v>0.33333333333333331</v>
      </c>
      <c r="V99" s="1">
        <f>COUNTIFS(Table2[Sub-Sector],Table3[[#This Row],[Sub-Sector]],Table2[Sharpe Ratio],"&gt;=0.10")/Table3[[#This Row],[Count]]</f>
        <v>0.33333333333333331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610.5</v>
      </c>
      <c r="X99">
        <f>_xlfn.RANK.AVG(Table3[[#This Row],[Score]],Table3[Score],1)</f>
        <v>113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99">
        <f>_xlfn.RANK.AVG(Table3[[#This Row],[Score 2 ]],Table3[[Score 2 ]],1)</f>
        <v>98</v>
      </c>
    </row>
    <row r="100" spans="1:26" x14ac:dyDescent="0.3">
      <c r="A100" t="s">
        <v>929</v>
      </c>
      <c r="B100">
        <f>COUNTIFS(Table2[Sub-Sector],Table3[[#This Row],[Sub-Sector]])</f>
        <v>2</v>
      </c>
      <c r="C100" s="1">
        <f>COUNTIFS(Table2[Sub-Sector],Table3[[#This Row],[Sub-Sector]],Table2[Uptrend],"Uptrend")/Table3[[#This Row],[Count]]</f>
        <v>0.5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0.5</v>
      </c>
      <c r="G100" s="1">
        <f>COUNTIFS(Table2[Sub-Sector],Table3[[#This Row],[Sub-Sector]],Table2[1Y Return vs Nifty],"&gt;=10")/Table3[[#This Row],[Count]]</f>
        <v>0.5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0.5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0.5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0.5</v>
      </c>
      <c r="T100" s="1">
        <f>COUNTIFS(Table2[Sub-Sector],Table3[[#This Row],[Sub-Sector]],Table2[% Price above 200 EMA],"&gt;=0")/Table3[[#This Row],[Count]]</f>
        <v>0.5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600</v>
      </c>
      <c r="X100">
        <f>_xlfn.RANK.AVG(Table3[[#This Row],[Score]],Table3[Score],1)</f>
        <v>110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</v>
      </c>
      <c r="Z100">
        <f>_xlfn.RANK.AVG(Table3[[#This Row],[Score 2 ]],Table3[[Score 2 ]],1)</f>
        <v>99</v>
      </c>
    </row>
    <row r="101" spans="1:26" x14ac:dyDescent="0.3">
      <c r="A101" t="s">
        <v>1487</v>
      </c>
      <c r="B101">
        <f>COUNTIFS(Table2[Sub-Sector],Table3[[#This Row],[Sub-Sector]])</f>
        <v>2</v>
      </c>
      <c r="C101" s="1">
        <f>COUNTIFS(Table2[Sub-Sector],Table3[[#This Row],[Sub-Sector]],Table2[Uptrend],"Uptrend")/Table3[[#This Row],[Count]]</f>
        <v>0.5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0.5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0.5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0.5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0.5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0.5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0</v>
      </c>
      <c r="U101" s="1">
        <f>COUNTIFS(Table2[Sub-Sector],Table3[[#This Row],[Sub-Sector]],Table2[Rate of Change - Zone],"Positive")/Table3[[#This Row],[Count]]</f>
        <v>0.5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601.5</v>
      </c>
      <c r="X101">
        <f>_xlfn.RANK.AVG(Table3[[#This Row],[Score]],Table3[Score],1)</f>
        <v>111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328.5</v>
      </c>
      <c r="Z101">
        <f>_xlfn.RANK.AVG(Table3[[#This Row],[Score 2 ]],Table3[[Score 2 ]],1)</f>
        <v>100.5</v>
      </c>
    </row>
    <row r="102" spans="1:26" x14ac:dyDescent="0.3">
      <c r="A102" t="s">
        <v>844</v>
      </c>
      <c r="B102">
        <f>COUNTIFS(Table2[Sub-Sector],Table3[[#This Row],[Sub-Sector]])</f>
        <v>2</v>
      </c>
      <c r="C102" s="1">
        <f>COUNTIFS(Table2[Sub-Sector],Table3[[#This Row],[Sub-Sector]],Table2[Uptrend],"Uptrend")/Table3[[#This Row],[Count]]</f>
        <v>0.5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0.5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0.5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0.5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0.5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0.5</v>
      </c>
      <c r="T102" s="1">
        <f>COUNTIFS(Table2[Sub-Sector],Table3[[#This Row],[Sub-Sector]],Table2[% Price above 200 EMA],"&gt;=0")/Table3[[#This Row],[Count]]</f>
        <v>1</v>
      </c>
      <c r="U102" s="1">
        <f>COUNTIFS(Table2[Sub-Sector],Table3[[#This Row],[Sub-Sector]],Table2[Rate of Change - Zone],"Positive")/Table3[[#This Row],[Count]]</f>
        <v>0.5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</v>
      </c>
      <c r="X102">
        <f>_xlfn.RANK.AVG(Table3[[#This Row],[Score]],Table3[Score],1)</f>
        <v>90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328.5</v>
      </c>
      <c r="Z102">
        <f>_xlfn.RANK.AVG(Table3[[#This Row],[Score 2 ]],Table3[[Score 2 ]],1)</f>
        <v>100.5</v>
      </c>
    </row>
    <row r="103" spans="1:26" x14ac:dyDescent="0.3">
      <c r="A103" t="s">
        <v>251</v>
      </c>
      <c r="B103">
        <f>COUNTIFS(Table2[Sub-Sector],Table3[[#This Row],[Sub-Sector]])</f>
        <v>7</v>
      </c>
      <c r="C103" s="1">
        <f>COUNTIFS(Table2[Sub-Sector],Table3[[#This Row],[Sub-Sector]],Table2[Uptrend],"Uptrend")/Table3[[#This Row],[Count]]</f>
        <v>0.7142857142857143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0.7142857142857143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0.42857142857142855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0.8571428571428571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0.2857142857142857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0.14285714285714285</v>
      </c>
      <c r="T103" s="1">
        <f>COUNTIFS(Table2[Sub-Sector],Table3[[#This Row],[Sub-Sector]],Table2[% Price above 200 EMA],"&gt;=0")/Table3[[#This Row],[Count]]</f>
        <v>1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0.2857142857142857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572</v>
      </c>
      <c r="X103">
        <f>_xlfn.RANK.AVG(Table3[[#This Row],[Score]],Table3[Score],1)</f>
        <v>105.5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329.5</v>
      </c>
      <c r="Z103">
        <f>_xlfn.RANK.AVG(Table3[[#This Row],[Score 2 ]],Table3[[Score 2 ]],1)</f>
        <v>102</v>
      </c>
    </row>
    <row r="104" spans="1:26" x14ac:dyDescent="0.3">
      <c r="A104" t="s">
        <v>701</v>
      </c>
      <c r="B104">
        <f>COUNTIFS(Table2[Sub-Sector],Table3[[#This Row],[Sub-Sector]])</f>
        <v>3</v>
      </c>
      <c r="C104" s="1">
        <f>COUNTIFS(Table2[Sub-Sector],Table3[[#This Row],[Sub-Sector]],Table2[Uptrend],"Uptrend")/Table3[[#This Row],[Count]]</f>
        <v>0.66666666666666663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0.33333333333333331</v>
      </c>
      <c r="G104" s="1">
        <f>COUNTIFS(Table2[Sub-Sector],Table3[[#This Row],[Sub-Sector]],Table2[1Y Return vs Nifty],"&gt;=10")/Table3[[#This Row],[Count]]</f>
        <v>0.66666666666666663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0.66666666666666663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0.33333333333333331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0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0.66666666666666663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0.33333333333333331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583</v>
      </c>
      <c r="X104">
        <f>_xlfn.RANK.AVG(Table3[[#This Row],[Score]],Table3[Score],1)</f>
        <v>107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4">
        <f>_xlfn.RANK.AVG(Table3[[#This Row],[Score 2 ]],Table3[[Score 2 ]],1)</f>
        <v>103</v>
      </c>
    </row>
    <row r="105" spans="1:26" x14ac:dyDescent="0.3">
      <c r="A105" t="s">
        <v>392</v>
      </c>
      <c r="B105">
        <f>COUNTIFS(Table2[Sub-Sector],Table3[[#This Row],[Sub-Sector]])</f>
        <v>10</v>
      </c>
      <c r="C105" s="1">
        <f>COUNTIFS(Table2[Sub-Sector],Table3[[#This Row],[Sub-Sector]],Table2[Uptrend],"Uptrend")/Table3[[#This Row],[Count]]</f>
        <v>0.4</v>
      </c>
      <c r="D105" s="1">
        <f>COUNTIFS(Table2[Sub-Sector],Table3[[#This Row],[Sub-Sector]],Table2[1W Return vs Nifty],"&gt;=5")/Table3[[#This Row],[Count]]</f>
        <v>0.1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0.1</v>
      </c>
      <c r="G105" s="1">
        <f>COUNTIFS(Table2[Sub-Sector],Table3[[#This Row],[Sub-Sector]],Table2[1Y Return vs Nifty],"&gt;=10")/Table3[[#This Row],[Count]]</f>
        <v>0.3</v>
      </c>
      <c r="H105" s="1">
        <f>COUNTIFS(Table2[Sub-Sector],Table3[[#This Row],[Sub-Sector]],Table2[RSI Exponential â€“ 14D],"&gt;=50")/Table3[[#This Row],[Count]]</f>
        <v>0.2</v>
      </c>
      <c r="I105" s="1">
        <f>COUNTIFS(Table2[Sub-Sector],Table3[[#This Row],[Sub-Sector]],Table2[Relative Volume],"&gt;=1")/Table3[[#This Row],[Count]]</f>
        <v>0.5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0.9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0.7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0.3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0.7</v>
      </c>
      <c r="R105" s="1">
        <f>COUNTIFS(Table2[Sub-Sector],Table3[[#This Row],[Sub-Sector]],Table2[% Price above 20 EMA],"&gt;=0")/Table3[[#This Row],[Count]]</f>
        <v>0.2</v>
      </c>
      <c r="S105" s="1">
        <f>COUNTIFS(Table2[Sub-Sector],Table3[[#This Row],[Sub-Sector]],Table2[% Price above 50 EMA],"&gt;=0")/Table3[[#This Row],[Count]]</f>
        <v>0.2</v>
      </c>
      <c r="T105" s="1">
        <f>COUNTIFS(Table2[Sub-Sector],Table3[[#This Row],[Sub-Sector]],Table2[% Price above 200 EMA],"&gt;=0")/Table3[[#This Row],[Count]]</f>
        <v>0.5</v>
      </c>
      <c r="U105" s="1">
        <f>COUNTIFS(Table2[Sub-Sector],Table3[[#This Row],[Sub-Sector]],Table2[Rate of Change - Zone],"Positive")/Table3[[#This Row],[Count]]</f>
        <v>0.1</v>
      </c>
      <c r="V105" s="1">
        <f>COUNTIFS(Table2[Sub-Sector],Table3[[#This Row],[Sub-Sector]],Table2[Sharpe Ratio],"&gt;=0.10")/Table3[[#This Row],[Count]]</f>
        <v>0.1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</v>
      </c>
      <c r="X105">
        <f>_xlfn.RANK.AVG(Table3[[#This Row],[Score]],Table3[Score],1)</f>
        <v>102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334</v>
      </c>
      <c r="Z105">
        <f>_xlfn.RANK.AVG(Table3[[#This Row],[Score 2 ]],Table3[[Score 2 ]],1)</f>
        <v>104</v>
      </c>
    </row>
    <row r="106" spans="1:26" x14ac:dyDescent="0.3">
      <c r="A106" t="s">
        <v>1512</v>
      </c>
      <c r="B106">
        <f>COUNTIFS(Table2[Sub-Sector],Table3[[#This Row],[Sub-Sector]])</f>
        <v>1</v>
      </c>
      <c r="C106" s="1">
        <f>COUNTIFS(Table2[Sub-Sector],Table3[[#This Row],[Sub-Sector]],Table2[Uptrend],"Uptrend")/Table3[[#This Row],[Count]]</f>
        <v>1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1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0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1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</v>
      </c>
      <c r="X106">
        <f>_xlfn.RANK.AVG(Table3[[#This Row],[Score]],Table3[Score],1)</f>
        <v>94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336.5</v>
      </c>
      <c r="Z106">
        <f>_xlfn.RANK.AVG(Table3[[#This Row],[Score 2 ]],Table3[[Score 2 ]],1)</f>
        <v>106</v>
      </c>
    </row>
    <row r="107" spans="1:26" x14ac:dyDescent="0.3">
      <c r="A107" t="s">
        <v>1848</v>
      </c>
      <c r="B107">
        <f>COUNTIFS(Table2[Sub-Sector],Table3[[#This Row],[Sub-Sector]])</f>
        <v>3</v>
      </c>
      <c r="C107" s="1">
        <f>COUNTIFS(Table2[Sub-Sector],Table3[[#This Row],[Sub-Sector]],Table2[Uptrend],"Uptrend")/Table3[[#This Row],[Count]]</f>
        <v>0.66666666666666663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1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0.33333333333333331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0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0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588</v>
      </c>
      <c r="X107">
        <f>_xlfn.RANK.AVG(Table3[[#This Row],[Score]],Table3[Score],1)</f>
        <v>109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336.5</v>
      </c>
      <c r="Z107">
        <f>_xlfn.RANK.AVG(Table3[[#This Row],[Score 2 ]],Table3[[Score 2 ]],1)</f>
        <v>106</v>
      </c>
    </row>
    <row r="108" spans="1:26" x14ac:dyDescent="0.3">
      <c r="A108" t="s">
        <v>352</v>
      </c>
      <c r="B108">
        <f>COUNTIFS(Table2[Sub-Sector],Table3[[#This Row],[Sub-Sector]])</f>
        <v>1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1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1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0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629.5</v>
      </c>
      <c r="X108">
        <f>_xlfn.RANK.AVG(Table3[[#This Row],[Score]],Table3[Score],1)</f>
        <v>114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336.5</v>
      </c>
      <c r="Z108">
        <f>_xlfn.RANK.AVG(Table3[[#This Row],[Score 2 ]],Table3[[Score 2 ]],1)</f>
        <v>106</v>
      </c>
    </row>
    <row r="109" spans="1:26" x14ac:dyDescent="0.3">
      <c r="A109" t="s">
        <v>328</v>
      </c>
      <c r="B109">
        <f>COUNTIFS(Table2[Sub-Sector],Table3[[#This Row],[Sub-Sector]])</f>
        <v>1</v>
      </c>
      <c r="C109" s="1">
        <f>COUNTIFS(Table2[Sub-Sector],Table3[[#This Row],[Sub-Sector]],Table2[Uptrend],"Uptrend")/Table3[[#This Row],[Count]]</f>
        <v>1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1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1</v>
      </c>
      <c r="U109" s="1">
        <f>COUNTIFS(Table2[Sub-Sector],Table3[[#This Row],[Sub-Sector]],Table2[Rate of Change - Zone],"Positive")/Table3[[#This Row],[Count]]</f>
        <v>1</v>
      </c>
      <c r="V109" s="1">
        <f>COUNTIFS(Table2[Sub-Sector],Table3[[#This Row],[Sub-Sector]],Table2[Sharpe Ratio],"&gt;=0.10")/Table3[[#This Row],[Count]]</f>
        <v>1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</v>
      </c>
      <c r="X109">
        <f>_xlfn.RANK.AVG(Table3[[#This Row],[Score]],Table3[Score],1)</f>
        <v>95.5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09">
        <f>_xlfn.RANK.AVG(Table3[[#This Row],[Score 2 ]],Table3[[Score 2 ]],1)</f>
        <v>109.5</v>
      </c>
    </row>
    <row r="110" spans="1:26" x14ac:dyDescent="0.3">
      <c r="A110" t="s">
        <v>628</v>
      </c>
      <c r="B110">
        <f>COUNTIFS(Table2[Sub-Sector],Table3[[#This Row],[Sub-Sector]])</f>
        <v>1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1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0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0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1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632.5</v>
      </c>
      <c r="X110">
        <f>_xlfn.RANK.AVG(Table3[[#This Row],[Score]],Table3[Score],1)</f>
        <v>115.5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10">
        <f>_xlfn.RANK.AVG(Table3[[#This Row],[Score 2 ]],Table3[[Score 2 ]],1)</f>
        <v>109.5</v>
      </c>
    </row>
    <row r="111" spans="1:26" x14ac:dyDescent="0.3">
      <c r="A111" t="s">
        <v>1727</v>
      </c>
      <c r="B111">
        <f>COUNTIFS(Table2[Sub-Sector],Table3[[#This Row],[Sub-Sector]])</f>
        <v>1</v>
      </c>
      <c r="C111" s="1">
        <f>COUNTIFS(Table2[Sub-Sector],Table3[[#This Row],[Sub-Sector]],Table2[Uptrend],"Uptrend")/Table3[[#This Row],[Count]]</f>
        <v>1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1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0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0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1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</v>
      </c>
      <c r="X111">
        <f>_xlfn.RANK.AVG(Table3[[#This Row],[Score]],Table3[Score],1)</f>
        <v>95.5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11">
        <f>_xlfn.RANK.AVG(Table3[[#This Row],[Score 2 ]],Table3[[Score 2 ]],1)</f>
        <v>109.5</v>
      </c>
    </row>
    <row r="112" spans="1:26" x14ac:dyDescent="0.3">
      <c r="A112" t="s">
        <v>978</v>
      </c>
      <c r="B112">
        <f>COUNTIFS(Table2[Sub-Sector],Table3[[#This Row],[Sub-Sector]])</f>
        <v>1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</v>
      </c>
      <c r="U112" s="1">
        <f>COUNTIFS(Table2[Sub-Sector],Table3[[#This Row],[Sub-Sector]],Table2[Rate of Change - Zone],"Positive")/Table3[[#This Row],[Count]]</f>
        <v>1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632.5</v>
      </c>
      <c r="X112">
        <f>_xlfn.RANK.AVG(Table3[[#This Row],[Score]],Table3[Score],1)</f>
        <v>115.5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12">
        <f>_xlfn.RANK.AVG(Table3[[#This Row],[Score 2 ]],Table3[[Score 2 ]],1)</f>
        <v>109.5</v>
      </c>
    </row>
    <row r="113" spans="1:26" x14ac:dyDescent="0.3">
      <c r="A113" t="s">
        <v>991</v>
      </c>
      <c r="B113">
        <f>COUNTIFS(Table2[Sub-Sector],Table3[[#This Row],[Sub-Sector]])</f>
        <v>6</v>
      </c>
      <c r="C113" s="1">
        <f>COUNTIFS(Table2[Sub-Sector],Table3[[#This Row],[Sub-Sector]],Table2[Uptrend],"Uptrend")/Table3[[#This Row],[Count]]</f>
        <v>0.83333333333333337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0.16666666666666666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0.33333333333333331</v>
      </c>
      <c r="H113" s="1">
        <f>COUNTIFS(Table2[Sub-Sector],Table3[[#This Row],[Sub-Sector]],Table2[RSI Exponential â€“ 14D],"&gt;=50")/Table3[[#This Row],[Count]]</f>
        <v>0.16666666666666666</v>
      </c>
      <c r="I113" s="1">
        <f>COUNTIFS(Table2[Sub-Sector],Table3[[#This Row],[Sub-Sector]],Table2[Relative Volume],"&gt;=1")/Table3[[#This Row],[Count]]</f>
        <v>0.5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0.66666666666666663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0.66666666666666663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0.16666666666666666</v>
      </c>
      <c r="P113" s="1">
        <f>COUNTIFS(Table2[Sub-Sector],Table3[[#This Row],[Sub-Sector]],Table2[% Away From 52W High],"&lt;=10")/Table3[[#This Row],[Count]]</f>
        <v>0.16666666666666666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0.16666666666666666</v>
      </c>
      <c r="S113" s="1">
        <f>COUNTIFS(Table2[Sub-Sector],Table3[[#This Row],[Sub-Sector]],Table2[% Price above 50 EMA],"&gt;=0")/Table3[[#This Row],[Count]]</f>
        <v>0.33333333333333331</v>
      </c>
      <c r="T113" s="1">
        <f>COUNTIFS(Table2[Sub-Sector],Table3[[#This Row],[Sub-Sector]],Table2[% Price above 200 EMA],"&gt;=0")/Table3[[#This Row],[Count]]</f>
        <v>0.66666666666666663</v>
      </c>
      <c r="U113" s="1">
        <f>COUNTIFS(Table2[Sub-Sector],Table3[[#This Row],[Sub-Sector]],Table2[Rate of Change - Zone],"Positive")/Table3[[#This Row],[Count]]</f>
        <v>0.16666666666666666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532.5</v>
      </c>
      <c r="X113">
        <f>_xlfn.RANK.AVG(Table3[[#This Row],[Score]],Table3[Score],1)</f>
        <v>93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343.5</v>
      </c>
      <c r="Z113">
        <f>_xlfn.RANK.AVG(Table3[[#This Row],[Score 2 ]],Table3[[Score 2 ]],1)</f>
        <v>112</v>
      </c>
    </row>
    <row r="114" spans="1:26" x14ac:dyDescent="0.3">
      <c r="A114" t="s">
        <v>542</v>
      </c>
      <c r="B114">
        <f>COUNTIFS(Table2[Sub-Sector],Table3[[#This Row],[Sub-Sector]])</f>
        <v>7</v>
      </c>
      <c r="C114" s="1">
        <f>COUNTIFS(Table2[Sub-Sector],Table3[[#This Row],[Sub-Sector]],Table2[Uptrend],"Uptrend")/Table3[[#This Row],[Count]]</f>
        <v>0.5714285714285714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0.14285714285714285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0.5714285714285714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0.7142857142857143</v>
      </c>
      <c r="L114" s="1">
        <f>COUNTIFS(Table2[Sub-Sector],Table3[[#This Row],[Sub-Sector]],Table2[% Away From Current Week Low],"&gt;=0.05")/Table3[[#This Row],[Count]]</f>
        <v>0.14285714285714285</v>
      </c>
      <c r="M114" s="1">
        <f>COUNTIFS(Table2[Sub-Sector],Table3[[#This Row],[Sub-Sector]],Table2[% Away From Current Week High],"&lt;=0.05")/Table3[[#This Row],[Count]]</f>
        <v>0.5714285714285714</v>
      </c>
      <c r="N114" s="1">
        <f>COUNTIFS(Table2[Sub-Sector],Table3[[#This Row],[Sub-Sector]],Table2[% Away From Current Month Low],"&gt;=0.05")/Table3[[#This Row],[Count]]</f>
        <v>0.14285714285714285</v>
      </c>
      <c r="O114" s="1">
        <f>COUNTIFS(Table2[Sub-Sector],Table3[[#This Row],[Sub-Sector]],Table2[% Away From Current Month High],"&lt;=0.05")/Table3[[#This Row],[Count]]</f>
        <v>0.5714285714285714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0.2857142857142857</v>
      </c>
      <c r="T114" s="1">
        <f>COUNTIFS(Table2[Sub-Sector],Table3[[#This Row],[Sub-Sector]],Table2[% Price above 200 EMA],"&gt;=0")/Table3[[#This Row],[Count]]</f>
        <v>0.42857142857142855</v>
      </c>
      <c r="U114" s="1">
        <f>COUNTIFS(Table2[Sub-Sector],Table3[[#This Row],[Sub-Sector]],Table2[Rate of Change - Zone],"Positive")/Table3[[#This Row],[Count]]</f>
        <v>0.14285714285714285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606.5</v>
      </c>
      <c r="X114">
        <f>_xlfn.RANK.AVG(Table3[[#This Row],[Score]],Table3[Score],1)</f>
        <v>112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344</v>
      </c>
      <c r="Z114">
        <f>_xlfn.RANK.AVG(Table3[[#This Row],[Score 2 ]],Table3[[Score 2 ]],1)</f>
        <v>113</v>
      </c>
    </row>
    <row r="115" spans="1:26" x14ac:dyDescent="0.3">
      <c r="A115" t="s">
        <v>54</v>
      </c>
      <c r="B115">
        <f>COUNTIFS(Table2[Sub-Sector],Table3[[#This Row],[Sub-Sector]])</f>
        <v>17</v>
      </c>
      <c r="C115" s="1">
        <f>COUNTIFS(Table2[Sub-Sector],Table3[[#This Row],[Sub-Sector]],Table2[Uptrend],"Uptrend")/Table3[[#This Row],[Count]]</f>
        <v>0.35294117647058826</v>
      </c>
      <c r="D115" s="1">
        <f>COUNTIFS(Table2[Sub-Sector],Table3[[#This Row],[Sub-Sector]],Table2[1W Return vs Nifty],"&gt;=5")/Table3[[#This Row],[Count]]</f>
        <v>5.8823529411764705E-2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5.8823529411764705E-2</v>
      </c>
      <c r="G115" s="1">
        <f>COUNTIFS(Table2[Sub-Sector],Table3[[#This Row],[Sub-Sector]],Table2[1Y Return vs Nifty],"&gt;=10")/Table3[[#This Row],[Count]]</f>
        <v>0.23529411764705882</v>
      </c>
      <c r="H115" s="1">
        <f>COUNTIFS(Table2[Sub-Sector],Table3[[#This Row],[Sub-Sector]],Table2[RSI Exponential â€“ 14D],"&gt;=50")/Table3[[#This Row],[Count]]</f>
        <v>5.8823529411764705E-2</v>
      </c>
      <c r="I115" s="1">
        <f>COUNTIFS(Table2[Sub-Sector],Table3[[#This Row],[Sub-Sector]],Table2[Relative Volume],"&gt;=1")/Table3[[#This Row],[Count]]</f>
        <v>0.41176470588235292</v>
      </c>
      <c r="J115" s="1">
        <f>COUNTIFS(Table2[Sub-Sector],Table3[[#This Row],[Sub-Sector]],Table2[% Away From Day Low],"&gt;=0.05")/Table3[[#This Row],[Count]]</f>
        <v>5.8823529411764705E-2</v>
      </c>
      <c r="K115" s="1">
        <f>COUNTIFS(Table2[Sub-Sector],Table3[[#This Row],[Sub-Sector]],Table2[% Away From Day High],"&lt;=0.05")/Table3[[#This Row],[Count]]</f>
        <v>0.88235294117647056</v>
      </c>
      <c r="L115" s="1">
        <f>COUNTIFS(Table2[Sub-Sector],Table3[[#This Row],[Sub-Sector]],Table2[% Away From Current Week Low],"&gt;=0.05")/Table3[[#This Row],[Count]]</f>
        <v>5.8823529411764705E-2</v>
      </c>
      <c r="M115" s="1">
        <f>COUNTIFS(Table2[Sub-Sector],Table3[[#This Row],[Sub-Sector]],Table2[% Away From Current Week High],"&lt;=0.05")/Table3[[#This Row],[Count]]</f>
        <v>0.76470588235294112</v>
      </c>
      <c r="N115" s="1">
        <f>COUNTIFS(Table2[Sub-Sector],Table3[[#This Row],[Sub-Sector]],Table2[% Away From Current Month Low],"&gt;=0.05")/Table3[[#This Row],[Count]]</f>
        <v>5.8823529411764705E-2</v>
      </c>
      <c r="O115" s="1">
        <f>COUNTIFS(Table2[Sub-Sector],Table3[[#This Row],[Sub-Sector]],Table2[% Away From Current Month High],"&lt;=0.05")/Table3[[#This Row],[Count]]</f>
        <v>0.23529411764705882</v>
      </c>
      <c r="P115" s="1">
        <f>COUNTIFS(Table2[Sub-Sector],Table3[[#This Row],[Sub-Sector]],Table2[% Away From 52W High],"&lt;=10")/Table3[[#This Row],[Count]]</f>
        <v>0.17647058823529413</v>
      </c>
      <c r="Q115" s="1">
        <f>COUNTIFS(Table2[Sub-Sector],Table3[[#This Row],[Sub-Sector]],Table2[% Away From 52W Low],"&gt;=10")/Table3[[#This Row],[Count]]</f>
        <v>0.70588235294117652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0.11764705882352941</v>
      </c>
      <c r="T115" s="1">
        <f>COUNTIFS(Table2[Sub-Sector],Table3[[#This Row],[Sub-Sector]],Table2[% Price above 200 EMA],"&gt;=0")/Table3[[#This Row],[Count]]</f>
        <v>0.47058823529411764</v>
      </c>
      <c r="U115" s="1">
        <f>COUNTIFS(Table2[Sub-Sector],Table3[[#This Row],[Sub-Sector]],Table2[Rate of Change - Zone],"Positive")/Table3[[#This Row],[Count]]</f>
        <v>0.23529411764705882</v>
      </c>
      <c r="V115" s="1">
        <f>COUNTIFS(Table2[Sub-Sector],Table3[[#This Row],[Sub-Sector]],Table2[Sharpe Ratio],"&gt;=0.10")/Table3[[#This Row],[Count]]</f>
        <v>5.8823529411764705E-2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586.5</v>
      </c>
      <c r="X115">
        <f>_xlfn.RANK.AVG(Table3[[#This Row],[Score]],Table3[Score],1)</f>
        <v>108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</v>
      </c>
      <c r="Z115">
        <f>_xlfn.RANK.AVG(Table3[[#This Row],[Score 2 ]],Table3[[Score 2 ]],1)</f>
        <v>114</v>
      </c>
    </row>
    <row r="116" spans="1:26" x14ac:dyDescent="0.3">
      <c r="A116" t="s">
        <v>21</v>
      </c>
      <c r="B116">
        <f>COUNTIFS(Table2[Sub-Sector],Table3[[#This Row],[Sub-Sector]])</f>
        <v>20</v>
      </c>
      <c r="C116" s="1">
        <f>COUNTIFS(Table2[Sub-Sector],Table3[[#This Row],[Sub-Sector]],Table2[Uptrend],"Uptrend")/Table3[[#This Row],[Count]]</f>
        <v>0.85</v>
      </c>
      <c r="D116" s="1">
        <f>COUNTIFS(Table2[Sub-Sector],Table3[[#This Row],[Sub-Sector]],Table2[1W Return vs Nifty],"&gt;=5")/Table3[[#This Row],[Count]]</f>
        <v>0.05</v>
      </c>
      <c r="E116" s="1">
        <f>COUNTIFS(Table2[Sub-Sector],Table3[[#This Row],[Sub-Sector]],Table2[1M Return vs Nifty],"&gt;=5")/Table3[[#This Row],[Count]]</f>
        <v>0.1</v>
      </c>
      <c r="F116" s="1">
        <f>COUNTIFS(Table2[Sub-Sector],Table3[[#This Row],[Sub-Sector]],Table2[6M Return vs Nifty],"&gt;=10")/Table3[[#This Row],[Count]]</f>
        <v>0.15</v>
      </c>
      <c r="G116" s="1">
        <f>COUNTIFS(Table2[Sub-Sector],Table3[[#This Row],[Sub-Sector]],Table2[1Y Return vs Nifty],"&gt;=10")/Table3[[#This Row],[Count]]</f>
        <v>0.35</v>
      </c>
      <c r="H116" s="1">
        <f>COUNTIFS(Table2[Sub-Sector],Table3[[#This Row],[Sub-Sector]],Table2[RSI Exponential â€“ 14D],"&gt;=50")/Table3[[#This Row],[Count]]</f>
        <v>0.1</v>
      </c>
      <c r="I116" s="1">
        <f>COUNTIFS(Table2[Sub-Sector],Table3[[#This Row],[Sub-Sector]],Table2[Relative Volume],"&gt;=1")/Table3[[#This Row],[Count]]</f>
        <v>0.3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0.85</v>
      </c>
      <c r="L116" s="1">
        <f>COUNTIFS(Table2[Sub-Sector],Table3[[#This Row],[Sub-Sector]],Table2[% Away From Current Week Low],"&gt;=0.05")/Table3[[#This Row],[Count]]</f>
        <v>0.05</v>
      </c>
      <c r="M116" s="1">
        <f>COUNTIFS(Table2[Sub-Sector],Table3[[#This Row],[Sub-Sector]],Table2[% Away From Current Week High],"&lt;=0.05")/Table3[[#This Row],[Count]]</f>
        <v>0.75</v>
      </c>
      <c r="N116" s="1">
        <f>COUNTIFS(Table2[Sub-Sector],Table3[[#This Row],[Sub-Sector]],Table2[% Away From Current Month Low],"&gt;=0.05")/Table3[[#This Row],[Count]]</f>
        <v>0.05</v>
      </c>
      <c r="O116" s="1">
        <f>COUNTIFS(Table2[Sub-Sector],Table3[[#This Row],[Sub-Sector]],Table2[% Away From Current Month High],"&lt;=0.05")/Table3[[#This Row],[Count]]</f>
        <v>0.15</v>
      </c>
      <c r="P116" s="1">
        <f>COUNTIFS(Table2[Sub-Sector],Table3[[#This Row],[Sub-Sector]],Table2[% Away From 52W High],"&lt;=10")/Table3[[#This Row],[Count]]</f>
        <v>0.25</v>
      </c>
      <c r="Q116" s="1">
        <f>COUNTIFS(Table2[Sub-Sector],Table3[[#This Row],[Sub-Sector]],Table2[% Away From 52W Low],"&gt;=10")/Table3[[#This Row],[Count]]</f>
        <v>0.95</v>
      </c>
      <c r="R116" s="1">
        <f>COUNTIFS(Table2[Sub-Sector],Table3[[#This Row],[Sub-Sector]],Table2[% Price above 20 EMA],"&gt;=0")/Table3[[#This Row],[Count]]</f>
        <v>0.15</v>
      </c>
      <c r="S116" s="1">
        <f>COUNTIFS(Table2[Sub-Sector],Table3[[#This Row],[Sub-Sector]],Table2[% Price above 50 EMA],"&gt;=0")/Table3[[#This Row],[Count]]</f>
        <v>0.6</v>
      </c>
      <c r="T116" s="1">
        <f>COUNTIFS(Table2[Sub-Sector],Table3[[#This Row],[Sub-Sector]],Table2[% Price above 200 EMA],"&gt;=0")/Table3[[#This Row],[Count]]</f>
        <v>0.8</v>
      </c>
      <c r="U116" s="1">
        <f>COUNTIFS(Table2[Sub-Sector],Table3[[#This Row],[Sub-Sector]],Table2[Rate of Change - Zone],"Positive")/Table3[[#This Row],[Count]]</f>
        <v>0.1</v>
      </c>
      <c r="V116" s="1">
        <f>COUNTIFS(Table2[Sub-Sector],Table3[[#This Row],[Sub-Sector]],Table2[Sharpe Ratio],"&gt;=0.10")/Table3[[#This Row],[Count]]</f>
        <v>0.1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498</v>
      </c>
      <c r="X116">
        <f>_xlfn.RANK.AVG(Table3[[#This Row],[Score]],Table3[Score],1)</f>
        <v>83.5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347.5</v>
      </c>
      <c r="Z116">
        <f>_xlfn.RANK.AVG(Table3[[#This Row],[Score 2 ]],Table3[[Score 2 ]],1)</f>
        <v>115</v>
      </c>
    </row>
    <row r="117" spans="1:26" x14ac:dyDescent="0.3">
      <c r="A117" t="s">
        <v>75</v>
      </c>
      <c r="B117">
        <f>COUNTIFS(Table2[Sub-Sector],Table3[[#This Row],[Sub-Sector]])</f>
        <v>19</v>
      </c>
      <c r="C117" s="1">
        <f>COUNTIFS(Table2[Sub-Sector],Table3[[#This Row],[Sub-Sector]],Table2[Uptrend],"Uptrend")/Table3[[#This Row],[Count]]</f>
        <v>0.57894736842105265</v>
      </c>
      <c r="D117" s="1">
        <f>COUNTIFS(Table2[Sub-Sector],Table3[[#This Row],[Sub-Sector]],Table2[1W Return vs Nifty],"&gt;=5")/Table3[[#This Row],[Count]]</f>
        <v>5.2631578947368418E-2</v>
      </c>
      <c r="E117" s="1">
        <f>COUNTIFS(Table2[Sub-Sector],Table3[[#This Row],[Sub-Sector]],Table2[1M Return vs Nifty],"&gt;=5")/Table3[[#This Row],[Count]]</f>
        <v>0.10526315789473684</v>
      </c>
      <c r="F117" s="1">
        <f>COUNTIFS(Table2[Sub-Sector],Table3[[#This Row],[Sub-Sector]],Table2[6M Return vs Nifty],"&gt;=10")/Table3[[#This Row],[Count]]</f>
        <v>0.15789473684210525</v>
      </c>
      <c r="G117" s="1">
        <f>COUNTIFS(Table2[Sub-Sector],Table3[[#This Row],[Sub-Sector]],Table2[1Y Return vs Nifty],"&gt;=10")/Table3[[#This Row],[Count]]</f>
        <v>0.21052631578947367</v>
      </c>
      <c r="H117" s="1">
        <f>COUNTIFS(Table2[Sub-Sector],Table3[[#This Row],[Sub-Sector]],Table2[RSI Exponential â€“ 14D],"&gt;=50")/Table3[[#This Row],[Count]]</f>
        <v>0.10526315789473684</v>
      </c>
      <c r="I117" s="1">
        <f>COUNTIFS(Table2[Sub-Sector],Table3[[#This Row],[Sub-Sector]],Table2[Relative Volume],"&gt;=1")/Table3[[#This Row],[Count]]</f>
        <v>0.21052631578947367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0.94736842105263153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0.84210526315789469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0.10526315789473684</v>
      </c>
      <c r="P117" s="1">
        <f>COUNTIFS(Table2[Sub-Sector],Table3[[#This Row],[Sub-Sector]],Table2[% Away From 52W High],"&lt;=10")/Table3[[#This Row],[Count]]</f>
        <v>0.26315789473684209</v>
      </c>
      <c r="Q117" s="1">
        <f>COUNTIFS(Table2[Sub-Sector],Table3[[#This Row],[Sub-Sector]],Table2[% Away From 52W Low],"&gt;=10")/Table3[[#This Row],[Count]]</f>
        <v>0.89473684210526316</v>
      </c>
      <c r="R117" s="1">
        <f>COUNTIFS(Table2[Sub-Sector],Table3[[#This Row],[Sub-Sector]],Table2[% Price above 20 EMA],"&gt;=0")/Table3[[#This Row],[Count]]</f>
        <v>0.10526315789473684</v>
      </c>
      <c r="S117" s="1">
        <f>COUNTIFS(Table2[Sub-Sector],Table3[[#This Row],[Sub-Sector]],Table2[% Price above 50 EMA],"&gt;=0")/Table3[[#This Row],[Count]]</f>
        <v>0.15789473684210525</v>
      </c>
      <c r="T117" s="1">
        <f>COUNTIFS(Table2[Sub-Sector],Table3[[#This Row],[Sub-Sector]],Table2[% Price above 200 EMA],"&gt;=0")/Table3[[#This Row],[Count]]</f>
        <v>0.42105263157894735</v>
      </c>
      <c r="U117" s="1">
        <f>COUNTIFS(Table2[Sub-Sector],Table3[[#This Row],[Sub-Sector]],Table2[Rate of Change - Zone],"Positive")/Table3[[#This Row],[Count]]</f>
        <v>0.21052631578947367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544</v>
      </c>
      <c r="X117">
        <f>_xlfn.RANK.AVG(Table3[[#This Row],[Score]],Table3[Score],1)</f>
        <v>98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361</v>
      </c>
      <c r="Z117">
        <f>_xlfn.RANK.AVG(Table3[[#This Row],[Score 2 ]],Table3[[Score 2 ]],1)</f>
        <v>116</v>
      </c>
    </row>
    <row r="118" spans="1:26" x14ac:dyDescent="0.3">
      <c r="A118" t="s">
        <v>1136</v>
      </c>
      <c r="B118">
        <f>COUNTIFS(Table2[Sub-Sector],Table3[[#This Row],[Sub-Sector]])</f>
        <v>2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0.5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0.5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0.5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675</v>
      </c>
      <c r="X118">
        <f>_xlfn.RANK.AVG(Table3[[#This Row],[Score]],Table3[Score],1)</f>
        <v>119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382</v>
      </c>
      <c r="Z118">
        <f>_xlfn.RANK.AVG(Table3[[#This Row],[Score 2 ]],Table3[[Score 2 ]],1)</f>
        <v>117</v>
      </c>
    </row>
    <row r="119" spans="1:26" x14ac:dyDescent="0.3">
      <c r="A119" t="s">
        <v>190</v>
      </c>
      <c r="B119">
        <f>COUNTIFS(Table2[Sub-Sector],Table3[[#This Row],[Sub-Sector]])</f>
        <v>2</v>
      </c>
      <c r="C119" s="1">
        <f>COUNTIFS(Table2[Sub-Sector],Table3[[#This Row],[Sub-Sector]],Table2[Uptrend],"Uptrend")/Table3[[#This Row],[Count]]</f>
        <v>0.5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0.5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1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672.5</v>
      </c>
      <c r="X119">
        <f>_xlfn.RANK.AVG(Table3[[#This Row],[Score]],Table3[Score],1)</f>
        <v>118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399.5</v>
      </c>
      <c r="Z119">
        <f>_xlfn.RANK.AVG(Table3[[#This Row],[Score 2 ]],Table3[[Score 2 ]],1)</f>
        <v>118</v>
      </c>
    </row>
    <row r="120" spans="1:26" x14ac:dyDescent="0.3">
      <c r="A120" t="s">
        <v>1407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0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0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730</v>
      </c>
      <c r="X120">
        <f>_xlfn.RANK.AVG(Table3[[#This Row],[Score]],Table3[Score],1)</f>
        <v>120.5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437</v>
      </c>
      <c r="Z120">
        <f>_xlfn.RANK.AVG(Table3[[#This Row],[Score 2 ]],Table3[[Score 2 ]],1)</f>
        <v>120</v>
      </c>
    </row>
    <row r="121" spans="1:26" x14ac:dyDescent="0.3">
      <c r="A121" t="s">
        <v>505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1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0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1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634.5</v>
      </c>
      <c r="X121">
        <f>_xlfn.RANK.AVG(Table3[[#This Row],[Score]],Table3[Score],1)</f>
        <v>117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437</v>
      </c>
      <c r="Z121">
        <f>_xlfn.RANK.AVG(Table3[[#This Row],[Score 2 ]],Table3[[Score 2 ]],1)</f>
        <v>120</v>
      </c>
    </row>
    <row r="122" spans="1:26" x14ac:dyDescent="0.3">
      <c r="A122" t="s">
        <v>1602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730</v>
      </c>
      <c r="X122">
        <f>_xlfn.RANK.AVG(Table3[[#This Row],[Score]],Table3[Score],1)</f>
        <v>120.5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437</v>
      </c>
      <c r="Z122">
        <f>_xlfn.RANK.AVG(Table3[[#This Row],[Score 2 ]],Table3[[Score 2 ]],1)</f>
        <v>120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2868F-2C50-4608-B839-7CEFCBF0FC13}">
  <dimension ref="A1:AV735"/>
  <sheetViews>
    <sheetView tabSelected="1" topLeftCell="AL1" workbookViewId="0">
      <selection activeCell="AT2" sqref="AT2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33203125" bestFit="1" customWidth="1"/>
    <col min="7" max="7" width="18.33203125" bestFit="1" customWidth="1"/>
    <col min="8" max="8" width="25.3320312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6640625" bestFit="1" customWidth="1"/>
    <col min="26" max="26" width="19.109375" bestFit="1" customWidth="1"/>
    <col min="27" max="27" width="19.88671875" bestFit="1" customWidth="1"/>
    <col min="28" max="28" width="20.3320312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33203125" bestFit="1" customWidth="1"/>
    <col min="33" max="33" width="32" bestFit="1" customWidth="1"/>
    <col min="34" max="34" width="32.33203125" bestFit="1" customWidth="1"/>
    <col min="35" max="35" width="23.33203125" bestFit="1" customWidth="1"/>
    <col min="36" max="36" width="22.88671875" bestFit="1" customWidth="1"/>
    <col min="37" max="37" width="18.33203125" bestFit="1" customWidth="1"/>
    <col min="38" max="38" width="28.88671875" bestFit="1" customWidth="1"/>
    <col min="39" max="39" width="34.664062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664062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3027</v>
      </c>
      <c r="D1" t="s">
        <v>2</v>
      </c>
      <c r="E1" t="s">
        <v>3</v>
      </c>
      <c r="F1" t="s">
        <v>4</v>
      </c>
      <c r="G1" t="s">
        <v>5</v>
      </c>
      <c r="H1" t="s">
        <v>3049</v>
      </c>
      <c r="I1" t="s">
        <v>6</v>
      </c>
      <c r="J1" t="s">
        <v>3050</v>
      </c>
      <c r="K1" t="s">
        <v>7</v>
      </c>
      <c r="L1" t="s">
        <v>3051</v>
      </c>
      <c r="M1" t="s">
        <v>8</v>
      </c>
      <c r="N1" t="s">
        <v>3052</v>
      </c>
      <c r="O1" t="s">
        <v>3053</v>
      </c>
      <c r="P1" t="s">
        <v>9</v>
      </c>
      <c r="Q1" t="s">
        <v>10</v>
      </c>
      <c r="R1" t="s">
        <v>11</v>
      </c>
      <c r="S1" s="1" t="s">
        <v>3054</v>
      </c>
      <c r="T1" s="1" t="s">
        <v>3055</v>
      </c>
      <c r="U1" s="1" t="s">
        <v>3056</v>
      </c>
      <c r="V1" t="s">
        <v>12</v>
      </c>
      <c r="W1" t="s">
        <v>3057</v>
      </c>
      <c r="X1" t="s">
        <v>3058</v>
      </c>
      <c r="Y1" t="s">
        <v>3059</v>
      </c>
      <c r="Z1" t="s">
        <v>3060</v>
      </c>
      <c r="AA1" t="s">
        <v>3061</v>
      </c>
      <c r="AB1" t="s">
        <v>3062</v>
      </c>
      <c r="AC1" s="1" t="s">
        <v>3063</v>
      </c>
      <c r="AD1" s="1" t="s">
        <v>3064</v>
      </c>
      <c r="AE1" s="1" t="s">
        <v>3065</v>
      </c>
      <c r="AF1" s="1" t="s">
        <v>3066</v>
      </c>
      <c r="AG1" s="1" t="s">
        <v>3067</v>
      </c>
      <c r="AH1" s="1" t="s">
        <v>3068</v>
      </c>
      <c r="AI1" t="s">
        <v>13</v>
      </c>
      <c r="AJ1" t="s">
        <v>14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15</v>
      </c>
      <c r="AQ1" t="s">
        <v>3074</v>
      </c>
      <c r="AR1" t="s">
        <v>3075</v>
      </c>
      <c r="AS1" t="s">
        <v>3076</v>
      </c>
      <c r="AT1" t="s">
        <v>3077</v>
      </c>
      <c r="AU1" t="s">
        <v>3078</v>
      </c>
      <c r="AV1" t="s">
        <v>3079</v>
      </c>
    </row>
    <row r="2" spans="1:48" x14ac:dyDescent="0.3">
      <c r="A2" t="s">
        <v>388</v>
      </c>
      <c r="B2" t="s">
        <v>389</v>
      </c>
      <c r="C2" t="s">
        <v>3041</v>
      </c>
      <c r="D2" t="s">
        <v>289</v>
      </c>
      <c r="E2">
        <v>60257.337255099999</v>
      </c>
      <c r="F2">
        <v>2290.4499999999998</v>
      </c>
      <c r="G2">
        <v>570.30392529837695</v>
      </c>
      <c r="H2">
        <f>(Table2[[#This Row],[1Y Return vs Nifty]]-AVERAGE(Table2[1Y Return vs Nifty]))/_xlfn.STDEV.P(Table2[1Y Return vs Nifty])</f>
        <v>8.4223682793664807</v>
      </c>
      <c r="I2">
        <v>-14.483801728617401</v>
      </c>
      <c r="J2">
        <f>(Table2[[#This Row],[1M Return vs Nifty]]-AVERAGE(Table2[1M Return vs Nifty]))/_xlfn.STDEV.P(Table2[1M Return vs Nifty])</f>
        <v>-1.3541671771051091</v>
      </c>
      <c r="K2">
        <v>149.54606527717101</v>
      </c>
      <c r="L2">
        <f>(Table2[[#This Row],[6M Return vs Nifty]]-AVERAGE(Table2[6M Return vs Nifty]))/_xlfn.STDEV.P(Table2[6M Return vs Nifty])</f>
        <v>5.3741297968961312</v>
      </c>
      <c r="M2">
        <v>-3.18006641452578</v>
      </c>
      <c r="N2">
        <f>(Table2[[#This Row],[1W Return vs Nifty]]-AVERAGE(Table2[1W Return vs Nifty]))/_xlfn.STDEV.P(Table2[1W Return vs Nifty])</f>
        <v>-0.40911565885556678</v>
      </c>
      <c r="O2">
        <v>2519.5700000000002</v>
      </c>
      <c r="P2">
        <v>2290.4171215660699</v>
      </c>
      <c r="Q2">
        <v>1435.11877865355</v>
      </c>
      <c r="R2">
        <v>27.696718100542402</v>
      </c>
      <c r="S2" s="1">
        <f>(Table2[[#This Row],[Close Price]]-Table2[[#This Row],[20D EMA]])/Table2[[#This Row],[20D EMA]]</f>
        <v>-9.093615180368092E-2</v>
      </c>
      <c r="T2" s="1">
        <f>(Table2[[#This Row],[Close Price]]-Table2[[#This Row],[50D EMA]])/Table2[[#This Row],[50D EMA]]</f>
        <v>1.4354780018160399E-5</v>
      </c>
      <c r="U2" s="1">
        <f>(Table2[[#This Row],[Close Price]]-Table2[[#This Row],[200D EMA]])/Table2[[#This Row],[200D EMA]]</f>
        <v>0.59600029911735564</v>
      </c>
      <c r="V2">
        <v>0.32500309639973002</v>
      </c>
      <c r="W2">
        <v>2290.4499999999998</v>
      </c>
      <c r="X2">
        <v>2441.9</v>
      </c>
      <c r="Y2">
        <v>2290.4499999999998</v>
      </c>
      <c r="Z2">
        <v>2474.75</v>
      </c>
      <c r="AA2">
        <v>2290.4499999999998</v>
      </c>
      <c r="AB2">
        <v>2689.8</v>
      </c>
      <c r="AC2" s="1">
        <f>(Table2[[#This Row],[Close Price]]/Table2[[#This Row],[Day Low]])-1</f>
        <v>0</v>
      </c>
      <c r="AD2" s="1">
        <f>(Table2[[#This Row],[Day High]]/Table2[[#This Row],[Close Price]])-1</f>
        <v>6.6122377698705659E-2</v>
      </c>
      <c r="AE2" s="1">
        <f>(Table2[[#This Row],[Close Price]]/Table2[[#This Row],[Current Week Low]])-1</f>
        <v>0</v>
      </c>
      <c r="AF2" s="1">
        <f>(Table2[[#This Row],[Current Week High]]/Table2[[#This Row],[Close Price]])-1</f>
        <v>8.0464537536292013E-2</v>
      </c>
      <c r="AG2" s="1">
        <f>(Table2[[#This Row],[Close Price]]/Table2[[#This Row],[Current Month Low]])-1</f>
        <v>0</v>
      </c>
      <c r="AH2" s="1">
        <f>(Table2[[#This Row],[Current Month High]]/Table2[[#This Row],[Close Price]])-1</f>
        <v>0.17435438450959428</v>
      </c>
      <c r="AI2">
        <v>30.081425047479701</v>
      </c>
      <c r="AJ2">
        <v>624.59664663081196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0.54</v>
      </c>
      <c r="AM2" t="s">
        <v>3088</v>
      </c>
      <c r="AN2">
        <v>-9.94</v>
      </c>
      <c r="AO2" t="s">
        <v>3089</v>
      </c>
      <c r="AP2">
        <v>0.232785917793636</v>
      </c>
      <c r="AQ2">
        <f>(Table2[[#This Row],[Sharpe Ratio]]-AVERAGE(Table2[Sharpe Ratio]))/_xlfn.STDEV.P(Table2[Sharpe Ratio])</f>
        <v>2.0339770165689059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14.067192256870841</v>
      </c>
      <c r="AS2">
        <f>_xlfn.RANK.AVG(Table2[[#This Row],[1Y Return vs Nifty Z-Score]],Table2[1Y Return vs Nifty Z-Score])</f>
        <v>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14</v>
      </c>
      <c r="AV2">
        <f>(Table2[[#This Row],[Rank 1Y]]+Table2[[#This Row],[Rank 6M]]+Table2[[#This Row],[Rank Sharpe]])/3</f>
        <v>5.333333333333333</v>
      </c>
    </row>
    <row r="3" spans="1:48" x14ac:dyDescent="0.3">
      <c r="A3" t="s">
        <v>220</v>
      </c>
      <c r="B3" t="s">
        <v>221</v>
      </c>
      <c r="C3" t="s">
        <v>3033</v>
      </c>
      <c r="D3" t="s">
        <v>124</v>
      </c>
      <c r="E3">
        <v>113852.5225605</v>
      </c>
      <c r="F3">
        <v>546.04999999999995</v>
      </c>
      <c r="G3">
        <v>313.38487343905803</v>
      </c>
      <c r="H3">
        <f>(Table2[[#This Row],[1Y Return vs Nifty]]-AVERAGE(Table2[1Y Return vs Nifty]))/_xlfn.STDEV.P(Table2[1Y Return vs Nifty])</f>
        <v>4.4014466648115924</v>
      </c>
      <c r="I3">
        <v>7.7988795926626402</v>
      </c>
      <c r="J3">
        <f>(Table2[[#This Row],[1M Return vs Nifty]]-AVERAGE(Table2[1M Return vs Nifty]))/_xlfn.STDEV.P(Table2[1M Return vs Nifty])</f>
        <v>1.0087490697690162</v>
      </c>
      <c r="K3">
        <v>82.053985695597802</v>
      </c>
      <c r="L3">
        <f>(Table2[[#This Row],[6M Return vs Nifty]]-AVERAGE(Table2[6M Return vs Nifty]))/_xlfn.STDEV.P(Table2[6M Return vs Nifty])</f>
        <v>2.8860606492247176</v>
      </c>
      <c r="M3">
        <v>-7.5604707935514002</v>
      </c>
      <c r="N3">
        <f>(Table2[[#This Row],[1W Return vs Nifty]]-AVERAGE(Table2[1W Return vs Nifty]))/_xlfn.STDEV.P(Table2[1W Return vs Nifty])</f>
        <v>-1.2833187528363521</v>
      </c>
      <c r="O3">
        <v>565.04999999999995</v>
      </c>
      <c r="P3">
        <v>493.18979995142899</v>
      </c>
      <c r="Q3">
        <v>325.65586654882901</v>
      </c>
      <c r="R3">
        <v>37.4061745533931</v>
      </c>
      <c r="S3" s="1">
        <f>(Table2[[#This Row],[Close Price]]-Table2[[#This Row],[20D EMA]])/Table2[[#This Row],[20D EMA]]</f>
        <v>-3.3625342890009735E-2</v>
      </c>
      <c r="T3" s="1">
        <f>(Table2[[#This Row],[Close Price]]-Table2[[#This Row],[50D EMA]])/Table2[[#This Row],[50D EMA]]</f>
        <v>0.10718023781873999</v>
      </c>
      <c r="U3" s="1">
        <f>(Table2[[#This Row],[Close Price]]-Table2[[#This Row],[200D EMA]])/Table2[[#This Row],[200D EMA]]</f>
        <v>0.67677003883522835</v>
      </c>
      <c r="V3">
        <v>0.57003595052049005</v>
      </c>
      <c r="W3">
        <v>542.35</v>
      </c>
      <c r="X3">
        <v>575</v>
      </c>
      <c r="Y3">
        <v>542.35</v>
      </c>
      <c r="Z3">
        <v>575</v>
      </c>
      <c r="AA3">
        <v>542.35</v>
      </c>
      <c r="AB3">
        <v>607</v>
      </c>
      <c r="AC3" s="1">
        <f>(Table2[[#This Row],[Close Price]]/Table2[[#This Row],[Day Low]])-1</f>
        <v>6.8221628099933707E-3</v>
      </c>
      <c r="AD3" s="1">
        <f>(Table2[[#This Row],[Day High]]/Table2[[#This Row],[Close Price]])-1</f>
        <v>5.3017122974086783E-2</v>
      </c>
      <c r="AE3" s="1">
        <f>(Table2[[#This Row],[Close Price]]/Table2[[#This Row],[Current Week Low]])-1</f>
        <v>6.8221628099933707E-3</v>
      </c>
      <c r="AF3" s="1">
        <f>(Table2[[#This Row],[Current Week High]]/Table2[[#This Row],[Close Price]])-1</f>
        <v>5.3017122974086783E-2</v>
      </c>
      <c r="AG3" s="1">
        <f>(Table2[[#This Row],[Close Price]]/Table2[[#This Row],[Current Month Low]])-1</f>
        <v>6.8221628099933707E-3</v>
      </c>
      <c r="AH3" s="1">
        <f>(Table2[[#This Row],[Current Month High]]/Table2[[#This Row],[Close Price]])-1</f>
        <v>0.1116198150352532</v>
      </c>
      <c r="AI3">
        <v>18.487318011171102</v>
      </c>
      <c r="AJ3">
        <v>346.11928104575099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0.79</v>
      </c>
      <c r="AM3" t="s">
        <v>3088</v>
      </c>
      <c r="AN3">
        <v>-11.03</v>
      </c>
      <c r="AO3" t="s">
        <v>3089</v>
      </c>
      <c r="AP3">
        <v>0.22150078294741199</v>
      </c>
      <c r="AQ3">
        <f>(Table2[[#This Row],[Sharpe Ratio]]-AVERAGE(Table2[Sharpe Ratio]))/_xlfn.STDEV.P(Table2[Sharpe Ratio])</f>
        <v>1.9018313303759726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8.9147689613449455</v>
      </c>
      <c r="AS3">
        <f>_xlfn.RANK.AVG(Table2[[#This Row],[1Y Return vs Nifty Z-Score]],Table2[1Y Return vs Nifty Z-Score])</f>
        <v>6</v>
      </c>
      <c r="AT3">
        <f>_xlfn.RANK.AVG(Table2[[#This Row],[6M Return vs Nifty Z-Score]],Table2[6M Return vs Nifty Z-Score])</f>
        <v>9</v>
      </c>
      <c r="AU3">
        <f>_xlfn.RANK.AVG(Table2[[#This Row],[Sharpe Ratio Z-Score]],Table2[Sharpe Ratio Z-Score])</f>
        <v>21</v>
      </c>
      <c r="AV3">
        <f>(Table2[[#This Row],[Rank 1Y]]+Table2[[#This Row],[Rank 6M]]+Table2[[#This Row],[Rank Sharpe]])/3</f>
        <v>12</v>
      </c>
    </row>
    <row r="4" spans="1:48" x14ac:dyDescent="0.3">
      <c r="A4" t="s">
        <v>689</v>
      </c>
      <c r="B4" t="s">
        <v>690</v>
      </c>
      <c r="C4" t="s">
        <v>3041</v>
      </c>
      <c r="D4" t="s">
        <v>289</v>
      </c>
      <c r="E4">
        <v>24053.628959999998</v>
      </c>
      <c r="F4">
        <v>2099.8000000000002</v>
      </c>
      <c r="G4">
        <v>227.853618529313</v>
      </c>
      <c r="H4">
        <f>(Table2[[#This Row],[1Y Return vs Nifty]]-AVERAGE(Table2[1Y Return vs Nifty]))/_xlfn.STDEV.P(Table2[1Y Return vs Nifty])</f>
        <v>3.0628364329206743</v>
      </c>
      <c r="I4">
        <v>-16.803799659509099</v>
      </c>
      <c r="J4">
        <f>(Table2[[#This Row],[1M Return vs Nifty]]-AVERAGE(Table2[1M Return vs Nifty]))/_xlfn.STDEV.P(Table2[1M Return vs Nifty])</f>
        <v>-1.600186079614075</v>
      </c>
      <c r="K4">
        <v>131.82340075931799</v>
      </c>
      <c r="L4">
        <f>(Table2[[#This Row],[6M Return vs Nifty]]-AVERAGE(Table2[6M Return vs Nifty]))/_xlfn.STDEV.P(Table2[6M Return vs Nifty])</f>
        <v>4.7207906928890306</v>
      </c>
      <c r="M4">
        <v>-3.1788001498609302</v>
      </c>
      <c r="N4">
        <f>(Table2[[#This Row],[1W Return vs Nifty]]-AVERAGE(Table2[1W Return vs Nifty]))/_xlfn.STDEV.P(Table2[1W Return vs Nifty])</f>
        <v>-0.40886294874206441</v>
      </c>
      <c r="O4">
        <v>2312.5500000000002</v>
      </c>
      <c r="P4">
        <v>2047.7320152391701</v>
      </c>
      <c r="Q4">
        <v>1319.09067022319</v>
      </c>
      <c r="R4">
        <v>29.355875047917799</v>
      </c>
      <c r="S4" s="1">
        <f>(Table2[[#This Row],[Close Price]]-Table2[[#This Row],[20D EMA]])/Table2[[#This Row],[20D EMA]]</f>
        <v>-9.1998010853819367E-2</v>
      </c>
      <c r="T4" s="1">
        <f>(Table2[[#This Row],[Close Price]]-Table2[[#This Row],[50D EMA]])/Table2[[#This Row],[50D EMA]]</f>
        <v>2.5427147875474648E-2</v>
      </c>
      <c r="U4" s="1">
        <f>(Table2[[#This Row],[Close Price]]-Table2[[#This Row],[200D EMA]])/Table2[[#This Row],[200D EMA]]</f>
        <v>0.59185418212738494</v>
      </c>
      <c r="V4">
        <v>0.37308623096927301</v>
      </c>
      <c r="W4">
        <v>2099.8000000000002</v>
      </c>
      <c r="X4">
        <v>2263.9499999999998</v>
      </c>
      <c r="Y4">
        <v>2099.8000000000002</v>
      </c>
      <c r="Z4">
        <v>2266</v>
      </c>
      <c r="AA4">
        <v>2099.8000000000002</v>
      </c>
      <c r="AB4">
        <v>2474</v>
      </c>
      <c r="AC4" s="1">
        <f>(Table2[[#This Row],[Close Price]]/Table2[[#This Row],[Day Low]])-1</f>
        <v>0</v>
      </c>
      <c r="AD4" s="1">
        <f>(Table2[[#This Row],[Day High]]/Table2[[#This Row],[Close Price]])-1</f>
        <v>7.8174111820173087E-2</v>
      </c>
      <c r="AE4" s="1">
        <f>(Table2[[#This Row],[Close Price]]/Table2[[#This Row],[Current Week Low]])-1</f>
        <v>0</v>
      </c>
      <c r="AF4" s="1">
        <f>(Table2[[#This Row],[Current Week High]]/Table2[[#This Row],[Close Price]])-1</f>
        <v>7.9150395275740415E-2</v>
      </c>
      <c r="AG4" s="1">
        <f>(Table2[[#This Row],[Close Price]]/Table2[[#This Row],[Current Month Low]])-1</f>
        <v>0</v>
      </c>
      <c r="AH4" s="1">
        <f>(Table2[[#This Row],[Current Month High]]/Table2[[#This Row],[Close Price]])-1</f>
        <v>0.17820744832841218</v>
      </c>
      <c r="AI4">
        <v>34.955710067625397</v>
      </c>
      <c r="AJ4">
        <v>263.88527857204701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0.84</v>
      </c>
      <c r="AM4" t="s">
        <v>3088</v>
      </c>
      <c r="AN4">
        <v>-14.48</v>
      </c>
      <c r="AO4" t="s">
        <v>3089</v>
      </c>
      <c r="AP4">
        <v>0.207553419562161</v>
      </c>
      <c r="AQ4">
        <f>(Table2[[#This Row],[Sharpe Ratio]]-AVERAGE(Table2[Sharpe Ratio]))/_xlfn.STDEV.P(Table2[Sharpe Ratio])</f>
        <v>1.7385117129995906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7.513089810453156</v>
      </c>
      <c r="AS4">
        <f>_xlfn.RANK.AVG(Table2[[#This Row],[1Y Return vs Nifty Z-Score]],Table2[1Y Return vs Nifty Z-Score])</f>
        <v>9</v>
      </c>
      <c r="AT4">
        <f>_xlfn.RANK.AVG(Table2[[#This Row],[6M Return vs Nifty Z-Score]],Table2[6M Return vs Nifty Z-Score])</f>
        <v>2</v>
      </c>
      <c r="AU4">
        <f>_xlfn.RANK.AVG(Table2[[#This Row],[Sharpe Ratio Z-Score]],Table2[Sharpe Ratio Z-Score])</f>
        <v>31</v>
      </c>
      <c r="AV4">
        <f>(Table2[[#This Row],[Rank 1Y]]+Table2[[#This Row],[Rank 6M]]+Table2[[#This Row],[Rank Sharpe]])/3</f>
        <v>14</v>
      </c>
    </row>
    <row r="5" spans="1:48" x14ac:dyDescent="0.3">
      <c r="A5" t="s">
        <v>144</v>
      </c>
      <c r="B5" t="s">
        <v>145</v>
      </c>
      <c r="C5" t="s">
        <v>3040</v>
      </c>
      <c r="D5" t="s">
        <v>146</v>
      </c>
      <c r="E5">
        <v>185589.33876426899</v>
      </c>
      <c r="F5">
        <v>5220.7</v>
      </c>
      <c r="G5">
        <v>186.02217547741699</v>
      </c>
      <c r="H5">
        <f>(Table2[[#This Row],[1Y Return vs Nifty]]-AVERAGE(Table2[1Y Return vs Nifty]))/_xlfn.STDEV.P(Table2[1Y Return vs Nifty])</f>
        <v>2.4081518063111527</v>
      </c>
      <c r="I5">
        <v>-3.8080687058187999</v>
      </c>
      <c r="J5">
        <f>(Table2[[#This Row],[1M Return vs Nifty]]-AVERAGE(Table2[1M Return vs Nifty]))/_xlfn.STDEV.P(Table2[1M Return vs Nifty])</f>
        <v>-0.22208335635007989</v>
      </c>
      <c r="K5">
        <v>62.608328322870499</v>
      </c>
      <c r="L5">
        <f>(Table2[[#This Row],[6M Return vs Nifty]]-AVERAGE(Table2[6M Return vs Nifty]))/_xlfn.STDEV.P(Table2[6M Return vs Nifty])</f>
        <v>2.1692040867180657</v>
      </c>
      <c r="M5">
        <v>0.161707408430911</v>
      </c>
      <c r="N5">
        <f>(Table2[[#This Row],[1W Return vs Nifty]]-AVERAGE(Table2[1W Return vs Nifty]))/_xlfn.STDEV.P(Table2[1W Return vs Nifty])</f>
        <v>0.25780656170494037</v>
      </c>
      <c r="O5">
        <v>5450.6</v>
      </c>
      <c r="P5">
        <v>5228.1818774339499</v>
      </c>
      <c r="Q5">
        <v>4062.34481465514</v>
      </c>
      <c r="R5">
        <v>34.7507586387012</v>
      </c>
      <c r="S5" s="1">
        <f>(Table2[[#This Row],[Close Price]]-Table2[[#This Row],[20D EMA]])/Table2[[#This Row],[20D EMA]]</f>
        <v>-4.217884269621703E-2</v>
      </c>
      <c r="T5" s="1">
        <f>(Table2[[#This Row],[Close Price]]-Table2[[#This Row],[50D EMA]])/Table2[[#This Row],[50D EMA]]</f>
        <v>-1.43106678561502E-3</v>
      </c>
      <c r="U5" s="1">
        <f>(Table2[[#This Row],[Close Price]]-Table2[[#This Row],[200D EMA]])/Table2[[#This Row],[200D EMA]]</f>
        <v>0.28514447645262103</v>
      </c>
      <c r="V5">
        <v>1.06190184800499</v>
      </c>
      <c r="W5">
        <v>5194.55</v>
      </c>
      <c r="X5">
        <v>5467.7</v>
      </c>
      <c r="Y5">
        <v>5194.55</v>
      </c>
      <c r="Z5">
        <v>5467.7</v>
      </c>
      <c r="AA5">
        <v>5194.55</v>
      </c>
      <c r="AB5">
        <v>5894</v>
      </c>
      <c r="AC5" s="1">
        <f>(Table2[[#This Row],[Close Price]]/Table2[[#This Row],[Day Low]])-1</f>
        <v>5.0341223012579928E-3</v>
      </c>
      <c r="AD5" s="1">
        <f>(Table2[[#This Row],[Day High]]/Table2[[#This Row],[Close Price]])-1</f>
        <v>4.7311663186929032E-2</v>
      </c>
      <c r="AE5" s="1">
        <f>(Table2[[#This Row],[Close Price]]/Table2[[#This Row],[Current Week Low]])-1</f>
        <v>5.0341223012579928E-3</v>
      </c>
      <c r="AF5" s="1">
        <f>(Table2[[#This Row],[Current Week High]]/Table2[[#This Row],[Close Price]])-1</f>
        <v>4.7311663186929032E-2</v>
      </c>
      <c r="AG5" s="1">
        <f>(Table2[[#This Row],[Close Price]]/Table2[[#This Row],[Current Month Low]])-1</f>
        <v>5.0341223012579928E-3</v>
      </c>
      <c r="AH5" s="1">
        <f>(Table2[[#This Row],[Current Month High]]/Table2[[#This Row],[Close Price]])-1</f>
        <v>0.12896737985327644</v>
      </c>
      <c r="AI5">
        <v>13.3813473289022</v>
      </c>
      <c r="AJ5">
        <v>211.79526994744299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0.04</v>
      </c>
      <c r="AM5" t="s">
        <v>3088</v>
      </c>
      <c r="AN5">
        <v>1.05</v>
      </c>
      <c r="AO5" t="s">
        <v>3088</v>
      </c>
      <c r="AP5">
        <v>0.25375405246868299</v>
      </c>
      <c r="AQ5">
        <f>(Table2[[#This Row],[Sharpe Ratio]]-AVERAGE(Table2[Sharpe Ratio]))/_xlfn.STDEV.P(Table2[Sharpe Ratio])</f>
        <v>2.2795078482848461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6.892586946668926</v>
      </c>
      <c r="AS5">
        <f>_xlfn.RANK.AVG(Table2[[#This Row],[1Y Return vs Nifty Z-Score]],Table2[1Y Return vs Nifty Z-Score])</f>
        <v>20</v>
      </c>
      <c r="AT5">
        <f>_xlfn.RANK.AVG(Table2[[#This Row],[6M Return vs Nifty Z-Score]],Table2[6M Return vs Nifty Z-Score])</f>
        <v>28</v>
      </c>
      <c r="AU5">
        <f>_xlfn.RANK.AVG(Table2[[#This Row],[Sharpe Ratio Z-Score]],Table2[Sharpe Ratio Z-Score])</f>
        <v>8</v>
      </c>
      <c r="AV5">
        <f>(Table2[[#This Row],[Rank 1Y]]+Table2[[#This Row],[Rank 6M]]+Table2[[#This Row],[Rank Sharpe]])/3</f>
        <v>18.666666666666668</v>
      </c>
    </row>
    <row r="6" spans="1:48" x14ac:dyDescent="0.3">
      <c r="A6" t="s">
        <v>287</v>
      </c>
      <c r="B6" t="s">
        <v>288</v>
      </c>
      <c r="C6" t="s">
        <v>3041</v>
      </c>
      <c r="D6" t="s">
        <v>289</v>
      </c>
      <c r="E6">
        <v>93609.371249999997</v>
      </c>
      <c r="F6">
        <v>4641.25</v>
      </c>
      <c r="G6">
        <v>133.42736943494299</v>
      </c>
      <c r="H6">
        <f>(Table2[[#This Row],[1Y Return vs Nifty]]-AVERAGE(Table2[1Y Return vs Nifty]))/_xlfn.STDEV.P(Table2[1Y Return vs Nifty])</f>
        <v>1.5850147485529544</v>
      </c>
      <c r="I6">
        <v>-15.385485509857199</v>
      </c>
      <c r="J6">
        <f>(Table2[[#This Row],[1M Return vs Nifty]]-AVERAGE(Table2[1M Return vs Nifty]))/_xlfn.STDEV.P(Table2[1M Return vs Nifty])</f>
        <v>-1.4497841823260957</v>
      </c>
      <c r="K6">
        <v>106.263322259777</v>
      </c>
      <c r="L6">
        <f>(Table2[[#This Row],[6M Return vs Nifty]]-AVERAGE(Table2[6M Return vs Nifty]))/_xlfn.STDEV.P(Table2[6M Return vs Nifty])</f>
        <v>3.7785283841702126</v>
      </c>
      <c r="M6">
        <v>-6.4184524614689904</v>
      </c>
      <c r="N6">
        <f>(Table2[[#This Row],[1W Return vs Nifty]]-AVERAGE(Table2[1W Return vs Nifty]))/_xlfn.STDEV.P(Table2[1W Return vs Nifty])</f>
        <v>-1.0554046442509493</v>
      </c>
      <c r="O6">
        <v>4994.26</v>
      </c>
      <c r="P6">
        <v>4441.2764881793601</v>
      </c>
      <c r="Q6">
        <v>2994.51848557623</v>
      </c>
      <c r="R6">
        <v>31.205059662229399</v>
      </c>
      <c r="S6" s="1">
        <f>(Table2[[#This Row],[Close Price]]-Table2[[#This Row],[20D EMA]])/Table2[[#This Row],[20D EMA]]</f>
        <v>-7.0683144249598581E-2</v>
      </c>
      <c r="T6" s="1">
        <f>(Table2[[#This Row],[Close Price]]-Table2[[#This Row],[50D EMA]])/Table2[[#This Row],[50D EMA]]</f>
        <v>4.5026134345132002E-2</v>
      </c>
      <c r="U6" s="1">
        <f>(Table2[[#This Row],[Close Price]]-Table2[[#This Row],[200D EMA]])/Table2[[#This Row],[200D EMA]]</f>
        <v>0.54991529434719533</v>
      </c>
      <c r="V6">
        <v>0.48660728247767998</v>
      </c>
      <c r="W6">
        <v>4625.1000000000004</v>
      </c>
      <c r="X6">
        <v>4998</v>
      </c>
      <c r="Y6">
        <v>4625.1000000000004</v>
      </c>
      <c r="Z6">
        <v>4998</v>
      </c>
      <c r="AA6">
        <v>4625.1000000000004</v>
      </c>
      <c r="AB6">
        <v>5359.6</v>
      </c>
      <c r="AC6" s="1">
        <f>(Table2[[#This Row],[Close Price]]/Table2[[#This Row],[Day Low]])-1</f>
        <v>3.4918163931589863E-3</v>
      </c>
      <c r="AD6" s="1">
        <f>(Table2[[#This Row],[Day High]]/Table2[[#This Row],[Close Price]])-1</f>
        <v>7.6865068677619108E-2</v>
      </c>
      <c r="AE6" s="1">
        <f>(Table2[[#This Row],[Close Price]]/Table2[[#This Row],[Current Week Low]])-1</f>
        <v>3.4918163931589863E-3</v>
      </c>
      <c r="AF6" s="1">
        <f>(Table2[[#This Row],[Current Week High]]/Table2[[#This Row],[Close Price]])-1</f>
        <v>7.6865068677619108E-2</v>
      </c>
      <c r="AG6" s="1">
        <f>(Table2[[#This Row],[Close Price]]/Table2[[#This Row],[Current Month Low]])-1</f>
        <v>3.4918163931589863E-3</v>
      </c>
      <c r="AH6" s="1">
        <f>(Table2[[#This Row],[Current Month High]]/Table2[[#This Row],[Close Price]])-1</f>
        <v>0.15477511446269876</v>
      </c>
      <c r="AI6">
        <v>26.259089684890899</v>
      </c>
      <c r="AJ6">
        <v>170.77681514541499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0.6</v>
      </c>
      <c r="AM6" t="s">
        <v>3088</v>
      </c>
      <c r="AN6">
        <v>-9.5399999999999991</v>
      </c>
      <c r="AO6" t="s">
        <v>3089</v>
      </c>
      <c r="AP6">
        <v>0.26421747878387197</v>
      </c>
      <c r="AQ6">
        <f>(Table2[[#This Row],[Sharpe Ratio]]-AVERAGE(Table2[Sharpe Ratio]))/_xlfn.STDEV.P(Table2[Sharpe Ratio])</f>
        <v>2.40203156370261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5.2603858698487329</v>
      </c>
      <c r="AS6">
        <f>_xlfn.RANK.AVG(Table2[[#This Row],[1Y Return vs Nifty Z-Score]],Table2[1Y Return vs Nifty Z-Score])</f>
        <v>47</v>
      </c>
      <c r="AT6">
        <f>_xlfn.RANK.AVG(Table2[[#This Row],[6M Return vs Nifty Z-Score]],Table2[6M Return vs Nifty Z-Score])</f>
        <v>4</v>
      </c>
      <c r="AU6">
        <f>_xlfn.RANK.AVG(Table2[[#This Row],[Sharpe Ratio Z-Score]],Table2[Sharpe Ratio Z-Score])</f>
        <v>5</v>
      </c>
      <c r="AV6">
        <f>(Table2[[#This Row],[Rank 1Y]]+Table2[[#This Row],[Rank 6M]]+Table2[[#This Row],[Rank Sharpe]])/3</f>
        <v>18.666666666666668</v>
      </c>
    </row>
    <row r="7" spans="1:48" x14ac:dyDescent="0.3">
      <c r="A7" t="s">
        <v>1087</v>
      </c>
      <c r="B7" t="s">
        <v>1088</v>
      </c>
      <c r="C7" t="s">
        <v>3042</v>
      </c>
      <c r="D7" t="s">
        <v>133</v>
      </c>
      <c r="E7">
        <v>11204.32316475</v>
      </c>
      <c r="F7">
        <v>428.25</v>
      </c>
      <c r="G7">
        <v>131.79275264383199</v>
      </c>
      <c r="H7">
        <f>(Table2[[#This Row],[1Y Return vs Nifty]]-AVERAGE(Table2[1Y Return vs Nifty]))/_xlfn.STDEV.P(Table2[1Y Return vs Nifty])</f>
        <v>1.5594321148816626</v>
      </c>
      <c r="I7">
        <v>10.882974479510899</v>
      </c>
      <c r="J7">
        <f>(Table2[[#This Row],[1M Return vs Nifty]]-AVERAGE(Table2[1M Return vs Nifty]))/_xlfn.STDEV.P(Table2[1M Return vs Nifty])</f>
        <v>1.3357948956264107</v>
      </c>
      <c r="K7">
        <v>108.619549612287</v>
      </c>
      <c r="L7">
        <f>(Table2[[#This Row],[6M Return vs Nifty]]-AVERAGE(Table2[6M Return vs Nifty]))/_xlfn.STDEV.P(Table2[6M Return vs Nifty])</f>
        <v>3.8653897850490235</v>
      </c>
      <c r="M7">
        <v>-6.7071383060637002</v>
      </c>
      <c r="N7">
        <f>(Table2[[#This Row],[1W Return vs Nifty]]-AVERAGE(Table2[1W Return vs Nifty]))/_xlfn.STDEV.P(Table2[1W Return vs Nifty])</f>
        <v>-1.1130180599761179</v>
      </c>
      <c r="O7">
        <v>406.18</v>
      </c>
      <c r="P7">
        <v>355.16932388801899</v>
      </c>
      <c r="Q7">
        <v>255.69241834175</v>
      </c>
      <c r="R7">
        <v>56.1330473944465</v>
      </c>
      <c r="S7" s="1">
        <f>(Table2[[#This Row],[Close Price]]-Table2[[#This Row],[20D EMA]])/Table2[[#This Row],[20D EMA]]</f>
        <v>5.4335516273573276E-2</v>
      </c>
      <c r="T7" s="1">
        <f>(Table2[[#This Row],[Close Price]]-Table2[[#This Row],[50D EMA]])/Table2[[#This Row],[50D EMA]]</f>
        <v>0.20576291699961832</v>
      </c>
      <c r="U7" s="1">
        <f>(Table2[[#This Row],[Close Price]]-Table2[[#This Row],[200D EMA]])/Table2[[#This Row],[200D EMA]]</f>
        <v>0.67486389615047271</v>
      </c>
      <c r="V7">
        <v>1.02609347913146</v>
      </c>
      <c r="W7">
        <v>417.05</v>
      </c>
      <c r="X7">
        <v>434</v>
      </c>
      <c r="Y7">
        <v>404</v>
      </c>
      <c r="Z7">
        <v>434</v>
      </c>
      <c r="AA7">
        <v>404</v>
      </c>
      <c r="AB7">
        <v>451</v>
      </c>
      <c r="AC7" s="1">
        <f>(Table2[[#This Row],[Close Price]]/Table2[[#This Row],[Day Low]])-1</f>
        <v>2.685529313032009E-2</v>
      </c>
      <c r="AD7" s="1">
        <f>(Table2[[#This Row],[Day High]]/Table2[[#This Row],[Close Price]])-1</f>
        <v>1.3426736719206023E-2</v>
      </c>
      <c r="AE7" s="1">
        <f>(Table2[[#This Row],[Close Price]]/Table2[[#This Row],[Current Week Low]])-1</f>
        <v>6.0024752475247523E-2</v>
      </c>
      <c r="AF7" s="1">
        <f>(Table2[[#This Row],[Current Week High]]/Table2[[#This Row],[Close Price]])-1</f>
        <v>1.3426736719206023E-2</v>
      </c>
      <c r="AG7" s="1">
        <f>(Table2[[#This Row],[Close Price]]/Table2[[#This Row],[Current Month Low]])-1</f>
        <v>6.0024752475247523E-2</v>
      </c>
      <c r="AH7" s="1">
        <f>(Table2[[#This Row],[Current Month High]]/Table2[[#This Row],[Close Price]])-1</f>
        <v>5.3123175715119597E-2</v>
      </c>
      <c r="AI7">
        <v>9.4921190893169705</v>
      </c>
      <c r="AJ7">
        <v>191.91234109266799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0.87</v>
      </c>
      <c r="AM7" t="s">
        <v>3088</v>
      </c>
      <c r="AN7">
        <v>22.25</v>
      </c>
      <c r="AO7" t="s">
        <v>3088</v>
      </c>
      <c r="AP7">
        <v>0.25621987161734799</v>
      </c>
      <c r="AQ7">
        <f>(Table2[[#This Row],[Sharpe Ratio]]-AVERAGE(Table2[Sharpe Ratio]))/_xlfn.STDEV.P(Table2[Sharpe Ratio])</f>
        <v>2.3083818819466626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7.9559806175276426</v>
      </c>
      <c r="AS7">
        <f>_xlfn.RANK.AVG(Table2[[#This Row],[1Y Return vs Nifty Z-Score]],Table2[1Y Return vs Nifty Z-Score])</f>
        <v>49</v>
      </c>
      <c r="AT7">
        <f>_xlfn.RANK.AVG(Table2[[#This Row],[6M Return vs Nifty Z-Score]],Table2[6M Return vs Nifty Z-Score])</f>
        <v>3</v>
      </c>
      <c r="AU7">
        <f>_xlfn.RANK.AVG(Table2[[#This Row],[Sharpe Ratio Z-Score]],Table2[Sharpe Ratio Z-Score])</f>
        <v>7</v>
      </c>
      <c r="AV7">
        <f>(Table2[[#This Row],[Rank 1Y]]+Table2[[#This Row],[Rank 6M]]+Table2[[#This Row],[Rank Sharpe]])/3</f>
        <v>19.666666666666668</v>
      </c>
    </row>
    <row r="8" spans="1:48" x14ac:dyDescent="0.3">
      <c r="A8" t="s">
        <v>994</v>
      </c>
      <c r="B8" t="s">
        <v>995</v>
      </c>
      <c r="C8" t="s">
        <v>3041</v>
      </c>
      <c r="D8" t="s">
        <v>133</v>
      </c>
      <c r="E8">
        <v>13105.1725895</v>
      </c>
      <c r="F8">
        <v>1567.55</v>
      </c>
      <c r="G8">
        <v>130.384004747473</v>
      </c>
      <c r="H8">
        <f>(Table2[[#This Row],[1Y Return vs Nifty]]-AVERAGE(Table2[1Y Return vs Nifty]))/_xlfn.STDEV.P(Table2[1Y Return vs Nifty])</f>
        <v>1.5373844511333536</v>
      </c>
      <c r="I8">
        <v>17.1565589322981</v>
      </c>
      <c r="J8">
        <f>(Table2[[#This Row],[1M Return vs Nifty]]-AVERAGE(Table2[1M Return vs Nifty]))/_xlfn.STDEV.P(Table2[1M Return vs Nifty])</f>
        <v>2.0010628863089712</v>
      </c>
      <c r="K8">
        <v>80.023878027474893</v>
      </c>
      <c r="L8">
        <f>(Table2[[#This Row],[6M Return vs Nifty]]-AVERAGE(Table2[6M Return vs Nifty]))/_xlfn.STDEV.P(Table2[6M Return vs Nifty])</f>
        <v>2.8112215231106243</v>
      </c>
      <c r="M8">
        <v>0.48388839185101901</v>
      </c>
      <c r="N8">
        <f>(Table2[[#This Row],[1W Return vs Nifty]]-AVERAGE(Table2[1W Return vs Nifty]))/_xlfn.STDEV.P(Table2[1W Return vs Nifty])</f>
        <v>0.32210464657496812</v>
      </c>
      <c r="O8">
        <v>1510.12</v>
      </c>
      <c r="P8">
        <v>1327.3465326743501</v>
      </c>
      <c r="Q8">
        <v>989.71913653680201</v>
      </c>
      <c r="R8">
        <v>51.3231385627492</v>
      </c>
      <c r="S8" s="1">
        <f>(Table2[[#This Row],[Close Price]]-Table2[[#This Row],[20D EMA]])/Table2[[#This Row],[20D EMA]]</f>
        <v>3.8030090323947809E-2</v>
      </c>
      <c r="T8" s="1">
        <f>(Table2[[#This Row],[Close Price]]-Table2[[#This Row],[50D EMA]])/Table2[[#This Row],[50D EMA]]</f>
        <v>0.18096515221363157</v>
      </c>
      <c r="U8" s="1">
        <f>(Table2[[#This Row],[Close Price]]-Table2[[#This Row],[200D EMA]])/Table2[[#This Row],[200D EMA]]</f>
        <v>0.58383317259594258</v>
      </c>
      <c r="V8">
        <v>1.1964243427765999</v>
      </c>
      <c r="W8">
        <v>1557</v>
      </c>
      <c r="X8">
        <v>1690</v>
      </c>
      <c r="Y8">
        <v>1557</v>
      </c>
      <c r="Z8">
        <v>1707</v>
      </c>
      <c r="AA8">
        <v>1557</v>
      </c>
      <c r="AB8">
        <v>1768</v>
      </c>
      <c r="AC8" s="1">
        <f>(Table2[[#This Row],[Close Price]]/Table2[[#This Row],[Day Low]])-1</f>
        <v>6.7758509955040402E-3</v>
      </c>
      <c r="AD8" s="1">
        <f>(Table2[[#This Row],[Day High]]/Table2[[#This Row],[Close Price]])-1</f>
        <v>7.8115530605084471E-2</v>
      </c>
      <c r="AE8" s="1">
        <f>(Table2[[#This Row],[Close Price]]/Table2[[#This Row],[Current Week Low]])-1</f>
        <v>6.7758509955040402E-3</v>
      </c>
      <c r="AF8" s="1">
        <f>(Table2[[#This Row],[Current Week High]]/Table2[[#This Row],[Close Price]])-1</f>
        <v>8.8960479729514264E-2</v>
      </c>
      <c r="AG8" s="1">
        <f>(Table2[[#This Row],[Close Price]]/Table2[[#This Row],[Current Month Low]])-1</f>
        <v>6.7758509955040402E-3</v>
      </c>
      <c r="AH8" s="1">
        <f>(Table2[[#This Row],[Current Month High]]/Table2[[#This Row],[Close Price]])-1</f>
        <v>0.12787470894070374</v>
      </c>
      <c r="AI8">
        <v>12.787470894070299</v>
      </c>
      <c r="AJ8">
        <v>141.16153846153799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0.45</v>
      </c>
      <c r="AM8" t="s">
        <v>3088</v>
      </c>
      <c r="AN8">
        <v>13.81</v>
      </c>
      <c r="AO8" t="s">
        <v>3088</v>
      </c>
      <c r="AP8">
        <v>0.23549291851933399</v>
      </c>
      <c r="AQ8">
        <f>(Table2[[#This Row],[Sharpe Ratio]]-AVERAGE(Table2[Sharpe Ratio]))/_xlfn.STDEV.P(Table2[Sharpe Ratio])</f>
        <v>2.0656752171926955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8.7374487243206129</v>
      </c>
      <c r="AS8">
        <f>_xlfn.RANK.AVG(Table2[[#This Row],[1Y Return vs Nifty Z-Score]],Table2[1Y Return vs Nifty Z-Score])</f>
        <v>51</v>
      </c>
      <c r="AT8">
        <f>_xlfn.RANK.AVG(Table2[[#This Row],[6M Return vs Nifty Z-Score]],Table2[6M Return vs Nifty Z-Score])</f>
        <v>12</v>
      </c>
      <c r="AU8">
        <f>_xlfn.RANK.AVG(Table2[[#This Row],[Sharpe Ratio Z-Score]],Table2[Sharpe Ratio Z-Score])</f>
        <v>11</v>
      </c>
      <c r="AV8">
        <f>(Table2[[#This Row],[Rank 1Y]]+Table2[[#This Row],[Rank 6M]]+Table2[[#This Row],[Rank Sharpe]])/3</f>
        <v>24.666666666666668</v>
      </c>
    </row>
    <row r="9" spans="1:48" x14ac:dyDescent="0.3">
      <c r="A9" t="s">
        <v>827</v>
      </c>
      <c r="B9" t="s">
        <v>828</v>
      </c>
      <c r="C9" t="s">
        <v>3033</v>
      </c>
      <c r="D9" t="s">
        <v>46</v>
      </c>
      <c r="E9">
        <v>18350.328283589999</v>
      </c>
      <c r="F9">
        <v>1577.85</v>
      </c>
      <c r="G9">
        <v>215.553919195113</v>
      </c>
      <c r="H9">
        <f>(Table2[[#This Row],[1Y Return vs Nifty]]-AVERAGE(Table2[1Y Return vs Nifty]))/_xlfn.STDEV.P(Table2[1Y Return vs Nifty])</f>
        <v>2.8703395100669664</v>
      </c>
      <c r="I9">
        <v>8.2448763011412307</v>
      </c>
      <c r="J9">
        <f>(Table2[[#This Row],[1M Return vs Nifty]]-AVERAGE(Table2[1M Return vs Nifty]))/_xlfn.STDEV.P(Table2[1M Return vs Nifty])</f>
        <v>1.0560437760622849</v>
      </c>
      <c r="K9">
        <v>95.7872501779473</v>
      </c>
      <c r="L9">
        <f>(Table2[[#This Row],[6M Return vs Nifty]]-AVERAGE(Table2[6M Return vs Nifty]))/_xlfn.STDEV.P(Table2[6M Return vs Nifty])</f>
        <v>3.3923320794011613</v>
      </c>
      <c r="M9">
        <v>2.8884988200769399</v>
      </c>
      <c r="N9">
        <f>(Table2[[#This Row],[1W Return vs Nifty]]-AVERAGE(Table2[1W Return vs Nifty]))/_xlfn.STDEV.P(Table2[1W Return vs Nifty])</f>
        <v>0.80199592927000496</v>
      </c>
      <c r="O9">
        <v>1594.33</v>
      </c>
      <c r="P9">
        <v>1458.9675107119399</v>
      </c>
      <c r="Q9">
        <v>1034.18720088594</v>
      </c>
      <c r="R9">
        <v>41.853930503797301</v>
      </c>
      <c r="S9" s="1">
        <f>(Table2[[#This Row],[Close Price]]-Table2[[#This Row],[20D EMA]])/Table2[[#This Row],[20D EMA]]</f>
        <v>-1.0336630434100857E-2</v>
      </c>
      <c r="T9" s="1">
        <f>(Table2[[#This Row],[Close Price]]-Table2[[#This Row],[50D EMA]])/Table2[[#This Row],[50D EMA]]</f>
        <v>8.1483986733911787E-2</v>
      </c>
      <c r="U9" s="1">
        <f>(Table2[[#This Row],[Close Price]]-Table2[[#This Row],[200D EMA]])/Table2[[#This Row],[200D EMA]]</f>
        <v>0.52569089875443176</v>
      </c>
      <c r="V9">
        <v>0.61405665748939597</v>
      </c>
      <c r="W9">
        <v>1550</v>
      </c>
      <c r="X9">
        <v>1650</v>
      </c>
      <c r="Y9">
        <v>1550</v>
      </c>
      <c r="Z9">
        <v>1672</v>
      </c>
      <c r="AA9">
        <v>1550</v>
      </c>
      <c r="AB9">
        <v>1777</v>
      </c>
      <c r="AC9" s="1">
        <f>(Table2[[#This Row],[Close Price]]/Table2[[#This Row],[Day Low]])-1</f>
        <v>1.7967741935483783E-2</v>
      </c>
      <c r="AD9" s="1">
        <f>(Table2[[#This Row],[Day High]]/Table2[[#This Row],[Close Price]])-1</f>
        <v>4.5726780112178123E-2</v>
      </c>
      <c r="AE9" s="1">
        <f>(Table2[[#This Row],[Close Price]]/Table2[[#This Row],[Current Week Low]])-1</f>
        <v>1.7967741935483783E-2</v>
      </c>
      <c r="AF9" s="1">
        <f>(Table2[[#This Row],[Current Week High]]/Table2[[#This Row],[Close Price]])-1</f>
        <v>5.9669803847007152E-2</v>
      </c>
      <c r="AG9" s="1">
        <f>(Table2[[#This Row],[Close Price]]/Table2[[#This Row],[Current Month Low]])-1</f>
        <v>1.7967741935483783E-2</v>
      </c>
      <c r="AH9" s="1">
        <f>(Table2[[#This Row],[Current Month High]]/Table2[[#This Row],[Close Price]])-1</f>
        <v>0.12621605349050924</v>
      </c>
      <c r="AI9">
        <v>12.621605349050901</v>
      </c>
      <c r="AJ9">
        <v>265.24305555555497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0.34</v>
      </c>
      <c r="AM9" t="s">
        <v>3088</v>
      </c>
      <c r="AN9">
        <v>6.77</v>
      </c>
      <c r="AO9" t="s">
        <v>3088</v>
      </c>
      <c r="AP9">
        <v>0.181300100667032</v>
      </c>
      <c r="AQ9">
        <f>(Table2[[#This Row],[Sharpe Ratio]]-AVERAGE(Table2[Sharpe Ratio]))/_xlfn.STDEV.P(Table2[Sharpe Ratio])</f>
        <v>1.4310928927982949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9.5518041875987123</v>
      </c>
      <c r="AS9">
        <f>_xlfn.RANK.AVG(Table2[[#This Row],[1Y Return vs Nifty Z-Score]],Table2[1Y Return vs Nifty Z-Score])</f>
        <v>12</v>
      </c>
      <c r="AT9">
        <f>_xlfn.RANK.AVG(Table2[[#This Row],[6M Return vs Nifty Z-Score]],Table2[6M Return vs Nifty Z-Score])</f>
        <v>6</v>
      </c>
      <c r="AU9">
        <f>_xlfn.RANK.AVG(Table2[[#This Row],[Sharpe Ratio Z-Score]],Table2[Sharpe Ratio Z-Score])</f>
        <v>58</v>
      </c>
      <c r="AV9">
        <f>(Table2[[#This Row],[Rank 1Y]]+Table2[[#This Row],[Rank 6M]]+Table2[[#This Row],[Rank Sharpe]])/3</f>
        <v>25.333333333333332</v>
      </c>
    </row>
    <row r="10" spans="1:48" x14ac:dyDescent="0.3">
      <c r="A10" t="s">
        <v>408</v>
      </c>
      <c r="B10" t="s">
        <v>409</v>
      </c>
      <c r="C10" t="s">
        <v>3042</v>
      </c>
      <c r="D10" t="s">
        <v>98</v>
      </c>
      <c r="E10">
        <v>55714.960295880002</v>
      </c>
      <c r="F10">
        <v>540.6</v>
      </c>
      <c r="G10">
        <v>187.13441242072901</v>
      </c>
      <c r="H10">
        <f>(Table2[[#This Row],[1Y Return vs Nifty]]-AVERAGE(Table2[1Y Return vs Nifty]))/_xlfn.STDEV.P(Table2[1Y Return vs Nifty])</f>
        <v>2.4255589138553555</v>
      </c>
      <c r="I10">
        <v>10.515274266060301</v>
      </c>
      <c r="J10">
        <f>(Table2[[#This Row],[1M Return vs Nifty]]-AVERAGE(Table2[1M Return vs Nifty]))/_xlfn.STDEV.P(Table2[1M Return vs Nifty])</f>
        <v>1.2968029630212554</v>
      </c>
      <c r="K10">
        <v>54.410035676472503</v>
      </c>
      <c r="L10">
        <f>(Table2[[#This Row],[6M Return vs Nifty]]-AVERAGE(Table2[6M Return vs Nifty]))/_xlfn.STDEV.P(Table2[6M Return vs Nifty])</f>
        <v>1.8669772310107873</v>
      </c>
      <c r="M10">
        <v>-1.6843991038505499</v>
      </c>
      <c r="N10">
        <f>(Table2[[#This Row],[1W Return vs Nifty]]-AVERAGE(Table2[1W Return vs Nifty]))/_xlfn.STDEV.P(Table2[1W Return vs Nifty])</f>
        <v>-0.11062335599446625</v>
      </c>
      <c r="O10">
        <v>539.66</v>
      </c>
      <c r="P10">
        <v>495.59163298418099</v>
      </c>
      <c r="Q10">
        <v>392.14713303618697</v>
      </c>
      <c r="R10">
        <v>42.447431871752102</v>
      </c>
      <c r="S10" s="1">
        <f>(Table2[[#This Row],[Close Price]]-Table2[[#This Row],[20D EMA]])/Table2[[#This Row],[20D EMA]]</f>
        <v>1.7418374532113825E-3</v>
      </c>
      <c r="T10" s="1">
        <f>(Table2[[#This Row],[Close Price]]-Table2[[#This Row],[50D EMA]])/Table2[[#This Row],[50D EMA]]</f>
        <v>9.0817447310002658E-2</v>
      </c>
      <c r="U10" s="1">
        <f>(Table2[[#This Row],[Close Price]]-Table2[[#This Row],[200D EMA]])/Table2[[#This Row],[200D EMA]]</f>
        <v>0.3785642032224521</v>
      </c>
      <c r="V10">
        <v>1.5225967580778601</v>
      </c>
      <c r="W10">
        <v>533.1</v>
      </c>
      <c r="X10">
        <v>556.95000000000005</v>
      </c>
      <c r="Y10">
        <v>515.95000000000005</v>
      </c>
      <c r="Z10">
        <v>556.95000000000005</v>
      </c>
      <c r="AA10">
        <v>515.95000000000005</v>
      </c>
      <c r="AB10">
        <v>593</v>
      </c>
      <c r="AC10" s="1">
        <f>(Table2[[#This Row],[Close Price]]/Table2[[#This Row],[Day Low]])-1</f>
        <v>1.4068655036578503E-2</v>
      </c>
      <c r="AD10" s="1">
        <f>(Table2[[#This Row],[Day High]]/Table2[[#This Row],[Close Price]])-1</f>
        <v>3.0244173140954622E-2</v>
      </c>
      <c r="AE10" s="1">
        <f>(Table2[[#This Row],[Close Price]]/Table2[[#This Row],[Current Week Low]])-1</f>
        <v>4.7775947281713194E-2</v>
      </c>
      <c r="AF10" s="1">
        <f>(Table2[[#This Row],[Current Week High]]/Table2[[#This Row],[Close Price]])-1</f>
        <v>3.0244173140954622E-2</v>
      </c>
      <c r="AG10" s="1">
        <f>(Table2[[#This Row],[Close Price]]/Table2[[#This Row],[Current Month Low]])-1</f>
        <v>4.7775947281713194E-2</v>
      </c>
      <c r="AH10" s="1">
        <f>(Table2[[#This Row],[Current Month High]]/Table2[[#This Row],[Close Price]])-1</f>
        <v>9.6929337772844848E-2</v>
      </c>
      <c r="AI10">
        <v>17.203107658157599</v>
      </c>
      <c r="AJ10">
        <v>217.34663927208601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0.21</v>
      </c>
      <c r="AM10" t="s">
        <v>3088</v>
      </c>
      <c r="AN10">
        <v>2.2000000000000002</v>
      </c>
      <c r="AO10" t="s">
        <v>3088</v>
      </c>
      <c r="AP10">
        <v>0.222397854393972</v>
      </c>
      <c r="AQ10">
        <f>(Table2[[#This Row],[Sharpe Ratio]]-AVERAGE(Table2[Sharpe Ratio]))/_xlfn.STDEV.P(Table2[Sharpe Ratio])</f>
        <v>1.9123357792359192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7.3910515311288503</v>
      </c>
      <c r="AS10">
        <f>_xlfn.RANK.AVG(Table2[[#This Row],[1Y Return vs Nifty Z-Score]],Table2[1Y Return vs Nifty Z-Score])</f>
        <v>19</v>
      </c>
      <c r="AT10">
        <f>_xlfn.RANK.AVG(Table2[[#This Row],[6M Return vs Nifty Z-Score]],Table2[6M Return vs Nifty Z-Score])</f>
        <v>39</v>
      </c>
      <c r="AU10">
        <f>_xlfn.RANK.AVG(Table2[[#This Row],[Sharpe Ratio Z-Score]],Table2[Sharpe Ratio Z-Score])</f>
        <v>19</v>
      </c>
      <c r="AV10">
        <f>(Table2[[#This Row],[Rank 1Y]]+Table2[[#This Row],[Rank 6M]]+Table2[[#This Row],[Rank Sharpe]])/3</f>
        <v>25.666666666666668</v>
      </c>
    </row>
    <row r="11" spans="1:48" x14ac:dyDescent="0.3">
      <c r="A11" t="s">
        <v>1069</v>
      </c>
      <c r="B11" t="s">
        <v>1070</v>
      </c>
      <c r="C11" t="s">
        <v>3037</v>
      </c>
      <c r="D11" t="s">
        <v>1071</v>
      </c>
      <c r="E11">
        <v>11644.00860196</v>
      </c>
      <c r="F11">
        <v>1711.4</v>
      </c>
      <c r="G11">
        <v>124.416335785413</v>
      </c>
      <c r="H11">
        <f>(Table2[[#This Row],[1Y Return vs Nifty]]-AVERAGE(Table2[1Y Return vs Nifty]))/_xlfn.STDEV.P(Table2[1Y Return vs Nifty])</f>
        <v>1.4439872159170466</v>
      </c>
      <c r="I11">
        <v>14.9262198336681</v>
      </c>
      <c r="J11">
        <f>(Table2[[#This Row],[1M Return vs Nifty]]-AVERAGE(Table2[1M Return vs Nifty]))/_xlfn.STDEV.P(Table2[1M Return vs Nifty])</f>
        <v>1.7645516506903722</v>
      </c>
      <c r="K11">
        <v>81.767010247924304</v>
      </c>
      <c r="L11">
        <f>(Table2[[#This Row],[6M Return vs Nifty]]-AVERAGE(Table2[6M Return vs Nifty]))/_xlfn.STDEV.P(Table2[6M Return vs Nifty])</f>
        <v>2.8754814114545635</v>
      </c>
      <c r="M11">
        <v>-0.67769428406552001</v>
      </c>
      <c r="N11">
        <f>(Table2[[#This Row],[1W Return vs Nifty]]-AVERAGE(Table2[1W Return vs Nifty]))/_xlfn.STDEV.P(Table2[1W Return vs Nifty])</f>
        <v>9.0286056021326694E-2</v>
      </c>
      <c r="O11">
        <v>1576.14</v>
      </c>
      <c r="P11">
        <v>1417.6422414523199</v>
      </c>
      <c r="Q11">
        <v>1103.79938273833</v>
      </c>
      <c r="R11">
        <v>65.884953682326795</v>
      </c>
      <c r="S11" s="1">
        <f>(Table2[[#This Row],[Close Price]]-Table2[[#This Row],[20D EMA]])/Table2[[#This Row],[20D EMA]]</f>
        <v>8.5817249736698506E-2</v>
      </c>
      <c r="T11" s="1">
        <f>(Table2[[#This Row],[Close Price]]-Table2[[#This Row],[50D EMA]])/Table2[[#This Row],[50D EMA]]</f>
        <v>0.20721572055213072</v>
      </c>
      <c r="U11" s="1">
        <f>(Table2[[#This Row],[Close Price]]-Table2[[#This Row],[200D EMA]])/Table2[[#This Row],[200D EMA]]</f>
        <v>0.55046290726700808</v>
      </c>
      <c r="V11">
        <v>1.2108887837198199</v>
      </c>
      <c r="W11">
        <v>1631.85</v>
      </c>
      <c r="X11">
        <v>1840</v>
      </c>
      <c r="Y11">
        <v>1550</v>
      </c>
      <c r="Z11">
        <v>1840</v>
      </c>
      <c r="AA11">
        <v>1550</v>
      </c>
      <c r="AB11">
        <v>1840</v>
      </c>
      <c r="AC11" s="1">
        <f>(Table2[[#This Row],[Close Price]]/Table2[[#This Row],[Day Low]])-1</f>
        <v>4.8748353096179198E-2</v>
      </c>
      <c r="AD11" s="1">
        <f>(Table2[[#This Row],[Day High]]/Table2[[#This Row],[Close Price]])-1</f>
        <v>7.5143157648708492E-2</v>
      </c>
      <c r="AE11" s="1">
        <f>(Table2[[#This Row],[Close Price]]/Table2[[#This Row],[Current Week Low]])-1</f>
        <v>0.10412903225806458</v>
      </c>
      <c r="AF11" s="1">
        <f>(Table2[[#This Row],[Current Week High]]/Table2[[#This Row],[Close Price]])-1</f>
        <v>7.5143157648708492E-2</v>
      </c>
      <c r="AG11" s="1">
        <f>(Table2[[#This Row],[Close Price]]/Table2[[#This Row],[Current Month Low]])-1</f>
        <v>0.10412903225806458</v>
      </c>
      <c r="AH11" s="1">
        <f>(Table2[[#This Row],[Current Month High]]/Table2[[#This Row],[Close Price]])-1</f>
        <v>7.5143157648708492E-2</v>
      </c>
      <c r="AI11">
        <v>7.5143157648708403</v>
      </c>
      <c r="AJ11">
        <v>150.49765807962501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0.92</v>
      </c>
      <c r="AM11" t="s">
        <v>3088</v>
      </c>
      <c r="AN11">
        <v>28.45</v>
      </c>
      <c r="AO11" t="s">
        <v>3088</v>
      </c>
      <c r="AP11">
        <v>0.23006529089123401</v>
      </c>
      <c r="AQ11">
        <f>(Table2[[#This Row],[Sharpe Ratio]]-AVERAGE(Table2[Sharpe Ratio]))/_xlfn.STDEV.P(Table2[Sharpe Ratio])</f>
        <v>2.0021192573314823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8.176425591414791</v>
      </c>
      <c r="AS11">
        <f>_xlfn.RANK.AVG(Table2[[#This Row],[1Y Return vs Nifty Z-Score]],Table2[1Y Return vs Nifty Z-Score])</f>
        <v>62</v>
      </c>
      <c r="AT11">
        <f>_xlfn.RANK.AVG(Table2[[#This Row],[6M Return vs Nifty Z-Score]],Table2[6M Return vs Nifty Z-Score])</f>
        <v>10</v>
      </c>
      <c r="AU11">
        <f>_xlfn.RANK.AVG(Table2[[#This Row],[Sharpe Ratio Z-Score]],Table2[Sharpe Ratio Z-Score])</f>
        <v>15</v>
      </c>
      <c r="AV11">
        <f>(Table2[[#This Row],[Rank 1Y]]+Table2[[#This Row],[Rank 6M]]+Table2[[#This Row],[Rank Sharpe]])/3</f>
        <v>29</v>
      </c>
    </row>
    <row r="12" spans="1:48" x14ac:dyDescent="0.3">
      <c r="A12" t="s">
        <v>992</v>
      </c>
      <c r="B12" t="s">
        <v>993</v>
      </c>
      <c r="C12" t="s">
        <v>3041</v>
      </c>
      <c r="D12" t="s">
        <v>161</v>
      </c>
      <c r="E12">
        <v>13127.216128</v>
      </c>
      <c r="F12">
        <v>12975.25</v>
      </c>
      <c r="G12">
        <v>160.84091471518201</v>
      </c>
      <c r="H12">
        <f>(Table2[[#This Row],[1Y Return vs Nifty]]-AVERAGE(Table2[1Y Return vs Nifty]))/_xlfn.STDEV.P(Table2[1Y Return vs Nifty])</f>
        <v>2.0140515052713686</v>
      </c>
      <c r="I12">
        <v>-0.16523897111965899</v>
      </c>
      <c r="J12">
        <f>(Table2[[#This Row],[1M Return vs Nifty]]-AVERAGE(Table2[1M Return vs Nifty]))/_xlfn.STDEV.P(Table2[1M Return vs Nifty])</f>
        <v>0.16421223530730178</v>
      </c>
      <c r="K12">
        <v>52.630567564191402</v>
      </c>
      <c r="L12">
        <f>(Table2[[#This Row],[6M Return vs Nifty]]-AVERAGE(Table2[6M Return vs Nifty]))/_xlfn.STDEV.P(Table2[6M Return vs Nifty])</f>
        <v>1.8013778342092628</v>
      </c>
      <c r="M12">
        <v>-6.1249357858795896</v>
      </c>
      <c r="N12">
        <f>(Table2[[#This Row],[1W Return vs Nifty]]-AVERAGE(Table2[1W Return vs Nifty]))/_xlfn.STDEV.P(Table2[1W Return vs Nifty])</f>
        <v>-0.99682713319652816</v>
      </c>
      <c r="O12">
        <v>12689.92</v>
      </c>
      <c r="P12">
        <v>11920.0030828578</v>
      </c>
      <c r="Q12">
        <v>9154.0031593903095</v>
      </c>
      <c r="R12">
        <v>51.795942483616898</v>
      </c>
      <c r="S12" s="1">
        <f>(Table2[[#This Row],[Close Price]]-Table2[[#This Row],[20D EMA]])/Table2[[#This Row],[20D EMA]]</f>
        <v>2.2484775317732495E-2</v>
      </c>
      <c r="T12" s="1">
        <f>(Table2[[#This Row],[Close Price]]-Table2[[#This Row],[50D EMA]])/Table2[[#This Row],[50D EMA]]</f>
        <v>8.8527403038993702E-2</v>
      </c>
      <c r="U12" s="1">
        <f>(Table2[[#This Row],[Close Price]]-Table2[[#This Row],[200D EMA]])/Table2[[#This Row],[200D EMA]]</f>
        <v>0.41743997397355059</v>
      </c>
      <c r="V12">
        <v>1.3036462602477401</v>
      </c>
      <c r="W12">
        <v>12912</v>
      </c>
      <c r="X12">
        <v>13487</v>
      </c>
      <c r="Y12">
        <v>12912</v>
      </c>
      <c r="Z12">
        <v>13594.95</v>
      </c>
      <c r="AA12">
        <v>12912</v>
      </c>
      <c r="AB12">
        <v>13815</v>
      </c>
      <c r="AC12" s="1">
        <f>(Table2[[#This Row],[Close Price]]/Table2[[#This Row],[Day Low]])-1</f>
        <v>4.8985439900868233E-3</v>
      </c>
      <c r="AD12" s="1">
        <f>(Table2[[#This Row],[Day High]]/Table2[[#This Row],[Close Price]])-1</f>
        <v>3.9440473208608662E-2</v>
      </c>
      <c r="AE12" s="1">
        <f>(Table2[[#This Row],[Close Price]]/Table2[[#This Row],[Current Week Low]])-1</f>
        <v>4.8985439900868233E-3</v>
      </c>
      <c r="AF12" s="1">
        <f>(Table2[[#This Row],[Current Week High]]/Table2[[#This Row],[Close Price]])-1</f>
        <v>4.7760158763800353E-2</v>
      </c>
      <c r="AG12" s="1">
        <f>(Table2[[#This Row],[Close Price]]/Table2[[#This Row],[Current Month Low]])-1</f>
        <v>4.8985439900868233E-3</v>
      </c>
      <c r="AH12" s="1">
        <f>(Table2[[#This Row],[Current Month High]]/Table2[[#This Row],[Close Price]])-1</f>
        <v>6.4719369568987162E-2</v>
      </c>
      <c r="AI12">
        <v>12.267586366351299</v>
      </c>
      <c r="AJ12">
        <v>208.050711648722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0.11</v>
      </c>
      <c r="AM12" t="s">
        <v>3088</v>
      </c>
      <c r="AN12">
        <v>15.49</v>
      </c>
      <c r="AO12" t="s">
        <v>3088</v>
      </c>
      <c r="AP12">
        <v>0.21062447035420201</v>
      </c>
      <c r="AQ12">
        <f>(Table2[[#This Row],[Sharpe Ratio]]-AVERAGE(Table2[Sharpe Ratio]))/_xlfn.STDEV.P(Table2[Sharpe Ratio])</f>
        <v>1.7744728352881203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4.7572872768795254</v>
      </c>
      <c r="AS12">
        <f>_xlfn.RANK.AVG(Table2[[#This Row],[1Y Return vs Nifty Z-Score]],Table2[1Y Return vs Nifty Z-Score])</f>
        <v>26</v>
      </c>
      <c r="AT12">
        <f>_xlfn.RANK.AVG(Table2[[#This Row],[6M Return vs Nifty Z-Score]],Table2[6M Return vs Nifty Z-Score])</f>
        <v>41</v>
      </c>
      <c r="AU12">
        <f>_xlfn.RANK.AVG(Table2[[#This Row],[Sharpe Ratio Z-Score]],Table2[Sharpe Ratio Z-Score])</f>
        <v>29</v>
      </c>
      <c r="AV12">
        <f>(Table2[[#This Row],[Rank 1Y]]+Table2[[#This Row],[Rank 6M]]+Table2[[#This Row],[Rank Sharpe]])/3</f>
        <v>32</v>
      </c>
    </row>
    <row r="13" spans="1:48" x14ac:dyDescent="0.3">
      <c r="A13" t="s">
        <v>290</v>
      </c>
      <c r="B13" t="s">
        <v>291</v>
      </c>
      <c r="C13" t="s">
        <v>3028</v>
      </c>
      <c r="D13" t="s">
        <v>60</v>
      </c>
      <c r="E13">
        <v>92928.103099829998</v>
      </c>
      <c r="F13">
        <v>571.29999999999995</v>
      </c>
      <c r="G13">
        <v>193.64957138355999</v>
      </c>
      <c r="H13">
        <f>(Table2[[#This Row],[1Y Return vs Nifty]]-AVERAGE(Table2[1Y Return vs Nifty]))/_xlfn.STDEV.P(Table2[1Y Return vs Nifty])</f>
        <v>2.5275246626245544</v>
      </c>
      <c r="I13">
        <v>18.347161556814299</v>
      </c>
      <c r="J13">
        <f>(Table2[[#This Row],[1M Return vs Nifty]]-AVERAGE(Table2[1M Return vs Nifty]))/_xlfn.STDEV.P(Table2[1M Return vs Nifty])</f>
        <v>2.1273176329652275</v>
      </c>
      <c r="K13">
        <v>68.751937018373795</v>
      </c>
      <c r="L13">
        <f>(Table2[[#This Row],[6M Return vs Nifty]]-AVERAGE(Table2[6M Return vs Nifty]))/_xlfn.STDEV.P(Table2[6M Return vs Nifty])</f>
        <v>2.395685821247711</v>
      </c>
      <c r="M13">
        <v>3.0722829231050102</v>
      </c>
      <c r="N13">
        <f>(Table2[[#This Row],[1W Return vs Nifty]]-AVERAGE(Table2[1W Return vs Nifty]))/_xlfn.STDEV.P(Table2[1W Return vs Nifty])</f>
        <v>0.83867396572274</v>
      </c>
      <c r="O13">
        <v>562.61</v>
      </c>
      <c r="P13">
        <v>516.01721168214203</v>
      </c>
      <c r="Q13">
        <v>388.02077766335702</v>
      </c>
      <c r="R13">
        <v>49.323204151385298</v>
      </c>
      <c r="S13" s="1">
        <f>(Table2[[#This Row],[Close Price]]-Table2[[#This Row],[20D EMA]])/Table2[[#This Row],[20D EMA]]</f>
        <v>1.5445868363519917E-2</v>
      </c>
      <c r="T13" s="1">
        <f>(Table2[[#This Row],[Close Price]]-Table2[[#This Row],[50D EMA]])/Table2[[#This Row],[50D EMA]]</f>
        <v>0.10713361311659347</v>
      </c>
      <c r="U13" s="1">
        <f>(Table2[[#This Row],[Close Price]]-Table2[[#This Row],[200D EMA]])/Table2[[#This Row],[200D EMA]]</f>
        <v>0.47234383540062425</v>
      </c>
      <c r="V13">
        <v>1.4057653263727801</v>
      </c>
      <c r="W13">
        <v>570.1</v>
      </c>
      <c r="X13">
        <v>591.5</v>
      </c>
      <c r="Y13">
        <v>568.29999999999995</v>
      </c>
      <c r="Z13">
        <v>597.79999999999995</v>
      </c>
      <c r="AA13">
        <v>568.29999999999995</v>
      </c>
      <c r="AB13">
        <v>615</v>
      </c>
      <c r="AC13" s="1">
        <f>(Table2[[#This Row],[Close Price]]/Table2[[#This Row],[Day Low]])-1</f>
        <v>2.1048938782668447E-3</v>
      </c>
      <c r="AD13" s="1">
        <f>(Table2[[#This Row],[Day High]]/Table2[[#This Row],[Close Price]])-1</f>
        <v>3.5357955539996544E-2</v>
      </c>
      <c r="AE13" s="1">
        <f>(Table2[[#This Row],[Close Price]]/Table2[[#This Row],[Current Week Low]])-1</f>
        <v>5.2789019883863197E-3</v>
      </c>
      <c r="AF13" s="1">
        <f>(Table2[[#This Row],[Current Week High]]/Table2[[#This Row],[Close Price]])-1</f>
        <v>4.6385436723262785E-2</v>
      </c>
      <c r="AG13" s="1">
        <f>(Table2[[#This Row],[Close Price]]/Table2[[#This Row],[Current Month Low]])-1</f>
        <v>5.2789019883863197E-3</v>
      </c>
      <c r="AH13" s="1">
        <f>(Table2[[#This Row],[Current Month High]]/Table2[[#This Row],[Close Price]])-1</f>
        <v>7.6492210747418188E-2</v>
      </c>
      <c r="AI13">
        <v>14.300717661473801</v>
      </c>
      <c r="AJ13">
        <v>227.642898107436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0.27</v>
      </c>
      <c r="AM13" t="s">
        <v>3088</v>
      </c>
      <c r="AN13">
        <v>0.04</v>
      </c>
      <c r="AO13" t="s">
        <v>3088</v>
      </c>
      <c r="AP13">
        <v>0.160280496118126</v>
      </c>
      <c r="AQ13">
        <f>(Table2[[#This Row],[Sharpe Ratio]]-AVERAGE(Table2[Sharpe Ratio]))/_xlfn.STDEV.P(Table2[Sharpe Ratio])</f>
        <v>1.1849593636496663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9.0741614462098994</v>
      </c>
      <c r="AS13">
        <f>_xlfn.RANK.AVG(Table2[[#This Row],[1Y Return vs Nifty Z-Score]],Table2[1Y Return vs Nifty Z-Score])</f>
        <v>15</v>
      </c>
      <c r="AT13">
        <f>_xlfn.RANK.AVG(Table2[[#This Row],[6M Return vs Nifty Z-Score]],Table2[6M Return vs Nifty Z-Score])</f>
        <v>20</v>
      </c>
      <c r="AU13">
        <f>_xlfn.RANK.AVG(Table2[[#This Row],[Sharpe Ratio Z-Score]],Table2[Sharpe Ratio Z-Score])</f>
        <v>84</v>
      </c>
      <c r="AV13">
        <f>(Table2[[#This Row],[Rank 1Y]]+Table2[[#This Row],[Rank 6M]]+Table2[[#This Row],[Rank Sharpe]])/3</f>
        <v>39.666666666666664</v>
      </c>
    </row>
    <row r="14" spans="1:48" x14ac:dyDescent="0.3">
      <c r="A14" t="s">
        <v>459</v>
      </c>
      <c r="B14" t="s">
        <v>460</v>
      </c>
      <c r="C14" t="s">
        <v>3041</v>
      </c>
      <c r="D14" t="s">
        <v>161</v>
      </c>
      <c r="E14">
        <v>46242.433684124997</v>
      </c>
      <c r="F14">
        <v>10910.95</v>
      </c>
      <c r="G14">
        <v>137.07274248321201</v>
      </c>
      <c r="H14">
        <f>(Table2[[#This Row],[1Y Return vs Nifty]]-AVERAGE(Table2[1Y Return vs Nifty]))/_xlfn.STDEV.P(Table2[1Y Return vs Nifty])</f>
        <v>1.6420668012396773</v>
      </c>
      <c r="I14">
        <v>-15.886405479615</v>
      </c>
      <c r="J14">
        <f>(Table2[[#This Row],[1M Return vs Nifty]]-AVERAGE(Table2[1M Return vs Nifty]))/_xlfn.STDEV.P(Table2[1M Return vs Nifty])</f>
        <v>-1.5029031009094724</v>
      </c>
      <c r="K14">
        <v>68.077823764756701</v>
      </c>
      <c r="L14">
        <f>(Table2[[#This Row],[6M Return vs Nifty]]-AVERAGE(Table2[6M Return vs Nifty]))/_xlfn.STDEV.P(Table2[6M Return vs Nifty])</f>
        <v>2.3708348994986794</v>
      </c>
      <c r="M14">
        <v>0.57459370946204802</v>
      </c>
      <c r="N14">
        <f>(Table2[[#This Row],[1W Return vs Nifty]]-AVERAGE(Table2[1W Return vs Nifty]))/_xlfn.STDEV.P(Table2[1W Return vs Nifty])</f>
        <v>0.3402068267471352</v>
      </c>
      <c r="O14">
        <v>11860.66</v>
      </c>
      <c r="P14">
        <v>11463.1150540815</v>
      </c>
      <c r="Q14">
        <v>8466.0737082658507</v>
      </c>
      <c r="R14">
        <v>32.938819414563604</v>
      </c>
      <c r="S14" s="1">
        <f>(Table2[[#This Row],[Close Price]]-Table2[[#This Row],[20D EMA]])/Table2[[#This Row],[20D EMA]]</f>
        <v>-8.0072272537953126E-2</v>
      </c>
      <c r="T14" s="1">
        <f>(Table2[[#This Row],[Close Price]]-Table2[[#This Row],[50D EMA]])/Table2[[#This Row],[50D EMA]]</f>
        <v>-4.8168848648596427E-2</v>
      </c>
      <c r="U14" s="1">
        <f>(Table2[[#This Row],[Close Price]]-Table2[[#This Row],[200D EMA]])/Table2[[#This Row],[200D EMA]]</f>
        <v>0.2887851412570499</v>
      </c>
      <c r="V14">
        <v>0.57720501056311802</v>
      </c>
      <c r="W14">
        <v>10805.4</v>
      </c>
      <c r="X14">
        <v>11980</v>
      </c>
      <c r="Y14">
        <v>10805.4</v>
      </c>
      <c r="Z14">
        <v>11986.15</v>
      </c>
      <c r="AA14">
        <v>10805.4</v>
      </c>
      <c r="AB14">
        <v>12673.7</v>
      </c>
      <c r="AC14" s="1">
        <f>(Table2[[#This Row],[Close Price]]/Table2[[#This Row],[Day Low]])-1</f>
        <v>9.7682640161402823E-3</v>
      </c>
      <c r="AD14" s="1">
        <f>(Table2[[#This Row],[Day High]]/Table2[[#This Row],[Close Price]])-1</f>
        <v>9.7979552651235702E-2</v>
      </c>
      <c r="AE14" s="1">
        <f>(Table2[[#This Row],[Close Price]]/Table2[[#This Row],[Current Week Low]])-1</f>
        <v>9.7682640161402823E-3</v>
      </c>
      <c r="AF14" s="1">
        <f>(Table2[[#This Row],[Current Week High]]/Table2[[#This Row],[Close Price]])-1</f>
        <v>9.854320659520921E-2</v>
      </c>
      <c r="AG14" s="1">
        <f>(Table2[[#This Row],[Close Price]]/Table2[[#This Row],[Current Month Low]])-1</f>
        <v>9.7682640161402823E-3</v>
      </c>
      <c r="AH14" s="1">
        <f>(Table2[[#This Row],[Current Month High]]/Table2[[#This Row],[Close Price]])-1</f>
        <v>0.16155788451051456</v>
      </c>
      <c r="AI14">
        <v>31.812536946828601</v>
      </c>
      <c r="AJ14">
        <v>180.0623732642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-0.06</v>
      </c>
      <c r="AM14" t="s">
        <v>3089</v>
      </c>
      <c r="AN14">
        <v>-2.5</v>
      </c>
      <c r="AO14" t="s">
        <v>3089</v>
      </c>
      <c r="AP14">
        <v>0.17572350461639999</v>
      </c>
      <c r="AQ14">
        <f>(Table2[[#This Row],[Sharpe Ratio]]-AVERAGE(Table2[Sharpe Ratio]))/_xlfn.STDEV.P(Table2[Sharpe Ratio])</f>
        <v>1.3657925555162691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4.2159979820922882</v>
      </c>
      <c r="AS14">
        <f>_xlfn.RANK.AVG(Table2[[#This Row],[1Y Return vs Nifty Z-Score]],Table2[1Y Return vs Nifty Z-Score])</f>
        <v>43</v>
      </c>
      <c r="AT14">
        <f>_xlfn.RANK.AVG(Table2[[#This Row],[6M Return vs Nifty Z-Score]],Table2[6M Return vs Nifty Z-Score])</f>
        <v>23</v>
      </c>
      <c r="AU14">
        <f>_xlfn.RANK.AVG(Table2[[#This Row],[Sharpe Ratio Z-Score]],Table2[Sharpe Ratio Z-Score])</f>
        <v>66</v>
      </c>
      <c r="AV14">
        <f>(Table2[[#This Row],[Rank 1Y]]+Table2[[#This Row],[Rank 6M]]+Table2[[#This Row],[Rank Sharpe]])/3</f>
        <v>44</v>
      </c>
    </row>
    <row r="15" spans="1:48" x14ac:dyDescent="0.3">
      <c r="A15" t="s">
        <v>90</v>
      </c>
      <c r="B15" t="s">
        <v>91</v>
      </c>
      <c r="C15" t="s">
        <v>3041</v>
      </c>
      <c r="D15" t="s">
        <v>92</v>
      </c>
      <c r="E15">
        <v>301905.09824999998</v>
      </c>
      <c r="F15">
        <v>4514.3</v>
      </c>
      <c r="G15">
        <v>117.699574796909</v>
      </c>
      <c r="H15">
        <f>(Table2[[#This Row],[1Y Return vs Nifty]]-AVERAGE(Table2[1Y Return vs Nifty]))/_xlfn.STDEV.P(Table2[1Y Return vs Nifty])</f>
        <v>1.3388662868032988</v>
      </c>
      <c r="I15">
        <v>-16.127165693144299</v>
      </c>
      <c r="J15">
        <f>(Table2[[#This Row],[1M Return vs Nifty]]-AVERAGE(Table2[1M Return vs Nifty]))/_xlfn.STDEV.P(Table2[1M Return vs Nifty])</f>
        <v>-1.5284339700156948</v>
      </c>
      <c r="K15">
        <v>43.181892560989702</v>
      </c>
      <c r="L15">
        <f>(Table2[[#This Row],[6M Return vs Nifty]]-AVERAGE(Table2[6M Return vs Nifty]))/_xlfn.STDEV.P(Table2[6M Return vs Nifty])</f>
        <v>1.4530561213862561</v>
      </c>
      <c r="M15">
        <v>-5.3627755948290403</v>
      </c>
      <c r="N15">
        <f>(Table2[[#This Row],[1W Return vs Nifty]]-AVERAGE(Table2[1W Return vs Nifty]))/_xlfn.STDEV.P(Table2[1W Return vs Nifty])</f>
        <v>-0.8447218160902602</v>
      </c>
      <c r="O15">
        <v>4937.25</v>
      </c>
      <c r="P15">
        <v>4901.9900112701198</v>
      </c>
      <c r="Q15">
        <v>3789.8882499052902</v>
      </c>
      <c r="R15">
        <v>21.682220280984001</v>
      </c>
      <c r="S15" s="1">
        <f>(Table2[[#This Row],[Close Price]]-Table2[[#This Row],[20D EMA]])/Table2[[#This Row],[20D EMA]]</f>
        <v>-8.5665096966935E-2</v>
      </c>
      <c r="T15" s="1">
        <f>(Table2[[#This Row],[Close Price]]-Table2[[#This Row],[50D EMA]])/Table2[[#This Row],[50D EMA]]</f>
        <v>-7.908829075105929E-2</v>
      </c>
      <c r="U15" s="1">
        <f>(Table2[[#This Row],[Close Price]]-Table2[[#This Row],[200D EMA]])/Table2[[#This Row],[200D EMA]]</f>
        <v>0.19114330089094661</v>
      </c>
      <c r="V15">
        <v>0.69574861593684501</v>
      </c>
      <c r="W15">
        <v>4500</v>
      </c>
      <c r="X15">
        <v>4737.1000000000004</v>
      </c>
      <c r="Y15">
        <v>4480.1000000000004</v>
      </c>
      <c r="Z15">
        <v>4737.1000000000004</v>
      </c>
      <c r="AA15">
        <v>4480.1000000000004</v>
      </c>
      <c r="AB15">
        <v>4946.8999999999996</v>
      </c>
      <c r="AC15" s="1">
        <f>(Table2[[#This Row],[Close Price]]/Table2[[#This Row],[Day Low]])-1</f>
        <v>3.1777777777777239E-3</v>
      </c>
      <c r="AD15" s="1">
        <f>(Table2[[#This Row],[Day High]]/Table2[[#This Row],[Close Price]])-1</f>
        <v>4.935427419533478E-2</v>
      </c>
      <c r="AE15" s="1">
        <f>(Table2[[#This Row],[Close Price]]/Table2[[#This Row],[Current Week Low]])-1</f>
        <v>7.6337581750407502E-3</v>
      </c>
      <c r="AF15" s="1">
        <f>(Table2[[#This Row],[Current Week High]]/Table2[[#This Row],[Close Price]])-1</f>
        <v>4.935427419533478E-2</v>
      </c>
      <c r="AG15" s="1">
        <f>(Table2[[#This Row],[Close Price]]/Table2[[#This Row],[Current Month Low]])-1</f>
        <v>7.6337581750407502E-3</v>
      </c>
      <c r="AH15" s="1">
        <f>(Table2[[#This Row],[Current Month High]]/Table2[[#This Row],[Close Price]])-1</f>
        <v>9.5828810668320497E-2</v>
      </c>
      <c r="AI15">
        <v>25.706089537691302</v>
      </c>
      <c r="AJ15">
        <v>155.36259757891099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</v>
      </c>
      <c r="AM15">
        <v>0</v>
      </c>
      <c r="AN15">
        <v>-5.96</v>
      </c>
      <c r="AO15" t="s">
        <v>3089</v>
      </c>
      <c r="AP15">
        <v>0.26312235578020998</v>
      </c>
      <c r="AQ15">
        <f>(Table2[[#This Row],[Sharpe Ratio]]-AVERAGE(Table2[Sharpe Ratio]))/_xlfn.STDEV.P(Table2[Sharpe Ratio])</f>
        <v>2.3892079880203925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2.807974610103992</v>
      </c>
      <c r="AS15">
        <f>_xlfn.RANK.AVG(Table2[[#This Row],[1Y Return vs Nifty Z-Score]],Table2[1Y Return vs Nifty Z-Score])</f>
        <v>69</v>
      </c>
      <c r="AT15">
        <f>_xlfn.RANK.AVG(Table2[[#This Row],[6M Return vs Nifty Z-Score]],Table2[6M Return vs Nifty Z-Score])</f>
        <v>59</v>
      </c>
      <c r="AU15">
        <f>_xlfn.RANK.AVG(Table2[[#This Row],[Sharpe Ratio Z-Score]],Table2[Sharpe Ratio Z-Score])</f>
        <v>6</v>
      </c>
      <c r="AV15">
        <f>(Table2[[#This Row],[Rank 1Y]]+Table2[[#This Row],[Rank 6M]]+Table2[[#This Row],[Rank Sharpe]])/3</f>
        <v>44.666666666666664</v>
      </c>
    </row>
    <row r="16" spans="1:48" x14ac:dyDescent="0.3">
      <c r="A16" t="s">
        <v>855</v>
      </c>
      <c r="B16" t="s">
        <v>856</v>
      </c>
      <c r="C16" t="s">
        <v>3043</v>
      </c>
      <c r="D16" t="s">
        <v>136</v>
      </c>
      <c r="E16">
        <v>17068.895843524999</v>
      </c>
      <c r="F16">
        <v>499.25</v>
      </c>
      <c r="G16">
        <v>130.17364959461699</v>
      </c>
      <c r="H16">
        <f>(Table2[[#This Row],[1Y Return vs Nifty]]-AVERAGE(Table2[1Y Return vs Nifty]))/_xlfn.STDEV.P(Table2[1Y Return vs Nifty])</f>
        <v>1.5340922796313552</v>
      </c>
      <c r="I16">
        <v>-4.6348077352541104</v>
      </c>
      <c r="J16">
        <f>(Table2[[#This Row],[1M Return vs Nifty]]-AVERAGE(Table2[1M Return vs Nifty]))/_xlfn.STDEV.P(Table2[1M Return vs Nifty])</f>
        <v>-0.30975301586776216</v>
      </c>
      <c r="K16">
        <v>43.127753644419599</v>
      </c>
      <c r="L16">
        <f>(Table2[[#This Row],[6M Return vs Nifty]]-AVERAGE(Table2[6M Return vs Nifty]))/_xlfn.STDEV.P(Table2[6M Return vs Nifty])</f>
        <v>1.4510603113765257</v>
      </c>
      <c r="M16">
        <v>-6.8464989610008198</v>
      </c>
      <c r="N16">
        <f>(Table2[[#This Row],[1W Return vs Nifty]]-AVERAGE(Table2[1W Return vs Nifty]))/_xlfn.STDEV.P(Table2[1W Return vs Nifty])</f>
        <v>-1.1408304501537385</v>
      </c>
      <c r="O16">
        <v>510.54</v>
      </c>
      <c r="P16">
        <v>470.52460195949499</v>
      </c>
      <c r="Q16">
        <v>361.54328577517799</v>
      </c>
      <c r="R16">
        <v>37.646608672637399</v>
      </c>
      <c r="S16" s="1">
        <f>(Table2[[#This Row],[Close Price]]-Table2[[#This Row],[20D EMA]])/Table2[[#This Row],[20D EMA]]</f>
        <v>-2.2113840247581031E-2</v>
      </c>
      <c r="T16" s="1">
        <f>(Table2[[#This Row],[Close Price]]-Table2[[#This Row],[50D EMA]])/Table2[[#This Row],[50D EMA]]</f>
        <v>6.1049726031069111E-2</v>
      </c>
      <c r="U16" s="1">
        <f>(Table2[[#This Row],[Close Price]]-Table2[[#This Row],[200D EMA]])/Table2[[#This Row],[200D EMA]]</f>
        <v>0.3808858292847776</v>
      </c>
      <c r="V16">
        <v>0.90358044822513595</v>
      </c>
      <c r="W16">
        <v>493.8</v>
      </c>
      <c r="X16">
        <v>520.29999999999995</v>
      </c>
      <c r="Y16">
        <v>493.8</v>
      </c>
      <c r="Z16">
        <v>520.29999999999995</v>
      </c>
      <c r="AA16">
        <v>493.8</v>
      </c>
      <c r="AB16">
        <v>559.5</v>
      </c>
      <c r="AC16" s="1">
        <f>(Table2[[#This Row],[Close Price]]/Table2[[#This Row],[Day Low]])-1</f>
        <v>1.1036857027136415E-2</v>
      </c>
      <c r="AD16" s="1">
        <f>(Table2[[#This Row],[Day High]]/Table2[[#This Row],[Close Price]])-1</f>
        <v>4.2163244867300831E-2</v>
      </c>
      <c r="AE16" s="1">
        <f>(Table2[[#This Row],[Close Price]]/Table2[[#This Row],[Current Week Low]])-1</f>
        <v>1.1036857027136415E-2</v>
      </c>
      <c r="AF16" s="1">
        <f>(Table2[[#This Row],[Current Week High]]/Table2[[#This Row],[Close Price]])-1</f>
        <v>4.2163244867300831E-2</v>
      </c>
      <c r="AG16" s="1">
        <f>(Table2[[#This Row],[Close Price]]/Table2[[#This Row],[Current Month Low]])-1</f>
        <v>1.1036857027136415E-2</v>
      </c>
      <c r="AH16" s="1">
        <f>(Table2[[#This Row],[Current Month High]]/Table2[[#This Row],[Close Price]])-1</f>
        <v>0.12068102153229843</v>
      </c>
      <c r="AI16">
        <v>13.1697546319479</v>
      </c>
      <c r="AJ16">
        <v>175.372311086596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0.28999999999999998</v>
      </c>
      <c r="AM16" t="s">
        <v>3088</v>
      </c>
      <c r="AN16">
        <v>3.86</v>
      </c>
      <c r="AO16" t="s">
        <v>3088</v>
      </c>
      <c r="AP16">
        <v>0.216478240985856</v>
      </c>
      <c r="AQ16">
        <f>(Table2[[#This Row],[Sharpe Ratio]]-AVERAGE(Table2[Sharpe Ratio]))/_xlfn.STDEV.P(Table2[Sharpe Ratio])</f>
        <v>1.8430188072660081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3.3775879322523883</v>
      </c>
      <c r="AS16">
        <f>_xlfn.RANK.AVG(Table2[[#This Row],[1Y Return vs Nifty Z-Score]],Table2[1Y Return vs Nifty Z-Score])</f>
        <v>52</v>
      </c>
      <c r="AT16">
        <f>_xlfn.RANK.AVG(Table2[[#This Row],[6M Return vs Nifty Z-Score]],Table2[6M Return vs Nifty Z-Score])</f>
        <v>61</v>
      </c>
      <c r="AU16">
        <f>_xlfn.RANK.AVG(Table2[[#This Row],[Sharpe Ratio Z-Score]],Table2[Sharpe Ratio Z-Score])</f>
        <v>24</v>
      </c>
      <c r="AV16">
        <f>(Table2[[#This Row],[Rank 1Y]]+Table2[[#This Row],[Rank 6M]]+Table2[[#This Row],[Rank Sharpe]])/3</f>
        <v>45.666666666666664</v>
      </c>
    </row>
    <row r="17" spans="1:48" x14ac:dyDescent="0.3">
      <c r="A17" t="s">
        <v>996</v>
      </c>
      <c r="B17" t="s">
        <v>997</v>
      </c>
      <c r="C17" t="s">
        <v>3035</v>
      </c>
      <c r="D17" t="s">
        <v>130</v>
      </c>
      <c r="E17">
        <v>13024.958770069999</v>
      </c>
      <c r="F17">
        <v>897.65</v>
      </c>
      <c r="G17">
        <v>116.186726984649</v>
      </c>
      <c r="H17">
        <f>(Table2[[#This Row],[1Y Return vs Nifty]]-AVERAGE(Table2[1Y Return vs Nifty]))/_xlfn.STDEV.P(Table2[1Y Return vs Nifty])</f>
        <v>1.3151894032719864</v>
      </c>
      <c r="I17">
        <v>16.682883052083199</v>
      </c>
      <c r="J17">
        <f>(Table2[[#This Row],[1M Return vs Nifty]]-AVERAGE(Table2[1M Return vs Nifty]))/_xlfn.STDEV.P(Table2[1M Return vs Nifty])</f>
        <v>1.9508330052199618</v>
      </c>
      <c r="K17">
        <v>68.273959954886095</v>
      </c>
      <c r="L17">
        <f>(Table2[[#This Row],[6M Return vs Nifty]]-AVERAGE(Table2[6M Return vs Nifty]))/_xlfn.STDEV.P(Table2[6M Return vs Nifty])</f>
        <v>2.37806538352626</v>
      </c>
      <c r="M17">
        <v>-7.6201374438020303E-2</v>
      </c>
      <c r="N17">
        <f>(Table2[[#This Row],[1W Return vs Nifty]]-AVERAGE(Table2[1W Return vs Nifty]))/_xlfn.STDEV.P(Table2[1W Return vs Nifty])</f>
        <v>0.21032679132915469</v>
      </c>
      <c r="O17">
        <v>841.3</v>
      </c>
      <c r="P17">
        <v>746.81054925648004</v>
      </c>
      <c r="Q17">
        <v>560.46974413725798</v>
      </c>
      <c r="R17">
        <v>60.161556754228997</v>
      </c>
      <c r="S17" s="1">
        <f>(Table2[[#This Row],[Close Price]]-Table2[[#This Row],[20D EMA]])/Table2[[#This Row],[20D EMA]]</f>
        <v>6.6979674313562373E-2</v>
      </c>
      <c r="T17" s="1">
        <f>(Table2[[#This Row],[Close Price]]-Table2[[#This Row],[50D EMA]])/Table2[[#This Row],[50D EMA]]</f>
        <v>0.2019782003530812</v>
      </c>
      <c r="U17" s="1">
        <f>(Table2[[#This Row],[Close Price]]-Table2[[#This Row],[200D EMA]])/Table2[[#This Row],[200D EMA]]</f>
        <v>0.60160295785773443</v>
      </c>
      <c r="V17">
        <v>0.79143264353573795</v>
      </c>
      <c r="W17">
        <v>870</v>
      </c>
      <c r="X17">
        <v>913.9</v>
      </c>
      <c r="Y17">
        <v>853.2</v>
      </c>
      <c r="Z17">
        <v>913.9</v>
      </c>
      <c r="AA17">
        <v>853.2</v>
      </c>
      <c r="AB17">
        <v>934.85</v>
      </c>
      <c r="AC17" s="1">
        <f>(Table2[[#This Row],[Close Price]]/Table2[[#This Row],[Day Low]])-1</f>
        <v>3.1781609195402183E-2</v>
      </c>
      <c r="AD17" s="1">
        <f>(Table2[[#This Row],[Day High]]/Table2[[#This Row],[Close Price]])-1</f>
        <v>1.8102824040550303E-2</v>
      </c>
      <c r="AE17" s="1">
        <f>(Table2[[#This Row],[Close Price]]/Table2[[#This Row],[Current Week Low]])-1</f>
        <v>5.2097984060009317E-2</v>
      </c>
      <c r="AF17" s="1">
        <f>(Table2[[#This Row],[Current Week High]]/Table2[[#This Row],[Close Price]])-1</f>
        <v>1.8102824040550303E-2</v>
      </c>
      <c r="AG17" s="1">
        <f>(Table2[[#This Row],[Close Price]]/Table2[[#This Row],[Current Month Low]])-1</f>
        <v>5.2097984060009317E-2</v>
      </c>
      <c r="AH17" s="1">
        <f>(Table2[[#This Row],[Current Month High]]/Table2[[#This Row],[Close Price]])-1</f>
        <v>4.144154180359827E-2</v>
      </c>
      <c r="AI17">
        <v>4.1441541803598199</v>
      </c>
      <c r="AJ17">
        <v>148.65650969529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0.7</v>
      </c>
      <c r="AM17" t="s">
        <v>3088</v>
      </c>
      <c r="AN17">
        <v>15.73</v>
      </c>
      <c r="AO17" t="s">
        <v>3088</v>
      </c>
      <c r="AP17">
        <v>0.188256337299742</v>
      </c>
      <c r="AQ17">
        <f>(Table2[[#This Row],[Sharpe Ratio]]-AVERAGE(Table2[Sharpe Ratio]))/_xlfn.STDEV.P(Table2[Sharpe Ratio])</f>
        <v>1.512548424847826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7.3669630081951887</v>
      </c>
      <c r="AS17">
        <f>_xlfn.RANK.AVG(Table2[[#This Row],[1Y Return vs Nifty Z-Score]],Table2[1Y Return vs Nifty Z-Score])</f>
        <v>71</v>
      </c>
      <c r="AT17">
        <f>_xlfn.RANK.AVG(Table2[[#This Row],[6M Return vs Nifty Z-Score]],Table2[6M Return vs Nifty Z-Score])</f>
        <v>22</v>
      </c>
      <c r="AU17">
        <f>_xlfn.RANK.AVG(Table2[[#This Row],[Sharpe Ratio Z-Score]],Table2[Sharpe Ratio Z-Score])</f>
        <v>45</v>
      </c>
      <c r="AV17">
        <f>(Table2[[#This Row],[Rank 1Y]]+Table2[[#This Row],[Rank 6M]]+Table2[[#This Row],[Rank Sharpe]])/3</f>
        <v>46</v>
      </c>
    </row>
    <row r="18" spans="1:48" x14ac:dyDescent="0.3">
      <c r="A18" t="s">
        <v>974</v>
      </c>
      <c r="B18" t="s">
        <v>975</v>
      </c>
      <c r="C18" t="s">
        <v>3034</v>
      </c>
      <c r="D18" t="s">
        <v>51</v>
      </c>
      <c r="E18">
        <v>13840.050310414999</v>
      </c>
      <c r="F18">
        <v>10787.35</v>
      </c>
      <c r="G18">
        <v>158.373622971955</v>
      </c>
      <c r="H18">
        <f>(Table2[[#This Row],[1Y Return vs Nifty]]-AVERAGE(Table2[1Y Return vs Nifty]))/_xlfn.STDEV.P(Table2[1Y Return vs Nifty])</f>
        <v>1.9754370598732645</v>
      </c>
      <c r="I18">
        <v>42.558250422602597</v>
      </c>
      <c r="J18">
        <f>(Table2[[#This Row],[1M Return vs Nifty]]-AVERAGE(Table2[1M Return vs Nifty]))/_xlfn.STDEV.P(Table2[1M Return vs Nifty])</f>
        <v>4.6947274707054376</v>
      </c>
      <c r="K18">
        <v>61.026973065785903</v>
      </c>
      <c r="L18">
        <f>(Table2[[#This Row],[6M Return vs Nifty]]-AVERAGE(Table2[6M Return vs Nifty]))/_xlfn.STDEV.P(Table2[6M Return vs Nifty])</f>
        <v>2.1109080429296272</v>
      </c>
      <c r="M18">
        <v>33.2131453989984</v>
      </c>
      <c r="N18">
        <f>(Table2[[#This Row],[1W Return vs Nifty]]-AVERAGE(Table2[1W Return vs Nifty]))/_xlfn.STDEV.P(Table2[1W Return vs Nifty])</f>
        <v>6.8539257442666406</v>
      </c>
      <c r="O18">
        <v>8963.23</v>
      </c>
      <c r="P18">
        <v>8003.5358691776801</v>
      </c>
      <c r="Q18">
        <v>6366.6117322191803</v>
      </c>
      <c r="R18">
        <v>80.381393841740703</v>
      </c>
      <c r="S18" s="1">
        <f>(Table2[[#This Row],[Close Price]]-Table2[[#This Row],[20D EMA]])/Table2[[#This Row],[20D EMA]]</f>
        <v>0.20351145736525794</v>
      </c>
      <c r="T18" s="1">
        <f>(Table2[[#This Row],[Close Price]]-Table2[[#This Row],[50D EMA]])/Table2[[#This Row],[50D EMA]]</f>
        <v>0.34782303425952438</v>
      </c>
      <c r="U18" s="1">
        <f>(Table2[[#This Row],[Close Price]]-Table2[[#This Row],[200D EMA]])/Table2[[#This Row],[200D EMA]]</f>
        <v>0.69436278725919787</v>
      </c>
      <c r="V18">
        <v>2.1692255383729999</v>
      </c>
      <c r="W18">
        <v>10650</v>
      </c>
      <c r="X18">
        <v>11800</v>
      </c>
      <c r="Y18">
        <v>10601.8</v>
      </c>
      <c r="Z18">
        <v>11800</v>
      </c>
      <c r="AA18">
        <v>8756</v>
      </c>
      <c r="AB18">
        <v>11800</v>
      </c>
      <c r="AC18" s="1">
        <f>(Table2[[#This Row],[Close Price]]/Table2[[#This Row],[Day Low]])-1</f>
        <v>1.2896713615023536E-2</v>
      </c>
      <c r="AD18" s="1">
        <f>(Table2[[#This Row],[Day High]]/Table2[[#This Row],[Close Price]])-1</f>
        <v>9.3873842973482891E-2</v>
      </c>
      <c r="AE18" s="1">
        <f>(Table2[[#This Row],[Close Price]]/Table2[[#This Row],[Current Week Low]])-1</f>
        <v>1.750174498670054E-2</v>
      </c>
      <c r="AF18" s="1">
        <f>(Table2[[#This Row],[Current Week High]]/Table2[[#This Row],[Close Price]])-1</f>
        <v>9.3873842973482891E-2</v>
      </c>
      <c r="AG18" s="1">
        <f>(Table2[[#This Row],[Close Price]]/Table2[[#This Row],[Current Month Low]])-1</f>
        <v>0.23199520328917322</v>
      </c>
      <c r="AH18" s="1">
        <f>(Table2[[#This Row],[Current Month High]]/Table2[[#This Row],[Close Price]])-1</f>
        <v>9.3873842973482891E-2</v>
      </c>
      <c r="AI18">
        <v>9.3873842973482802</v>
      </c>
      <c r="AJ18">
        <v>217.27500000000001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0.52</v>
      </c>
      <c r="AM18" t="s">
        <v>3088</v>
      </c>
      <c r="AN18">
        <v>32.69</v>
      </c>
      <c r="AO18" t="s">
        <v>3088</v>
      </c>
      <c r="AP18">
        <v>0.15907742581441101</v>
      </c>
      <c r="AQ18">
        <f>(Table2[[#This Row],[Sharpe Ratio]]-AVERAGE(Table2[Sharpe Ratio]))/_xlfn.STDEV.P(Table2[Sharpe Ratio])</f>
        <v>1.1708717561031818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16.80587007387815</v>
      </c>
      <c r="AS18">
        <f>_xlfn.RANK.AVG(Table2[[#This Row],[1Y Return vs Nifty Z-Score]],Table2[1Y Return vs Nifty Z-Score])</f>
        <v>27</v>
      </c>
      <c r="AT18">
        <f>_xlfn.RANK.AVG(Table2[[#This Row],[6M Return vs Nifty Z-Score]],Table2[6M Return vs Nifty Z-Score])</f>
        <v>30</v>
      </c>
      <c r="AU18">
        <f>_xlfn.RANK.AVG(Table2[[#This Row],[Sharpe Ratio Z-Score]],Table2[Sharpe Ratio Z-Score])</f>
        <v>89</v>
      </c>
      <c r="AV18">
        <f>(Table2[[#This Row],[Rank 1Y]]+Table2[[#This Row],[Rank 6M]]+Table2[[#This Row],[Rank Sharpe]])/3</f>
        <v>48.666666666666664</v>
      </c>
    </row>
    <row r="19" spans="1:48" x14ac:dyDescent="0.3">
      <c r="A19" t="s">
        <v>622</v>
      </c>
      <c r="B19" t="s">
        <v>623</v>
      </c>
      <c r="C19" t="s">
        <v>3030</v>
      </c>
      <c r="D19" t="s">
        <v>212</v>
      </c>
      <c r="E19">
        <v>28658.87406314</v>
      </c>
      <c r="F19">
        <v>12894.85</v>
      </c>
      <c r="G19">
        <v>170.27284703763499</v>
      </c>
      <c r="H19">
        <f>(Table2[[#This Row],[1Y Return vs Nifty]]-AVERAGE(Table2[1Y Return vs Nifty]))/_xlfn.STDEV.P(Table2[1Y Return vs Nifty])</f>
        <v>2.1616663289596354</v>
      </c>
      <c r="I19">
        <v>-5.3573443204393802</v>
      </c>
      <c r="J19">
        <f>(Table2[[#This Row],[1M Return vs Nifty]]-AVERAGE(Table2[1M Return vs Nifty]))/_xlfn.STDEV.P(Table2[1M Return vs Nifty])</f>
        <v>-0.38637276424897488</v>
      </c>
      <c r="K19">
        <v>35.499789331648998</v>
      </c>
      <c r="L19">
        <f>(Table2[[#This Row],[6M Return vs Nifty]]-AVERAGE(Table2[6M Return vs Nifty]))/_xlfn.STDEV.P(Table2[6M Return vs Nifty])</f>
        <v>1.1698583868869332</v>
      </c>
      <c r="M19">
        <v>-0.33814135922444899</v>
      </c>
      <c r="N19">
        <f>(Table2[[#This Row],[1W Return vs Nifty]]-AVERAGE(Table2[1W Return vs Nifty]))/_xlfn.STDEV.P(Table2[1W Return vs Nifty])</f>
        <v>0.15805108221105901</v>
      </c>
      <c r="O19">
        <v>13278.55</v>
      </c>
      <c r="P19">
        <v>12557.949487942</v>
      </c>
      <c r="Q19">
        <v>9574.6424641171998</v>
      </c>
      <c r="R19">
        <v>34.542134021015798</v>
      </c>
      <c r="S19" s="1">
        <f>(Table2[[#This Row],[Close Price]]-Table2[[#This Row],[20D EMA]])/Table2[[#This Row],[20D EMA]]</f>
        <v>-2.8896227374223763E-2</v>
      </c>
      <c r="T19" s="1">
        <f>(Table2[[#This Row],[Close Price]]-Table2[[#This Row],[50D EMA]])/Table2[[#This Row],[50D EMA]]</f>
        <v>2.682766899018733E-2</v>
      </c>
      <c r="U19" s="1">
        <f>(Table2[[#This Row],[Close Price]]-Table2[[#This Row],[200D EMA]])/Table2[[#This Row],[200D EMA]]</f>
        <v>0.34677091581496772</v>
      </c>
      <c r="V19">
        <v>0.72364487401598698</v>
      </c>
      <c r="W19">
        <v>12771</v>
      </c>
      <c r="X19">
        <v>13499.95</v>
      </c>
      <c r="Y19">
        <v>12750</v>
      </c>
      <c r="Z19">
        <v>13499.95</v>
      </c>
      <c r="AA19">
        <v>12750</v>
      </c>
      <c r="AB19">
        <v>13985</v>
      </c>
      <c r="AC19" s="1">
        <f>(Table2[[#This Row],[Close Price]]/Table2[[#This Row],[Day Low]])-1</f>
        <v>9.6977527210084791E-3</v>
      </c>
      <c r="AD19" s="1">
        <f>(Table2[[#This Row],[Day High]]/Table2[[#This Row],[Close Price]])-1</f>
        <v>4.6925710651926966E-2</v>
      </c>
      <c r="AE19" s="1">
        <f>(Table2[[#This Row],[Close Price]]/Table2[[#This Row],[Current Week Low]])-1</f>
        <v>1.1360784313725558E-2</v>
      </c>
      <c r="AF19" s="1">
        <f>(Table2[[#This Row],[Current Week High]]/Table2[[#This Row],[Close Price]])-1</f>
        <v>4.6925710651926966E-2</v>
      </c>
      <c r="AG19" s="1">
        <f>(Table2[[#This Row],[Close Price]]/Table2[[#This Row],[Current Month Low]])-1</f>
        <v>1.1360784313725558E-2</v>
      </c>
      <c r="AH19" s="1">
        <f>(Table2[[#This Row],[Current Month High]]/Table2[[#This Row],[Close Price]])-1</f>
        <v>8.4541503003136897E-2</v>
      </c>
      <c r="AI19">
        <v>13.268475399093401</v>
      </c>
      <c r="AJ19">
        <v>195.595009264894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0.16</v>
      </c>
      <c r="AM19" t="s">
        <v>3088</v>
      </c>
      <c r="AN19">
        <v>2.35</v>
      </c>
      <c r="AO19" t="s">
        <v>3088</v>
      </c>
      <c r="AP19">
        <v>0.196698467298972</v>
      </c>
      <c r="AQ19">
        <f>(Table2[[#This Row],[Sharpe Ratio]]-AVERAGE(Table2[Sharpe Ratio]))/_xlfn.STDEV.P(Table2[Sharpe Ratio])</f>
        <v>1.6114033412382551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4.714606375046908</v>
      </c>
      <c r="AS19">
        <f>_xlfn.RANK.AVG(Table2[[#This Row],[1Y Return vs Nifty Z-Score]],Table2[1Y Return vs Nifty Z-Score])</f>
        <v>25</v>
      </c>
      <c r="AT19">
        <f>_xlfn.RANK.AVG(Table2[[#This Row],[6M Return vs Nifty Z-Score]],Table2[6M Return vs Nifty Z-Score])</f>
        <v>89</v>
      </c>
      <c r="AU19">
        <f>_xlfn.RANK.AVG(Table2[[#This Row],[Sharpe Ratio Z-Score]],Table2[Sharpe Ratio Z-Score])</f>
        <v>36</v>
      </c>
      <c r="AV19">
        <f>(Table2[[#This Row],[Rank 1Y]]+Table2[[#This Row],[Rank 6M]]+Table2[[#This Row],[Rank Sharpe]])/3</f>
        <v>50</v>
      </c>
    </row>
    <row r="20" spans="1:48" x14ac:dyDescent="0.3">
      <c r="A20" t="s">
        <v>1091</v>
      </c>
      <c r="B20" t="s">
        <v>1092</v>
      </c>
      <c r="C20" t="s">
        <v>3043</v>
      </c>
      <c r="D20" t="s">
        <v>136</v>
      </c>
      <c r="E20">
        <v>11195.83667606</v>
      </c>
      <c r="F20">
        <v>472.1</v>
      </c>
      <c r="G20">
        <v>346.35274737800501</v>
      </c>
      <c r="H20">
        <f>(Table2[[#This Row],[1Y Return vs Nifty]]-AVERAGE(Table2[1Y Return vs Nifty]))/_xlfn.STDEV.P(Table2[1Y Return vs Nifty])</f>
        <v>4.9174116582509235</v>
      </c>
      <c r="I20">
        <v>-4.72851674257066</v>
      </c>
      <c r="J20">
        <f>(Table2[[#This Row],[1M Return vs Nifty]]-AVERAGE(Table2[1M Return vs Nifty]))/_xlfn.STDEV.P(Table2[1M Return vs Nifty])</f>
        <v>-0.31969017435753772</v>
      </c>
      <c r="K20">
        <v>76.5312000575817</v>
      </c>
      <c r="L20">
        <f>(Table2[[#This Row],[6M Return vs Nifty]]-AVERAGE(Table2[6M Return vs Nifty]))/_xlfn.STDEV.P(Table2[6M Return vs Nifty])</f>
        <v>2.6824653141818446</v>
      </c>
      <c r="M20">
        <v>11.2832051436556</v>
      </c>
      <c r="N20">
        <f>(Table2[[#This Row],[1W Return vs Nifty]]-AVERAGE(Table2[1W Return vs Nifty]))/_xlfn.STDEV.P(Table2[1W Return vs Nifty])</f>
        <v>2.4773385702991759</v>
      </c>
      <c r="O20">
        <v>460.23</v>
      </c>
      <c r="P20">
        <v>441.44951282485499</v>
      </c>
      <c r="Q20">
        <v>318.37007164289599</v>
      </c>
      <c r="R20">
        <v>55.618899763473898</v>
      </c>
      <c r="S20" s="1">
        <f>(Table2[[#This Row],[Close Price]]-Table2[[#This Row],[20D EMA]])/Table2[[#This Row],[20D EMA]]</f>
        <v>2.5791452100036947E-2</v>
      </c>
      <c r="T20" s="1">
        <f>(Table2[[#This Row],[Close Price]]-Table2[[#This Row],[50D EMA]])/Table2[[#This Row],[50D EMA]]</f>
        <v>6.9431466758251029E-2</v>
      </c>
      <c r="U20" s="1">
        <f>(Table2[[#This Row],[Close Price]]-Table2[[#This Row],[200D EMA]])/Table2[[#This Row],[200D EMA]]</f>
        <v>0.48286551422313728</v>
      </c>
      <c r="V20">
        <v>0.78050241646576801</v>
      </c>
      <c r="W20">
        <v>471.1</v>
      </c>
      <c r="X20">
        <v>499</v>
      </c>
      <c r="Y20">
        <v>460.55</v>
      </c>
      <c r="Z20">
        <v>500</v>
      </c>
      <c r="AA20">
        <v>445</v>
      </c>
      <c r="AB20">
        <v>500</v>
      </c>
      <c r="AC20" s="1">
        <f>(Table2[[#This Row],[Close Price]]/Table2[[#This Row],[Day Low]])-1</f>
        <v>2.122691572914448E-3</v>
      </c>
      <c r="AD20" s="1">
        <f>(Table2[[#This Row],[Day High]]/Table2[[#This Row],[Close Price]])-1</f>
        <v>5.6979453505613176E-2</v>
      </c>
      <c r="AE20" s="1">
        <f>(Table2[[#This Row],[Close Price]]/Table2[[#This Row],[Current Week Low]])-1</f>
        <v>2.5078710237759205E-2</v>
      </c>
      <c r="AF20" s="1">
        <f>(Table2[[#This Row],[Current Week High]]/Table2[[#This Row],[Close Price]])-1</f>
        <v>5.9097648803219549E-2</v>
      </c>
      <c r="AG20" s="1">
        <f>(Table2[[#This Row],[Close Price]]/Table2[[#This Row],[Current Month Low]])-1</f>
        <v>6.0898876404494429E-2</v>
      </c>
      <c r="AH20" s="1">
        <f>(Table2[[#This Row],[Current Month High]]/Table2[[#This Row],[Close Price]])-1</f>
        <v>5.9097648803219549E-2</v>
      </c>
      <c r="AI20">
        <v>20.652404151662701</v>
      </c>
      <c r="AJ20">
        <v>400.90185676392503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0.15</v>
      </c>
      <c r="AM20" t="s">
        <v>3088</v>
      </c>
      <c r="AN20">
        <v>15.39</v>
      </c>
      <c r="AO20" t="s">
        <v>3088</v>
      </c>
      <c r="AP20">
        <v>0.13514562357804299</v>
      </c>
      <c r="AQ20">
        <f>(Table2[[#This Row],[Sharpe Ratio]]-AVERAGE(Table2[Sharpe Ratio]))/_xlfn.STDEV.P(Table2[Sharpe Ratio])</f>
        <v>0.89063722887317853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10.648162597247586</v>
      </c>
      <c r="AS20">
        <f>_xlfn.RANK.AVG(Table2[[#This Row],[1Y Return vs Nifty Z-Score]],Table2[1Y Return vs Nifty Z-Score])</f>
        <v>3</v>
      </c>
      <c r="AT20">
        <f>_xlfn.RANK.AVG(Table2[[#This Row],[6M Return vs Nifty Z-Score]],Table2[6M Return vs Nifty Z-Score])</f>
        <v>14</v>
      </c>
      <c r="AU20">
        <f>_xlfn.RANK.AVG(Table2[[#This Row],[Sharpe Ratio Z-Score]],Table2[Sharpe Ratio Z-Score])</f>
        <v>134</v>
      </c>
      <c r="AV20">
        <f>(Table2[[#This Row],[Rank 1Y]]+Table2[[#This Row],[Rank 6M]]+Table2[[#This Row],[Rank Sharpe]])/3</f>
        <v>50.333333333333336</v>
      </c>
    </row>
    <row r="21" spans="1:48" x14ac:dyDescent="0.3">
      <c r="A21" t="s">
        <v>297</v>
      </c>
      <c r="B21" t="s">
        <v>298</v>
      </c>
      <c r="C21" t="s">
        <v>3041</v>
      </c>
      <c r="D21" t="s">
        <v>299</v>
      </c>
      <c r="E21">
        <v>90359.602488318007</v>
      </c>
      <c r="F21">
        <v>66.27</v>
      </c>
      <c r="G21">
        <v>232.40357378684499</v>
      </c>
      <c r="H21">
        <f>(Table2[[#This Row],[1Y Return vs Nifty]]-AVERAGE(Table2[1Y Return vs Nifty]))/_xlfn.STDEV.P(Table2[1Y Return vs Nifty])</f>
        <v>3.1340456846591787</v>
      </c>
      <c r="I21">
        <v>22.602227547322201</v>
      </c>
      <c r="J21">
        <f>(Table2[[#This Row],[1M Return vs Nifty]]-AVERAGE(Table2[1M Return vs Nifty]))/_xlfn.STDEV.P(Table2[1M Return vs Nifty])</f>
        <v>2.5785364255120071</v>
      </c>
      <c r="K21">
        <v>28.654353858290701</v>
      </c>
      <c r="L21">
        <f>(Table2[[#This Row],[6M Return vs Nifty]]-AVERAGE(Table2[6M Return vs Nifty]))/_xlfn.STDEV.P(Table2[6M Return vs Nifty])</f>
        <v>0.91750408236364633</v>
      </c>
      <c r="M21">
        <v>6.48477807056699</v>
      </c>
      <c r="N21">
        <f>(Table2[[#This Row],[1W Return vs Nifty]]-AVERAGE(Table2[1W Return vs Nifty]))/_xlfn.STDEV.P(Table2[1W Return vs Nifty])</f>
        <v>1.5197101345271524</v>
      </c>
      <c r="O21">
        <v>62.11</v>
      </c>
      <c r="P21">
        <v>55.906806935874101</v>
      </c>
      <c r="Q21">
        <v>43.478099055301698</v>
      </c>
      <c r="R21">
        <v>58.867749375078603</v>
      </c>
      <c r="S21" s="1">
        <f>(Table2[[#This Row],[Close Price]]-Table2[[#This Row],[20D EMA]])/Table2[[#This Row],[20D EMA]]</f>
        <v>6.6977942360328391E-2</v>
      </c>
      <c r="T21" s="1">
        <f>(Table2[[#This Row],[Close Price]]-Table2[[#This Row],[50D EMA]])/Table2[[#This Row],[50D EMA]]</f>
        <v>0.1853654971927233</v>
      </c>
      <c r="U21" s="1">
        <f>(Table2[[#This Row],[Close Price]]-Table2[[#This Row],[200D EMA]])/Table2[[#This Row],[200D EMA]]</f>
        <v>0.52421567271624003</v>
      </c>
      <c r="V21">
        <v>2.06405329517133</v>
      </c>
      <c r="W21">
        <v>65.599999999999994</v>
      </c>
      <c r="X21">
        <v>70.849999999999994</v>
      </c>
      <c r="Y21">
        <v>65.599999999999994</v>
      </c>
      <c r="Z21">
        <v>71.64</v>
      </c>
      <c r="AA21">
        <v>65.599999999999994</v>
      </c>
      <c r="AB21">
        <v>71.64</v>
      </c>
      <c r="AC21" s="1">
        <f>(Table2[[#This Row],[Close Price]]/Table2[[#This Row],[Day Low]])-1</f>
        <v>1.0213414634146378E-2</v>
      </c>
      <c r="AD21" s="1">
        <f>(Table2[[#This Row],[Day High]]/Table2[[#This Row],[Close Price]])-1</f>
        <v>6.9111211709672604E-2</v>
      </c>
      <c r="AE21" s="1">
        <f>(Table2[[#This Row],[Close Price]]/Table2[[#This Row],[Current Week Low]])-1</f>
        <v>1.0213414634146378E-2</v>
      </c>
      <c r="AF21" s="1">
        <f>(Table2[[#This Row],[Current Week High]]/Table2[[#This Row],[Close Price]])-1</f>
        <v>8.1032141240380273E-2</v>
      </c>
      <c r="AG21" s="1">
        <f>(Table2[[#This Row],[Close Price]]/Table2[[#This Row],[Current Month Low]])-1</f>
        <v>1.0213414634146378E-2</v>
      </c>
      <c r="AH21" s="1">
        <f>(Table2[[#This Row],[Current Month High]]/Table2[[#This Row],[Close Price]])-1</f>
        <v>8.1032141240380273E-2</v>
      </c>
      <c r="AI21">
        <v>8.1032141240380202</v>
      </c>
      <c r="AJ21">
        <v>263.12328767123199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0.48</v>
      </c>
      <c r="AM21" t="s">
        <v>3088</v>
      </c>
      <c r="AN21">
        <v>21.48</v>
      </c>
      <c r="AO21" t="s">
        <v>3088</v>
      </c>
      <c r="AP21">
        <v>0.20632423369282801</v>
      </c>
      <c r="AQ21">
        <f>(Table2[[#This Row],[Sharpe Ratio]]-AVERAGE(Table2[Sharpe Ratio]))/_xlfn.STDEV.P(Table2[Sharpe Ratio])</f>
        <v>1.7241182996841959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9.8739146267461795</v>
      </c>
      <c r="AS21">
        <f>_xlfn.RANK.AVG(Table2[[#This Row],[1Y Return vs Nifty Z-Score]],Table2[1Y Return vs Nifty Z-Score])</f>
        <v>7</v>
      </c>
      <c r="AT21">
        <f>_xlfn.RANK.AVG(Table2[[#This Row],[6M Return vs Nifty Z-Score]],Table2[6M Return vs Nifty Z-Score])</f>
        <v>114</v>
      </c>
      <c r="AU21">
        <f>_xlfn.RANK.AVG(Table2[[#This Row],[Sharpe Ratio Z-Score]],Table2[Sharpe Ratio Z-Score])</f>
        <v>32</v>
      </c>
      <c r="AV21">
        <f>(Table2[[#This Row],[Rank 1Y]]+Table2[[#This Row],[Rank 6M]]+Table2[[#This Row],[Rank Sharpe]])/3</f>
        <v>51</v>
      </c>
    </row>
    <row r="22" spans="1:48" x14ac:dyDescent="0.3">
      <c r="A22" t="s">
        <v>811</v>
      </c>
      <c r="B22" t="s">
        <v>812</v>
      </c>
      <c r="C22" t="s">
        <v>3041</v>
      </c>
      <c r="D22" t="s">
        <v>161</v>
      </c>
      <c r="E22">
        <v>18856.939720275001</v>
      </c>
      <c r="F22">
        <v>788.65</v>
      </c>
      <c r="G22">
        <v>154.90886180996199</v>
      </c>
      <c r="H22">
        <f>(Table2[[#This Row],[1Y Return vs Nifty]]-AVERAGE(Table2[1Y Return vs Nifty]))/_xlfn.STDEV.P(Table2[1Y Return vs Nifty])</f>
        <v>1.9212116805380002</v>
      </c>
      <c r="I22">
        <v>-17.568277773987301</v>
      </c>
      <c r="J22">
        <f>(Table2[[#This Row],[1M Return vs Nifty]]-AVERAGE(Table2[1M Return vs Nifty]))/_xlfn.STDEV.P(Table2[1M Return vs Nifty])</f>
        <v>-1.6812534220507827</v>
      </c>
      <c r="K22">
        <v>43.179645287138499</v>
      </c>
      <c r="L22">
        <f>(Table2[[#This Row],[6M Return vs Nifty]]-AVERAGE(Table2[6M Return vs Nifty]))/_xlfn.STDEV.P(Table2[6M Return vs Nifty])</f>
        <v>1.4529732765136398</v>
      </c>
      <c r="M22">
        <v>-2.5823185630882</v>
      </c>
      <c r="N22">
        <f>(Table2[[#This Row],[1W Return vs Nifty]]-AVERAGE(Table2[1W Return vs Nifty]))/_xlfn.STDEV.P(Table2[1W Return vs Nifty])</f>
        <v>-0.28982232976266326</v>
      </c>
      <c r="O22">
        <v>802.06</v>
      </c>
      <c r="P22">
        <v>808.45704190186996</v>
      </c>
      <c r="Q22">
        <v>648.28778903249599</v>
      </c>
      <c r="R22">
        <v>47.8587980292777</v>
      </c>
      <c r="S22" s="1">
        <f>(Table2[[#This Row],[Close Price]]-Table2[[#This Row],[20D EMA]])/Table2[[#This Row],[20D EMA]]</f>
        <v>-1.671944742288603E-2</v>
      </c>
      <c r="T22" s="1">
        <f>(Table2[[#This Row],[Close Price]]-Table2[[#This Row],[50D EMA]])/Table2[[#This Row],[50D EMA]]</f>
        <v>-2.4499807504025858E-2</v>
      </c>
      <c r="U22" s="1">
        <f>(Table2[[#This Row],[Close Price]]-Table2[[#This Row],[200D EMA]])/Table2[[#This Row],[200D EMA]]</f>
        <v>0.21651219310636777</v>
      </c>
      <c r="V22">
        <v>1.2106398174453099</v>
      </c>
      <c r="W22">
        <v>785</v>
      </c>
      <c r="X22">
        <v>824.85</v>
      </c>
      <c r="Y22">
        <v>745</v>
      </c>
      <c r="Z22">
        <v>824.85</v>
      </c>
      <c r="AA22">
        <v>745</v>
      </c>
      <c r="AB22">
        <v>824.85</v>
      </c>
      <c r="AC22" s="1">
        <f>(Table2[[#This Row],[Close Price]]/Table2[[#This Row],[Day Low]])-1</f>
        <v>4.6496815286622972E-3</v>
      </c>
      <c r="AD22" s="1">
        <f>(Table2[[#This Row],[Day High]]/Table2[[#This Row],[Close Price]])-1</f>
        <v>4.5901223609966513E-2</v>
      </c>
      <c r="AE22" s="1">
        <f>(Table2[[#This Row],[Close Price]]/Table2[[#This Row],[Current Week Low]])-1</f>
        <v>5.8590604026845572E-2</v>
      </c>
      <c r="AF22" s="1">
        <f>(Table2[[#This Row],[Current Week High]]/Table2[[#This Row],[Close Price]])-1</f>
        <v>4.5901223609966513E-2</v>
      </c>
      <c r="AG22" s="1">
        <f>(Table2[[#This Row],[Close Price]]/Table2[[#This Row],[Current Month Low]])-1</f>
        <v>5.8590604026845572E-2</v>
      </c>
      <c r="AH22" s="1">
        <f>(Table2[[#This Row],[Current Month High]]/Table2[[#This Row],[Close Price]])-1</f>
        <v>4.5901223609966513E-2</v>
      </c>
      <c r="AI22">
        <v>24.262981043555399</v>
      </c>
      <c r="AJ22">
        <v>179.66312056737499</v>
      </c>
      <c r="AK22" t="str">
        <f>IF(AND(Table2[[#This Row],[20D EMA]]&gt;Table2[[#This Row],[50D EMA]],Table2[[#This Row],[50D EMA]]&gt;Table2[[#This Row],[200D EMA]]),"Uptrend","Downtrend/NoTrend")</f>
        <v>Downtrend/NoTrend</v>
      </c>
      <c r="AL22">
        <v>-0.14000000000000001</v>
      </c>
      <c r="AM22" t="s">
        <v>3089</v>
      </c>
      <c r="AN22">
        <v>6.47</v>
      </c>
      <c r="AO22" t="s">
        <v>3088</v>
      </c>
      <c r="AP22">
        <v>0.17654242819002799</v>
      </c>
      <c r="AQ22">
        <f>(Table2[[#This Row],[Sharpe Ratio]]-AVERAGE(Table2[Sharpe Ratio]))/_xlfn.STDEV.P(Table2[Sharpe Ratio])</f>
        <v>1.3753819152404776</v>
      </c>
      <c r="AR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">
        <f>_xlfn.RANK.AVG(Table2[[#This Row],[1Y Return vs Nifty Z-Score]],Table2[1Y Return vs Nifty Z-Score])</f>
        <v>30</v>
      </c>
      <c r="AT22">
        <f>_xlfn.RANK.AVG(Table2[[#This Row],[6M Return vs Nifty Z-Score]],Table2[6M Return vs Nifty Z-Score])</f>
        <v>60</v>
      </c>
      <c r="AU22">
        <f>_xlfn.RANK.AVG(Table2[[#This Row],[Sharpe Ratio Z-Score]],Table2[Sharpe Ratio Z-Score])</f>
        <v>64</v>
      </c>
      <c r="AV22">
        <f>(Table2[[#This Row],[Rank 1Y]]+Table2[[#This Row],[Rank 6M]]+Table2[[#This Row],[Rank Sharpe]])/3</f>
        <v>51.333333333333336</v>
      </c>
    </row>
    <row r="23" spans="1:48" x14ac:dyDescent="0.3">
      <c r="A23" t="s">
        <v>131</v>
      </c>
      <c r="B23" t="s">
        <v>132</v>
      </c>
      <c r="C23" t="s">
        <v>3041</v>
      </c>
      <c r="D23" t="s">
        <v>133</v>
      </c>
      <c r="E23">
        <v>209973.396863025</v>
      </c>
      <c r="F23">
        <v>287.25</v>
      </c>
      <c r="G23">
        <v>100.522362128244</v>
      </c>
      <c r="H23">
        <f>(Table2[[#This Row],[1Y Return vs Nifty]]-AVERAGE(Table2[1Y Return vs Nifty]))/_xlfn.STDEV.P(Table2[1Y Return vs Nifty])</f>
        <v>1.0700336517869558</v>
      </c>
      <c r="I23">
        <v>-9.7557502162843797</v>
      </c>
      <c r="J23">
        <f>(Table2[[#This Row],[1M Return vs Nifty]]-AVERAGE(Table2[1M Return vs Nifty]))/_xlfn.STDEV.P(Table2[1M Return vs Nifty])</f>
        <v>-0.85279171095417583</v>
      </c>
      <c r="K23">
        <v>47.473339385325097</v>
      </c>
      <c r="L23">
        <f>(Table2[[#This Row],[6M Return vs Nifty]]-AVERAGE(Table2[6M Return vs Nifty]))/_xlfn.STDEV.P(Table2[6M Return vs Nifty])</f>
        <v>1.6112586320911793</v>
      </c>
      <c r="M23">
        <v>-7.4874003511429699</v>
      </c>
      <c r="N23">
        <f>(Table2[[#This Row],[1W Return vs Nifty]]-AVERAGE(Table2[1W Return vs Nifty]))/_xlfn.STDEV.P(Table2[1W Return vs Nifty])</f>
        <v>-1.2687359880263589</v>
      </c>
      <c r="O23">
        <v>308.16000000000003</v>
      </c>
      <c r="P23">
        <v>298.64957406107601</v>
      </c>
      <c r="Q23">
        <v>232.671872579</v>
      </c>
      <c r="R23">
        <v>25.630593465132101</v>
      </c>
      <c r="S23" s="1">
        <f>(Table2[[#This Row],[Close Price]]-Table2[[#This Row],[20D EMA]])/Table2[[#This Row],[20D EMA]]</f>
        <v>-6.7854361370716584E-2</v>
      </c>
      <c r="T23" s="1">
        <f>(Table2[[#This Row],[Close Price]]-Table2[[#This Row],[50D EMA]])/Table2[[#This Row],[50D EMA]]</f>
        <v>-3.8170401203199818E-2</v>
      </c>
      <c r="U23" s="1">
        <f>(Table2[[#This Row],[Close Price]]-Table2[[#This Row],[200D EMA]])/Table2[[#This Row],[200D EMA]]</f>
        <v>0.23457123035990901</v>
      </c>
      <c r="V23">
        <v>0.75851023093023695</v>
      </c>
      <c r="W23">
        <v>286.35000000000002</v>
      </c>
      <c r="X23">
        <v>302.60000000000002</v>
      </c>
      <c r="Y23">
        <v>285</v>
      </c>
      <c r="Z23">
        <v>302.60000000000002</v>
      </c>
      <c r="AA23">
        <v>285</v>
      </c>
      <c r="AB23">
        <v>317.7</v>
      </c>
      <c r="AC23" s="1">
        <f>(Table2[[#This Row],[Close Price]]/Table2[[#This Row],[Day Low]])-1</f>
        <v>3.1430068098479147E-3</v>
      </c>
      <c r="AD23" s="1">
        <f>(Table2[[#This Row],[Day High]]/Table2[[#This Row],[Close Price]])-1</f>
        <v>5.3437771975631154E-2</v>
      </c>
      <c r="AE23" s="1">
        <f>(Table2[[#This Row],[Close Price]]/Table2[[#This Row],[Current Week Low]])-1</f>
        <v>7.8947368421051767E-3</v>
      </c>
      <c r="AF23" s="1">
        <f>(Table2[[#This Row],[Current Week High]]/Table2[[#This Row],[Close Price]])-1</f>
        <v>5.3437771975631154E-2</v>
      </c>
      <c r="AG23" s="1">
        <f>(Table2[[#This Row],[Close Price]]/Table2[[#This Row],[Current Month Low]])-1</f>
        <v>7.8947368421051767E-3</v>
      </c>
      <c r="AH23" s="1">
        <f>(Table2[[#This Row],[Current Month High]]/Table2[[#This Row],[Close Price]])-1</f>
        <v>0.10600522193211481</v>
      </c>
      <c r="AI23">
        <v>18.5378590078328</v>
      </c>
      <c r="AJ23">
        <v>126.89573459715599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0.1</v>
      </c>
      <c r="AM23" t="s">
        <v>3088</v>
      </c>
      <c r="AN23">
        <v>-6.22</v>
      </c>
      <c r="AO23" t="s">
        <v>3089</v>
      </c>
      <c r="AP23">
        <v>0.224744442283941</v>
      </c>
      <c r="AQ23">
        <f>(Table2[[#This Row],[Sharpe Ratio]]-AVERAGE(Table2[Sharpe Ratio]))/_xlfn.STDEV.P(Table2[Sharpe Ratio])</f>
        <v>1.9398136491202773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2.4995782340178776</v>
      </c>
      <c r="AS23">
        <f>_xlfn.RANK.AVG(Table2[[#This Row],[1Y Return vs Nifty Z-Score]],Table2[1Y Return vs Nifty Z-Score])</f>
        <v>90</v>
      </c>
      <c r="AT23">
        <f>_xlfn.RANK.AVG(Table2[[#This Row],[6M Return vs Nifty Z-Score]],Table2[6M Return vs Nifty Z-Score])</f>
        <v>49</v>
      </c>
      <c r="AU23">
        <f>_xlfn.RANK.AVG(Table2[[#This Row],[Sharpe Ratio Z-Score]],Table2[Sharpe Ratio Z-Score])</f>
        <v>18</v>
      </c>
      <c r="AV23">
        <f>(Table2[[#This Row],[Rank 1Y]]+Table2[[#This Row],[Rank 6M]]+Table2[[#This Row],[Rank Sharpe]])/3</f>
        <v>52.333333333333336</v>
      </c>
    </row>
    <row r="24" spans="1:48" x14ac:dyDescent="0.3">
      <c r="A24" t="s">
        <v>294</v>
      </c>
      <c r="B24" t="s">
        <v>295</v>
      </c>
      <c r="C24" t="s">
        <v>3044</v>
      </c>
      <c r="D24" t="s">
        <v>296</v>
      </c>
      <c r="E24">
        <v>92164.121017500001</v>
      </c>
      <c r="F24">
        <v>10185</v>
      </c>
      <c r="G24">
        <v>139.56168785385901</v>
      </c>
      <c r="H24">
        <f>(Table2[[#This Row],[1Y Return vs Nifty]]-AVERAGE(Table2[1Y Return vs Nifty]))/_xlfn.STDEV.P(Table2[1Y Return vs Nifty])</f>
        <v>1.681020137575983</v>
      </c>
      <c r="I24">
        <v>-14.3134129492695</v>
      </c>
      <c r="J24">
        <f>(Table2[[#This Row],[1M Return vs Nifty]]-AVERAGE(Table2[1M Return vs Nifty]))/_xlfn.STDEV.P(Table2[1M Return vs Nifty])</f>
        <v>-1.3360986866393003</v>
      </c>
      <c r="K24">
        <v>41.901046058847797</v>
      </c>
      <c r="L24">
        <f>(Table2[[#This Row],[6M Return vs Nifty]]-AVERAGE(Table2[6M Return vs Nifty]))/_xlfn.STDEV.P(Table2[6M Return vs Nifty])</f>
        <v>1.4058382154535991</v>
      </c>
      <c r="M24">
        <v>-2.1824596056207</v>
      </c>
      <c r="N24">
        <f>(Table2[[#This Row],[1W Return vs Nifty]]-AVERAGE(Table2[1W Return vs Nifty]))/_xlfn.STDEV.P(Table2[1W Return vs Nifty])</f>
        <v>-0.21002194890107356</v>
      </c>
      <c r="O24">
        <v>10787.68</v>
      </c>
      <c r="P24">
        <v>10434.8294638856</v>
      </c>
      <c r="Q24">
        <v>8338.6268917769503</v>
      </c>
      <c r="R24">
        <v>28.3423445802981</v>
      </c>
      <c r="S24" s="1">
        <f>(Table2[[#This Row],[Close Price]]-Table2[[#This Row],[20D EMA]])/Table2[[#This Row],[20D EMA]]</f>
        <v>-5.5867433961704488E-2</v>
      </c>
      <c r="T24" s="1">
        <f>(Table2[[#This Row],[Close Price]]-Table2[[#This Row],[50D EMA]])/Table2[[#This Row],[50D EMA]]</f>
        <v>-2.3941882783062935E-2</v>
      </c>
      <c r="U24" s="1">
        <f>(Table2[[#This Row],[Close Price]]-Table2[[#This Row],[200D EMA]])/Table2[[#This Row],[200D EMA]]</f>
        <v>0.22142411840537335</v>
      </c>
      <c r="V24">
        <v>0.45442642460747001</v>
      </c>
      <c r="W24">
        <v>10110.15</v>
      </c>
      <c r="X24">
        <v>10850</v>
      </c>
      <c r="Y24">
        <v>10100.35</v>
      </c>
      <c r="Z24">
        <v>10850</v>
      </c>
      <c r="AA24">
        <v>10100.35</v>
      </c>
      <c r="AB24">
        <v>10919.95</v>
      </c>
      <c r="AC24" s="1">
        <f>(Table2[[#This Row],[Close Price]]/Table2[[#This Row],[Day Low]])-1</f>
        <v>7.4034509873741605E-3</v>
      </c>
      <c r="AD24" s="1">
        <f>(Table2[[#This Row],[Day High]]/Table2[[#This Row],[Close Price]])-1</f>
        <v>6.5292096219931262E-2</v>
      </c>
      <c r="AE24" s="1">
        <f>(Table2[[#This Row],[Close Price]]/Table2[[#This Row],[Current Week Low]])-1</f>
        <v>8.3808976916641686E-3</v>
      </c>
      <c r="AF24" s="1">
        <f>(Table2[[#This Row],[Current Week High]]/Table2[[#This Row],[Close Price]])-1</f>
        <v>6.5292096219931262E-2</v>
      </c>
      <c r="AG24" s="1">
        <f>(Table2[[#This Row],[Close Price]]/Table2[[#This Row],[Current Month Low]])-1</f>
        <v>8.3808976916641686E-3</v>
      </c>
      <c r="AH24" s="1">
        <f>(Table2[[#This Row],[Current Month High]]/Table2[[#This Row],[Close Price]])-1</f>
        <v>7.216003927344139E-2</v>
      </c>
      <c r="AI24">
        <v>30.5645557191948</v>
      </c>
      <c r="AJ24">
        <v>164.40466764449999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0.1</v>
      </c>
      <c r="AM24" t="s">
        <v>3088</v>
      </c>
      <c r="AN24">
        <v>-6.3</v>
      </c>
      <c r="AO24" t="s">
        <v>3089</v>
      </c>
      <c r="AP24">
        <v>0.18540420393647999</v>
      </c>
      <c r="AQ24">
        <f>(Table2[[#This Row],[Sharpe Ratio]]-AVERAGE(Table2[Sharpe Ratio]))/_xlfn.STDEV.P(Table2[Sharpe Ratio])</f>
        <v>1.4791507627429619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3.0198884802321699</v>
      </c>
      <c r="AS24">
        <f>_xlfn.RANK.AVG(Table2[[#This Row],[1Y Return vs Nifty Z-Score]],Table2[1Y Return vs Nifty Z-Score])</f>
        <v>40</v>
      </c>
      <c r="AT24">
        <f>_xlfn.RANK.AVG(Table2[[#This Row],[6M Return vs Nifty Z-Score]],Table2[6M Return vs Nifty Z-Score])</f>
        <v>66</v>
      </c>
      <c r="AU24">
        <f>_xlfn.RANK.AVG(Table2[[#This Row],[Sharpe Ratio Z-Score]],Table2[Sharpe Ratio Z-Score])</f>
        <v>51</v>
      </c>
      <c r="AV24">
        <f>(Table2[[#This Row],[Rank 1Y]]+Table2[[#This Row],[Rank 6M]]+Table2[[#This Row],[Rank Sharpe]])/3</f>
        <v>52.333333333333336</v>
      </c>
    </row>
    <row r="25" spans="1:48" x14ac:dyDescent="0.3">
      <c r="A25" t="s">
        <v>401</v>
      </c>
      <c r="B25" t="s">
        <v>402</v>
      </c>
      <c r="C25" t="s">
        <v>3030</v>
      </c>
      <c r="D25" t="s">
        <v>124</v>
      </c>
      <c r="E25">
        <v>57214.302000000003</v>
      </c>
      <c r="F25">
        <v>285.8</v>
      </c>
      <c r="G25">
        <v>319.48331382452801</v>
      </c>
      <c r="H25">
        <f>(Table2[[#This Row],[1Y Return vs Nifty]]-AVERAGE(Table2[1Y Return vs Nifty]))/_xlfn.STDEV.P(Table2[1Y Return vs Nifty])</f>
        <v>4.4968905432766189</v>
      </c>
      <c r="I25">
        <v>-11.0610862939697</v>
      </c>
      <c r="J25">
        <f>(Table2[[#This Row],[1M Return vs Nifty]]-AVERAGE(Table2[1M Return vs Nifty]))/_xlfn.STDEV.P(Table2[1M Return vs Nifty])</f>
        <v>-0.99121310562932996</v>
      </c>
      <c r="K25">
        <v>32.322575405526003</v>
      </c>
      <c r="L25">
        <f>(Table2[[#This Row],[6M Return vs Nifty]]-AVERAGE(Table2[6M Return vs Nifty]))/_xlfn.STDEV.P(Table2[6M Return vs Nifty])</f>
        <v>1.0527316366942061</v>
      </c>
      <c r="M25">
        <v>-5.2790043176514496</v>
      </c>
      <c r="N25">
        <f>(Table2[[#This Row],[1W Return vs Nifty]]-AVERAGE(Table2[1W Return vs Nifty]))/_xlfn.STDEV.P(Table2[1W Return vs Nifty])</f>
        <v>-0.82800347153603848</v>
      </c>
      <c r="O25">
        <v>307.77</v>
      </c>
      <c r="P25">
        <v>291.52784952260799</v>
      </c>
      <c r="Q25">
        <v>208.93881600027399</v>
      </c>
      <c r="R25">
        <v>21.545431018808799</v>
      </c>
      <c r="S25" s="1">
        <f>(Table2[[#This Row],[Close Price]]-Table2[[#This Row],[20D EMA]])/Table2[[#This Row],[20D EMA]]</f>
        <v>-7.1384475419956364E-2</v>
      </c>
      <c r="T25" s="1">
        <f>(Table2[[#This Row],[Close Price]]-Table2[[#This Row],[50D EMA]])/Table2[[#This Row],[50D EMA]]</f>
        <v>-1.9647692431401097E-2</v>
      </c>
      <c r="U25" s="1">
        <f>(Table2[[#This Row],[Close Price]]-Table2[[#This Row],[200D EMA]])/Table2[[#This Row],[200D EMA]]</f>
        <v>0.3678645522698149</v>
      </c>
      <c r="V25">
        <v>0.88650830733929598</v>
      </c>
      <c r="W25">
        <v>284.10000000000002</v>
      </c>
      <c r="X25">
        <v>304.14999999999998</v>
      </c>
      <c r="Y25">
        <v>284.10000000000002</v>
      </c>
      <c r="Z25">
        <v>304.14999999999998</v>
      </c>
      <c r="AA25">
        <v>284.10000000000002</v>
      </c>
      <c r="AB25">
        <v>316.10000000000002</v>
      </c>
      <c r="AC25" s="1">
        <f>(Table2[[#This Row],[Close Price]]/Table2[[#This Row],[Day Low]])-1</f>
        <v>5.9838085181274092E-3</v>
      </c>
      <c r="AD25" s="1">
        <f>(Table2[[#This Row],[Day High]]/Table2[[#This Row],[Close Price]])-1</f>
        <v>6.4205738278516389E-2</v>
      </c>
      <c r="AE25" s="1">
        <f>(Table2[[#This Row],[Close Price]]/Table2[[#This Row],[Current Week Low]])-1</f>
        <v>5.9838085181274092E-3</v>
      </c>
      <c r="AF25" s="1">
        <f>(Table2[[#This Row],[Current Week High]]/Table2[[#This Row],[Close Price]])-1</f>
        <v>6.4205738278516389E-2</v>
      </c>
      <c r="AG25" s="1">
        <f>(Table2[[#This Row],[Close Price]]/Table2[[#This Row],[Current Month Low]])-1</f>
        <v>5.9838085181274092E-3</v>
      </c>
      <c r="AH25" s="1">
        <f>(Table2[[#This Row],[Current Month High]]/Table2[[#This Row],[Close Price]])-1</f>
        <v>0.10601819454163763</v>
      </c>
      <c r="AI25">
        <v>23.7578726382085</v>
      </c>
      <c r="AJ25">
        <v>366.23164763458402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0.13</v>
      </c>
      <c r="AM25" t="s">
        <v>3088</v>
      </c>
      <c r="AN25">
        <v>-10.130000000000001</v>
      </c>
      <c r="AO25" t="s">
        <v>3089</v>
      </c>
      <c r="AP25">
        <v>0.181468508161785</v>
      </c>
      <c r="AQ25">
        <f>(Table2[[#This Row],[Sharpe Ratio]]-AVERAGE(Table2[Sharpe Ratio]))/_xlfn.STDEV.P(Table2[Sharpe Ratio])</f>
        <v>1.4330648961688717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5.1634704989743279</v>
      </c>
      <c r="AS25">
        <f>_xlfn.RANK.AVG(Table2[[#This Row],[1Y Return vs Nifty Z-Score]],Table2[1Y Return vs Nifty Z-Score])</f>
        <v>5</v>
      </c>
      <c r="AT25">
        <f>_xlfn.RANK.AVG(Table2[[#This Row],[6M Return vs Nifty Z-Score]],Table2[6M Return vs Nifty Z-Score])</f>
        <v>100</v>
      </c>
      <c r="AU25">
        <f>_xlfn.RANK.AVG(Table2[[#This Row],[Sharpe Ratio Z-Score]],Table2[Sharpe Ratio Z-Score])</f>
        <v>57</v>
      </c>
      <c r="AV25">
        <f>(Table2[[#This Row],[Rank 1Y]]+Table2[[#This Row],[Rank 6M]]+Table2[[#This Row],[Rank Sharpe]])/3</f>
        <v>54</v>
      </c>
    </row>
    <row r="26" spans="1:48" x14ac:dyDescent="0.3">
      <c r="A26" t="s">
        <v>1319</v>
      </c>
      <c r="B26" t="s">
        <v>1320</v>
      </c>
      <c r="C26" t="s">
        <v>3033</v>
      </c>
      <c r="D26" t="s">
        <v>46</v>
      </c>
      <c r="E26">
        <v>8108.3739648000001</v>
      </c>
      <c r="F26">
        <v>472</v>
      </c>
      <c r="G26">
        <v>138.27487262321401</v>
      </c>
      <c r="H26">
        <f>(Table2[[#This Row],[1Y Return vs Nifty]]-AVERAGE(Table2[1Y Return vs Nifty]))/_xlfn.STDEV.P(Table2[1Y Return vs Nifty])</f>
        <v>1.6608807857552697</v>
      </c>
      <c r="I26">
        <v>1.63288606527325</v>
      </c>
      <c r="J26">
        <f>(Table2[[#This Row],[1M Return vs Nifty]]-AVERAGE(Table2[1M Return vs Nifty]))/_xlfn.STDEV.P(Table2[1M Return vs Nifty])</f>
        <v>0.35489031399733334</v>
      </c>
      <c r="K26">
        <v>34.824092208176097</v>
      </c>
      <c r="L26">
        <f>(Table2[[#This Row],[6M Return vs Nifty]]-AVERAGE(Table2[6M Return vs Nifty]))/_xlfn.STDEV.P(Table2[6M Return vs Nifty])</f>
        <v>1.1449490763944137</v>
      </c>
      <c r="M26">
        <v>-5.8184702847486403</v>
      </c>
      <c r="N26">
        <f>(Table2[[#This Row],[1W Return vs Nifty]]-AVERAGE(Table2[1W Return vs Nifty]))/_xlfn.STDEV.P(Table2[1W Return vs Nifty])</f>
        <v>-0.9356654079069916</v>
      </c>
      <c r="O26">
        <v>500.7</v>
      </c>
      <c r="P26">
        <v>476.11671073999702</v>
      </c>
      <c r="Q26">
        <v>367.55664867121402</v>
      </c>
      <c r="R26">
        <v>32.856352058206298</v>
      </c>
      <c r="S26" s="1">
        <f>(Table2[[#This Row],[Close Price]]-Table2[[#This Row],[20D EMA]])/Table2[[#This Row],[20D EMA]]</f>
        <v>-5.7319752346714575E-2</v>
      </c>
      <c r="T26" s="1">
        <f>(Table2[[#This Row],[Close Price]]-Table2[[#This Row],[50D EMA]])/Table2[[#This Row],[50D EMA]]</f>
        <v>-8.6464319506842843E-3</v>
      </c>
      <c r="U26" s="1">
        <f>(Table2[[#This Row],[Close Price]]-Table2[[#This Row],[200D EMA]])/Table2[[#This Row],[200D EMA]]</f>
        <v>0.28415579396092605</v>
      </c>
      <c r="V26">
        <v>0.79372502125091904</v>
      </c>
      <c r="W26">
        <v>463</v>
      </c>
      <c r="X26">
        <v>498.6</v>
      </c>
      <c r="Y26">
        <v>463</v>
      </c>
      <c r="Z26">
        <v>508.05</v>
      </c>
      <c r="AA26">
        <v>463</v>
      </c>
      <c r="AB26">
        <v>533.5</v>
      </c>
      <c r="AC26" s="1">
        <f>(Table2[[#This Row],[Close Price]]/Table2[[#This Row],[Day Low]])-1</f>
        <v>1.9438444924406051E-2</v>
      </c>
      <c r="AD26" s="1">
        <f>(Table2[[#This Row],[Day High]]/Table2[[#This Row],[Close Price]])-1</f>
        <v>5.6355932203389969E-2</v>
      </c>
      <c r="AE26" s="1">
        <f>(Table2[[#This Row],[Close Price]]/Table2[[#This Row],[Current Week Low]])-1</f>
        <v>1.9438444924406051E-2</v>
      </c>
      <c r="AF26" s="1">
        <f>(Table2[[#This Row],[Current Week High]]/Table2[[#This Row],[Close Price]])-1</f>
        <v>7.6377118644067821E-2</v>
      </c>
      <c r="AG26" s="1">
        <f>(Table2[[#This Row],[Close Price]]/Table2[[#This Row],[Current Month Low]])-1</f>
        <v>1.9438444924406051E-2</v>
      </c>
      <c r="AH26" s="1">
        <f>(Table2[[#This Row],[Current Month High]]/Table2[[#This Row],[Close Price]])-1</f>
        <v>0.13029661016949157</v>
      </c>
      <c r="AI26">
        <v>24.989406779661</v>
      </c>
      <c r="AJ26">
        <v>162.65998887033899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0.15</v>
      </c>
      <c r="AM26" t="s">
        <v>3088</v>
      </c>
      <c r="AN26">
        <v>-8.32</v>
      </c>
      <c r="AO26" t="s">
        <v>3089</v>
      </c>
      <c r="AP26">
        <v>0.19626599991639501</v>
      </c>
      <c r="AQ26">
        <f>(Table2[[#This Row],[Sharpe Ratio]]-AVERAGE(Table2[Sharpe Ratio]))/_xlfn.STDEV.P(Table2[Sharpe Ratio])</f>
        <v>1.606339272460573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3.8313940407005984</v>
      </c>
      <c r="AS26">
        <f>_xlfn.RANK.AVG(Table2[[#This Row],[1Y Return vs Nifty Z-Score]],Table2[1Y Return vs Nifty Z-Score])</f>
        <v>42</v>
      </c>
      <c r="AT26">
        <f>_xlfn.RANK.AVG(Table2[[#This Row],[6M Return vs Nifty Z-Score]],Table2[6M Return vs Nifty Z-Score])</f>
        <v>94</v>
      </c>
      <c r="AU26">
        <f>_xlfn.RANK.AVG(Table2[[#This Row],[Sharpe Ratio Z-Score]],Table2[Sharpe Ratio Z-Score])</f>
        <v>37</v>
      </c>
      <c r="AV26">
        <f>(Table2[[#This Row],[Rank 1Y]]+Table2[[#This Row],[Rank 6M]]+Table2[[#This Row],[Rank Sharpe]])/3</f>
        <v>57.666666666666664</v>
      </c>
    </row>
    <row r="27" spans="1:48" x14ac:dyDescent="0.3">
      <c r="A27" t="s">
        <v>445</v>
      </c>
      <c r="B27" t="s">
        <v>446</v>
      </c>
      <c r="C27" t="s">
        <v>3041</v>
      </c>
      <c r="D27" t="s">
        <v>92</v>
      </c>
      <c r="E27">
        <v>49212.848437499997</v>
      </c>
      <c r="F27">
        <v>1342.55</v>
      </c>
      <c r="G27">
        <v>112.108719249855</v>
      </c>
      <c r="H27">
        <f>(Table2[[#This Row],[1Y Return vs Nifty]]-AVERAGE(Table2[1Y Return vs Nifty]))/_xlfn.STDEV.P(Table2[1Y Return vs Nifty])</f>
        <v>1.2513663845955283</v>
      </c>
      <c r="I27">
        <v>-22.1171050882255</v>
      </c>
      <c r="J27">
        <f>(Table2[[#This Row],[1M Return vs Nifty]]-AVERAGE(Table2[1M Return vs Nifty]))/_xlfn.STDEV.P(Table2[1M Return vs Nifty])</f>
        <v>-2.1636234658557614</v>
      </c>
      <c r="K27">
        <v>43.798518242633897</v>
      </c>
      <c r="L27">
        <f>(Table2[[#This Row],[6M Return vs Nifty]]-AVERAGE(Table2[6M Return vs Nifty]))/_xlfn.STDEV.P(Table2[6M Return vs Nifty])</f>
        <v>1.4757877862523014</v>
      </c>
      <c r="M27">
        <v>-5.5895541001545501</v>
      </c>
      <c r="N27">
        <f>(Table2[[#This Row],[1W Return vs Nifty]]-AVERAGE(Table2[1W Return vs Nifty]))/_xlfn.STDEV.P(Table2[1W Return vs Nifty])</f>
        <v>-0.88998030225952052</v>
      </c>
      <c r="O27">
        <v>1470.35</v>
      </c>
      <c r="P27">
        <v>1443.54002182351</v>
      </c>
      <c r="Q27">
        <v>1082.82879533355</v>
      </c>
      <c r="R27">
        <v>22.720836817338299</v>
      </c>
      <c r="S27" s="1">
        <f>(Table2[[#This Row],[Close Price]]-Table2[[#This Row],[20D EMA]])/Table2[[#This Row],[20D EMA]]</f>
        <v>-8.6918080729078084E-2</v>
      </c>
      <c r="T27" s="1">
        <f>(Table2[[#This Row],[Close Price]]-Table2[[#This Row],[50D EMA]])/Table2[[#This Row],[50D EMA]]</f>
        <v>-6.9959973604290723E-2</v>
      </c>
      <c r="U27" s="1">
        <f>(Table2[[#This Row],[Close Price]]-Table2[[#This Row],[200D EMA]])/Table2[[#This Row],[200D EMA]]</f>
        <v>0.23985435720375953</v>
      </c>
      <c r="V27">
        <v>0.46336345454135103</v>
      </c>
      <c r="W27">
        <v>1338</v>
      </c>
      <c r="X27">
        <v>1410</v>
      </c>
      <c r="Y27">
        <v>1327.05</v>
      </c>
      <c r="Z27">
        <v>1410</v>
      </c>
      <c r="AA27">
        <v>1327.05</v>
      </c>
      <c r="AB27">
        <v>1467.45</v>
      </c>
      <c r="AC27" s="1">
        <f>(Table2[[#This Row],[Close Price]]/Table2[[#This Row],[Day Low]])-1</f>
        <v>3.4005979073243875E-3</v>
      </c>
      <c r="AD27" s="1">
        <f>(Table2[[#This Row],[Day High]]/Table2[[#This Row],[Close Price]])-1</f>
        <v>5.0240214517150328E-2</v>
      </c>
      <c r="AE27" s="1">
        <f>(Table2[[#This Row],[Close Price]]/Table2[[#This Row],[Current Week Low]])-1</f>
        <v>1.1680042198862095E-2</v>
      </c>
      <c r="AF27" s="1">
        <f>(Table2[[#This Row],[Current Week High]]/Table2[[#This Row],[Close Price]])-1</f>
        <v>5.0240214517150328E-2</v>
      </c>
      <c r="AG27" s="1">
        <f>(Table2[[#This Row],[Close Price]]/Table2[[#This Row],[Current Month Low]])-1</f>
        <v>1.1680042198862095E-2</v>
      </c>
      <c r="AH27" s="1">
        <f>(Table2[[#This Row],[Current Month High]]/Table2[[#This Row],[Close Price]])-1</f>
        <v>9.3031916874604326E-2</v>
      </c>
      <c r="AI27">
        <v>33.678447730065898</v>
      </c>
      <c r="AJ27">
        <v>198.34444444444401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</v>
      </c>
      <c r="AM27">
        <v>0</v>
      </c>
      <c r="AN27">
        <v>-8.5299999999999994</v>
      </c>
      <c r="AO27" t="s">
        <v>3089</v>
      </c>
      <c r="AP27">
        <v>0.19300848213989799</v>
      </c>
      <c r="AQ27">
        <f>(Table2[[#This Row],[Sharpe Ratio]]-AVERAGE(Table2[Sharpe Ratio]))/_xlfn.STDEV.P(Table2[Sharpe Ratio])</f>
        <v>1.568194675366555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1.2417450780991031</v>
      </c>
      <c r="AS27">
        <f>_xlfn.RANK.AVG(Table2[[#This Row],[1Y Return vs Nifty Z-Score]],Table2[1Y Return vs Nifty Z-Score])</f>
        <v>76</v>
      </c>
      <c r="AT27">
        <f>_xlfn.RANK.AVG(Table2[[#This Row],[6M Return vs Nifty Z-Score]],Table2[6M Return vs Nifty Z-Score])</f>
        <v>57</v>
      </c>
      <c r="AU27">
        <f>_xlfn.RANK.AVG(Table2[[#This Row],[Sharpe Ratio Z-Score]],Table2[Sharpe Ratio Z-Score])</f>
        <v>41</v>
      </c>
      <c r="AV27">
        <f>(Table2[[#This Row],[Rank 1Y]]+Table2[[#This Row],[Rank 6M]]+Table2[[#This Row],[Rank Sharpe]])/3</f>
        <v>58</v>
      </c>
    </row>
    <row r="28" spans="1:48" x14ac:dyDescent="0.3">
      <c r="A28" t="s">
        <v>704</v>
      </c>
      <c r="B28" t="s">
        <v>705</v>
      </c>
      <c r="C28" t="s">
        <v>3041</v>
      </c>
      <c r="D28" t="s">
        <v>706</v>
      </c>
      <c r="E28">
        <v>23440.782265779999</v>
      </c>
      <c r="F28">
        <v>552.20000000000005</v>
      </c>
      <c r="G28">
        <v>125.86322674106999</v>
      </c>
      <c r="H28">
        <f>(Table2[[#This Row],[1Y Return vs Nifty]]-AVERAGE(Table2[1Y Return vs Nifty]))/_xlfn.STDEV.P(Table2[1Y Return vs Nifty])</f>
        <v>1.4666318390985571</v>
      </c>
      <c r="I28">
        <v>-20.723688103078</v>
      </c>
      <c r="J28">
        <f>(Table2[[#This Row],[1M Return vs Nifty]]-AVERAGE(Table2[1M Return vs Nifty]))/_xlfn.STDEV.P(Table2[1M Return vs Nifty])</f>
        <v>-2.0158617317357739</v>
      </c>
      <c r="K28">
        <v>31.549096998048199</v>
      </c>
      <c r="L28">
        <f>(Table2[[#This Row],[6M Return vs Nifty]]-AVERAGE(Table2[6M Return vs Nifty]))/_xlfn.STDEV.P(Table2[6M Return vs Nifty])</f>
        <v>1.0242176573655715</v>
      </c>
      <c r="M28">
        <v>-5.5947618281639402</v>
      </c>
      <c r="N28">
        <f>(Table2[[#This Row],[1W Return vs Nifty]]-AVERAGE(Table2[1W Return vs Nifty]))/_xlfn.STDEV.P(Table2[1W Return vs Nifty])</f>
        <v>-0.89101961542435493</v>
      </c>
      <c r="O28">
        <v>624.13</v>
      </c>
      <c r="P28">
        <v>613.43906836487702</v>
      </c>
      <c r="Q28">
        <v>462.10419740391399</v>
      </c>
      <c r="R28">
        <v>22.564500657315499</v>
      </c>
      <c r="S28" s="1">
        <f>(Table2[[#This Row],[Close Price]]-Table2[[#This Row],[20D EMA]])/Table2[[#This Row],[20D EMA]]</f>
        <v>-0.11524842580872567</v>
      </c>
      <c r="T28" s="1">
        <f>(Table2[[#This Row],[Close Price]]-Table2[[#This Row],[50D EMA]])/Table2[[#This Row],[50D EMA]]</f>
        <v>-9.9829097171964976E-2</v>
      </c>
      <c r="U28" s="1">
        <f>(Table2[[#This Row],[Close Price]]-Table2[[#This Row],[200D EMA]])/Table2[[#This Row],[200D EMA]]</f>
        <v>0.19496858739271636</v>
      </c>
      <c r="V28">
        <v>0.39540046300618298</v>
      </c>
      <c r="W28">
        <v>548.45000000000005</v>
      </c>
      <c r="X28">
        <v>595</v>
      </c>
      <c r="Y28">
        <v>548.45000000000005</v>
      </c>
      <c r="Z28">
        <v>595</v>
      </c>
      <c r="AA28">
        <v>548.45000000000005</v>
      </c>
      <c r="AB28">
        <v>617.6</v>
      </c>
      <c r="AC28" s="1">
        <f>(Table2[[#This Row],[Close Price]]/Table2[[#This Row],[Day Low]])-1</f>
        <v>6.8374509982678244E-3</v>
      </c>
      <c r="AD28" s="1">
        <f>(Table2[[#This Row],[Day High]]/Table2[[#This Row],[Close Price]])-1</f>
        <v>7.7508149221296563E-2</v>
      </c>
      <c r="AE28" s="1">
        <f>(Table2[[#This Row],[Close Price]]/Table2[[#This Row],[Current Week Low]])-1</f>
        <v>6.8374509982678244E-3</v>
      </c>
      <c r="AF28" s="1">
        <f>(Table2[[#This Row],[Current Week High]]/Table2[[#This Row],[Close Price]])-1</f>
        <v>7.7508149221296563E-2</v>
      </c>
      <c r="AG28" s="1">
        <f>(Table2[[#This Row],[Close Price]]/Table2[[#This Row],[Current Month Low]])-1</f>
        <v>6.8374509982678244E-3</v>
      </c>
      <c r="AH28" s="1">
        <f>(Table2[[#This Row],[Current Month High]]/Table2[[#This Row],[Close Price]])-1</f>
        <v>0.11843534951104662</v>
      </c>
      <c r="AI28">
        <v>35.476276711336403</v>
      </c>
      <c r="AJ28">
        <v>157.315936626281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-0.01</v>
      </c>
      <c r="AM28" t="s">
        <v>3089</v>
      </c>
      <c r="AN28">
        <v>-10.89</v>
      </c>
      <c r="AO28" t="s">
        <v>3089</v>
      </c>
      <c r="AP28">
        <v>0.23444772039820799</v>
      </c>
      <c r="AQ28">
        <f>(Table2[[#This Row],[Sharpe Ratio]]-AVERAGE(Table2[Sharpe Ratio]))/_xlfn.STDEV.P(Table2[Sharpe Ratio])</f>
        <v>2.0534362475387375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1.6374043968427374</v>
      </c>
      <c r="AS28">
        <f>_xlfn.RANK.AVG(Table2[[#This Row],[1Y Return vs Nifty Z-Score]],Table2[1Y Return vs Nifty Z-Score])</f>
        <v>60</v>
      </c>
      <c r="AT28">
        <f>_xlfn.RANK.AVG(Table2[[#This Row],[6M Return vs Nifty Z-Score]],Table2[6M Return vs Nifty Z-Score])</f>
        <v>102</v>
      </c>
      <c r="AU28">
        <f>_xlfn.RANK.AVG(Table2[[#This Row],[Sharpe Ratio Z-Score]],Table2[Sharpe Ratio Z-Score])</f>
        <v>12</v>
      </c>
      <c r="AV28">
        <f>(Table2[[#This Row],[Rank 1Y]]+Table2[[#This Row],[Rank 6M]]+Table2[[#This Row],[Rank Sharpe]])/3</f>
        <v>58</v>
      </c>
    </row>
    <row r="29" spans="1:48" x14ac:dyDescent="0.3">
      <c r="A29" t="s">
        <v>306</v>
      </c>
      <c r="B29" t="s">
        <v>307</v>
      </c>
      <c r="C29" t="s">
        <v>3035</v>
      </c>
      <c r="D29" t="s">
        <v>84</v>
      </c>
      <c r="E29">
        <v>84975.450495119905</v>
      </c>
      <c r="F29">
        <v>1768.05</v>
      </c>
      <c r="G29">
        <v>144.91423408569401</v>
      </c>
      <c r="H29">
        <f>(Table2[[#This Row],[1Y Return vs Nifty]]-AVERAGE(Table2[1Y Return vs Nifty]))/_xlfn.STDEV.P(Table2[1Y Return vs Nifty])</f>
        <v>1.7647903705763546</v>
      </c>
      <c r="I29">
        <v>17.312449271482102</v>
      </c>
      <c r="J29">
        <f>(Table2[[#This Row],[1M Return vs Nifty]]-AVERAGE(Table2[1M Return vs Nifty]))/_xlfn.STDEV.P(Table2[1M Return vs Nifty])</f>
        <v>2.0175939226720332</v>
      </c>
      <c r="K29">
        <v>42.375345294956297</v>
      </c>
      <c r="L29">
        <f>(Table2[[#This Row],[6M Return vs Nifty]]-AVERAGE(Table2[6M Return vs Nifty]))/_xlfn.STDEV.P(Table2[6M Return vs Nifty])</f>
        <v>1.4233230715054768</v>
      </c>
      <c r="M29">
        <v>12.981962907630701</v>
      </c>
      <c r="N29">
        <f>(Table2[[#This Row],[1W Return vs Nifty]]-AVERAGE(Table2[1W Return vs Nifty]))/_xlfn.STDEV.P(Table2[1W Return vs Nifty])</f>
        <v>2.8163619034648804</v>
      </c>
      <c r="O29">
        <v>1643.18</v>
      </c>
      <c r="P29">
        <v>1555.6770152096699</v>
      </c>
      <c r="Q29">
        <v>1259.3737207904101</v>
      </c>
      <c r="R29">
        <v>64.920909855768201</v>
      </c>
      <c r="S29" s="1">
        <f>(Table2[[#This Row],[Close Price]]-Table2[[#This Row],[20D EMA]])/Table2[[#This Row],[20D EMA]]</f>
        <v>7.5992891831692139E-2</v>
      </c>
      <c r="T29" s="1">
        <f>(Table2[[#This Row],[Close Price]]-Table2[[#This Row],[50D EMA]])/Table2[[#This Row],[50D EMA]]</f>
        <v>0.13651483097968573</v>
      </c>
      <c r="U29" s="1">
        <f>(Table2[[#This Row],[Close Price]]-Table2[[#This Row],[200D EMA]])/Table2[[#This Row],[200D EMA]]</f>
        <v>0.40391209599826627</v>
      </c>
      <c r="V29">
        <v>1.82037454881262</v>
      </c>
      <c r="W29">
        <v>1750.05</v>
      </c>
      <c r="X29">
        <v>1823.95</v>
      </c>
      <c r="Y29">
        <v>1743.05</v>
      </c>
      <c r="Z29">
        <v>1828.95</v>
      </c>
      <c r="AA29">
        <v>1743.05</v>
      </c>
      <c r="AB29">
        <v>1896</v>
      </c>
      <c r="AC29" s="1">
        <f>(Table2[[#This Row],[Close Price]]/Table2[[#This Row],[Day Low]])-1</f>
        <v>1.0285420416559443E-2</v>
      </c>
      <c r="AD29" s="1">
        <f>(Table2[[#This Row],[Day High]]/Table2[[#This Row],[Close Price]])-1</f>
        <v>3.1616752919883639E-2</v>
      </c>
      <c r="AE29" s="1">
        <f>(Table2[[#This Row],[Close Price]]/Table2[[#This Row],[Current Week Low]])-1</f>
        <v>1.4342675195777588E-2</v>
      </c>
      <c r="AF29" s="1">
        <f>(Table2[[#This Row],[Current Week High]]/Table2[[#This Row],[Close Price]])-1</f>
        <v>3.4444727241876638E-2</v>
      </c>
      <c r="AG29" s="1">
        <f>(Table2[[#This Row],[Close Price]]/Table2[[#This Row],[Current Month Low]])-1</f>
        <v>1.4342675195777588E-2</v>
      </c>
      <c r="AH29" s="1">
        <f>(Table2[[#This Row],[Current Month High]]/Table2[[#This Row],[Close Price]])-1</f>
        <v>7.2367862899804791E-2</v>
      </c>
      <c r="AI29">
        <v>7.9155001272588503</v>
      </c>
      <c r="AJ29">
        <v>184.48109412711099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0.22</v>
      </c>
      <c r="AM29" t="s">
        <v>3088</v>
      </c>
      <c r="AN29">
        <v>15.82</v>
      </c>
      <c r="AO29" t="s">
        <v>3088</v>
      </c>
      <c r="AP29">
        <v>0.16022226986857599</v>
      </c>
      <c r="AQ29">
        <f>(Table2[[#This Row],[Sharpe Ratio]]-AVERAGE(Table2[Sharpe Ratio]))/_xlfn.STDEV.P(Table2[Sharpe Ratio])</f>
        <v>1.1842775509991241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9.2063468192178686</v>
      </c>
      <c r="AS29">
        <f>_xlfn.RANK.AVG(Table2[[#This Row],[1Y Return vs Nifty Z-Score]],Table2[1Y Return vs Nifty Z-Score])</f>
        <v>36</v>
      </c>
      <c r="AT29">
        <f>_xlfn.RANK.AVG(Table2[[#This Row],[6M Return vs Nifty Z-Score]],Table2[6M Return vs Nifty Z-Score])</f>
        <v>63</v>
      </c>
      <c r="AU29">
        <f>_xlfn.RANK.AVG(Table2[[#This Row],[Sharpe Ratio Z-Score]],Table2[Sharpe Ratio Z-Score])</f>
        <v>85</v>
      </c>
      <c r="AV29">
        <f>(Table2[[#This Row],[Rank 1Y]]+Table2[[#This Row],[Rank 6M]]+Table2[[#This Row],[Rank Sharpe]])/3</f>
        <v>61.333333333333336</v>
      </c>
    </row>
    <row r="30" spans="1:48" x14ac:dyDescent="0.3">
      <c r="A30" t="s">
        <v>912</v>
      </c>
      <c r="B30" t="s">
        <v>913</v>
      </c>
      <c r="C30" t="s">
        <v>3041</v>
      </c>
      <c r="D30" t="s">
        <v>265</v>
      </c>
      <c r="E30">
        <v>15604.64804826</v>
      </c>
      <c r="F30">
        <v>1965.1</v>
      </c>
      <c r="G30">
        <v>102.514446374641</v>
      </c>
      <c r="H30">
        <f>(Table2[[#This Row],[1Y Return vs Nifty]]-AVERAGE(Table2[1Y Return vs Nifty]))/_xlfn.STDEV.P(Table2[1Y Return vs Nifty])</f>
        <v>1.1012108437716828</v>
      </c>
      <c r="I30">
        <v>-23.633755217332499</v>
      </c>
      <c r="J30">
        <f>(Table2[[#This Row],[1M Return vs Nifty]]-AVERAGE(Table2[1M Return vs Nifty]))/_xlfn.STDEV.P(Table2[1M Return vs Nifty])</f>
        <v>-2.3244531783674329</v>
      </c>
      <c r="K30">
        <v>101.813437133402</v>
      </c>
      <c r="L30">
        <f>(Table2[[#This Row],[6M Return vs Nifty]]-AVERAGE(Table2[6M Return vs Nifty]))/_xlfn.STDEV.P(Table2[6M Return vs Nifty])</f>
        <v>3.6144851073552791</v>
      </c>
      <c r="M30">
        <v>-11.5783301011991</v>
      </c>
      <c r="N30">
        <f>(Table2[[#This Row],[1W Return vs Nifty]]-AVERAGE(Table2[1W Return vs Nifty]))/_xlfn.STDEV.P(Table2[1W Return vs Nifty])</f>
        <v>-2.0851682475413185</v>
      </c>
      <c r="O30">
        <v>2219.58</v>
      </c>
      <c r="P30">
        <v>2078.9698246193698</v>
      </c>
      <c r="Q30">
        <v>1456.9921075104901</v>
      </c>
      <c r="R30">
        <v>28.513626411502401</v>
      </c>
      <c r="S30" s="1">
        <f>(Table2[[#This Row],[Close Price]]-Table2[[#This Row],[20D EMA]])/Table2[[#This Row],[20D EMA]]</f>
        <v>-0.11465232161039478</v>
      </c>
      <c r="T30" s="1">
        <f>(Table2[[#This Row],[Close Price]]-Table2[[#This Row],[50D EMA]])/Table2[[#This Row],[50D EMA]]</f>
        <v>-5.4772235397989887E-2</v>
      </c>
      <c r="U30" s="1">
        <f>(Table2[[#This Row],[Close Price]]-Table2[[#This Row],[200D EMA]])/Table2[[#This Row],[200D EMA]]</f>
        <v>0.34873757371115444</v>
      </c>
      <c r="V30">
        <v>0.61844946942874401</v>
      </c>
      <c r="W30">
        <v>1941.5</v>
      </c>
      <c r="X30">
        <v>2149</v>
      </c>
      <c r="Y30">
        <v>1941.5</v>
      </c>
      <c r="Z30">
        <v>2205.3000000000002</v>
      </c>
      <c r="AA30">
        <v>1941.5</v>
      </c>
      <c r="AB30">
        <v>2472</v>
      </c>
      <c r="AC30" s="1">
        <f>(Table2[[#This Row],[Close Price]]/Table2[[#This Row],[Day Low]])-1</f>
        <v>1.2155549832603585E-2</v>
      </c>
      <c r="AD30" s="1">
        <f>(Table2[[#This Row],[Day High]]/Table2[[#This Row],[Close Price]])-1</f>
        <v>9.3583023764693962E-2</v>
      </c>
      <c r="AE30" s="1">
        <f>(Table2[[#This Row],[Close Price]]/Table2[[#This Row],[Current Week Low]])-1</f>
        <v>1.2155549832603585E-2</v>
      </c>
      <c r="AF30" s="1">
        <f>(Table2[[#This Row],[Current Week High]]/Table2[[#This Row],[Close Price]])-1</f>
        <v>0.12223296524349925</v>
      </c>
      <c r="AG30" s="1">
        <f>(Table2[[#This Row],[Close Price]]/Table2[[#This Row],[Current Month Low]])-1</f>
        <v>1.2155549832603585E-2</v>
      </c>
      <c r="AH30" s="1">
        <f>(Table2[[#This Row],[Current Month High]]/Table2[[#This Row],[Close Price]])-1</f>
        <v>0.25795124930029023</v>
      </c>
      <c r="AI30">
        <v>36.5833799806625</v>
      </c>
      <c r="AJ30">
        <v>157.853300091851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0.01</v>
      </c>
      <c r="AM30" t="s">
        <v>3088</v>
      </c>
      <c r="AN30">
        <v>-10.35</v>
      </c>
      <c r="AO30" t="s">
        <v>3089</v>
      </c>
      <c r="AP30">
        <v>0.152792994497912</v>
      </c>
      <c r="AQ30">
        <f>(Table2[[#This Row],[Sharpe Ratio]]-AVERAGE(Table2[Sharpe Ratio]))/_xlfn.STDEV.P(Table2[Sharpe Ratio])</f>
        <v>1.0972828712588869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1.4033573964770976</v>
      </c>
      <c r="AS30">
        <f>_xlfn.RANK.AVG(Table2[[#This Row],[1Y Return vs Nifty Z-Score]],Table2[1Y Return vs Nifty Z-Score])</f>
        <v>89</v>
      </c>
      <c r="AT30">
        <f>_xlfn.RANK.AVG(Table2[[#This Row],[6M Return vs Nifty Z-Score]],Table2[6M Return vs Nifty Z-Score])</f>
        <v>5</v>
      </c>
      <c r="AU30">
        <f>_xlfn.RANK.AVG(Table2[[#This Row],[Sharpe Ratio Z-Score]],Table2[Sharpe Ratio Z-Score])</f>
        <v>102</v>
      </c>
      <c r="AV30">
        <f>(Table2[[#This Row],[Rank 1Y]]+Table2[[#This Row],[Rank 6M]]+Table2[[#This Row],[Rank Sharpe]])/3</f>
        <v>65.333333333333329</v>
      </c>
    </row>
    <row r="31" spans="1:48" x14ac:dyDescent="0.3">
      <c r="A31" t="s">
        <v>702</v>
      </c>
      <c r="B31" t="s">
        <v>703</v>
      </c>
      <c r="C31" t="s">
        <v>3044</v>
      </c>
      <c r="D31" t="s">
        <v>296</v>
      </c>
      <c r="E31">
        <v>23454.30674335</v>
      </c>
      <c r="F31">
        <v>475.25</v>
      </c>
      <c r="G31">
        <v>187.79091146312501</v>
      </c>
      <c r="H31">
        <f>(Table2[[#This Row],[1Y Return vs Nifty]]-AVERAGE(Table2[1Y Return vs Nifty]))/_xlfn.STDEV.P(Table2[1Y Return vs Nifty])</f>
        <v>2.4358334776543455</v>
      </c>
      <c r="I31">
        <v>13.0986694762932</v>
      </c>
      <c r="J31">
        <f>(Table2[[#This Row],[1M Return vs Nifty]]-AVERAGE(Table2[1M Return vs Nifty]))/_xlfn.STDEV.P(Table2[1M Return vs Nifty])</f>
        <v>1.5707532307803891</v>
      </c>
      <c r="K31">
        <v>17.7150316033756</v>
      </c>
      <c r="L31">
        <f>(Table2[[#This Row],[6M Return vs Nifty]]-AVERAGE(Table2[6M Return vs Nifty]))/_xlfn.STDEV.P(Table2[6M Return vs Nifty])</f>
        <v>0.51423024093469449</v>
      </c>
      <c r="M31">
        <v>10.741890492924099</v>
      </c>
      <c r="N31">
        <f>(Table2[[#This Row],[1W Return vs Nifty]]-AVERAGE(Table2[1W Return vs Nifty]))/_xlfn.STDEV.P(Table2[1W Return vs Nifty])</f>
        <v>2.3693076896908725</v>
      </c>
      <c r="O31">
        <v>428.42</v>
      </c>
      <c r="P31">
        <v>402.46412850900498</v>
      </c>
      <c r="Q31">
        <v>335.25849957052498</v>
      </c>
      <c r="R31">
        <v>73.798938875484396</v>
      </c>
      <c r="S31" s="1">
        <f>(Table2[[#This Row],[Close Price]]-Table2[[#This Row],[20D EMA]])/Table2[[#This Row],[20D EMA]]</f>
        <v>0.10930862237990753</v>
      </c>
      <c r="T31" s="1">
        <f>(Table2[[#This Row],[Close Price]]-Table2[[#This Row],[50D EMA]])/Table2[[#This Row],[50D EMA]]</f>
        <v>0.18085058104592411</v>
      </c>
      <c r="U31" s="1">
        <f>(Table2[[#This Row],[Close Price]]-Table2[[#This Row],[200D EMA]])/Table2[[#This Row],[200D EMA]]</f>
        <v>0.41756286748526239</v>
      </c>
      <c r="V31">
        <v>1.7071893674218299</v>
      </c>
      <c r="W31">
        <v>452.55</v>
      </c>
      <c r="X31">
        <v>475.25</v>
      </c>
      <c r="Y31">
        <v>443.9</v>
      </c>
      <c r="Z31">
        <v>475.25</v>
      </c>
      <c r="AA31">
        <v>427.65</v>
      </c>
      <c r="AB31">
        <v>475.25</v>
      </c>
      <c r="AC31" s="1">
        <f>(Table2[[#This Row],[Close Price]]/Table2[[#This Row],[Day Low]])-1</f>
        <v>5.0160203292453742E-2</v>
      </c>
      <c r="AD31" s="1">
        <f>(Table2[[#This Row],[Day High]]/Table2[[#This Row],[Close Price]])-1</f>
        <v>0</v>
      </c>
      <c r="AE31" s="1">
        <f>(Table2[[#This Row],[Close Price]]/Table2[[#This Row],[Current Week Low]])-1</f>
        <v>7.0624014417661751E-2</v>
      </c>
      <c r="AF31" s="1">
        <f>(Table2[[#This Row],[Current Week High]]/Table2[[#This Row],[Close Price]])-1</f>
        <v>0</v>
      </c>
      <c r="AG31" s="1">
        <f>(Table2[[#This Row],[Close Price]]/Table2[[#This Row],[Current Month Low]])-1</f>
        <v>0.11130597451186719</v>
      </c>
      <c r="AH31" s="1">
        <f>(Table2[[#This Row],[Current Month High]]/Table2[[#This Row],[Close Price]])-1</f>
        <v>0</v>
      </c>
      <c r="AI31">
        <v>0</v>
      </c>
      <c r="AJ31">
        <v>235.037010927035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0.32</v>
      </c>
      <c r="AM31" t="s">
        <v>3088</v>
      </c>
      <c r="AN31">
        <v>18.59</v>
      </c>
      <c r="AO31" t="s">
        <v>3088</v>
      </c>
      <c r="AP31">
        <v>0.21591483524483299</v>
      </c>
      <c r="AQ31">
        <f>(Table2[[#This Row],[Sharpe Ratio]]-AVERAGE(Table2[Sharpe Ratio]))/_xlfn.STDEV.P(Table2[Sharpe Ratio])</f>
        <v>1.8364214879369054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8.7265461269972064</v>
      </c>
      <c r="AS31">
        <f>_xlfn.RANK.AVG(Table2[[#This Row],[1Y Return vs Nifty Z-Score]],Table2[1Y Return vs Nifty Z-Score])</f>
        <v>18</v>
      </c>
      <c r="AT31">
        <f>_xlfn.RANK.AVG(Table2[[#This Row],[6M Return vs Nifty Z-Score]],Table2[6M Return vs Nifty Z-Score])</f>
        <v>170</v>
      </c>
      <c r="AU31">
        <f>_xlfn.RANK.AVG(Table2[[#This Row],[Sharpe Ratio Z-Score]],Table2[Sharpe Ratio Z-Score])</f>
        <v>25</v>
      </c>
      <c r="AV31">
        <f>(Table2[[#This Row],[Rank 1Y]]+Table2[[#This Row],[Rank 6M]]+Table2[[#This Row],[Rank Sharpe]])/3</f>
        <v>71</v>
      </c>
    </row>
    <row r="32" spans="1:48" x14ac:dyDescent="0.3">
      <c r="A32" t="s">
        <v>1375</v>
      </c>
      <c r="B32" t="s">
        <v>1376</v>
      </c>
      <c r="C32" t="s">
        <v>3048</v>
      </c>
      <c r="D32" t="s">
        <v>1377</v>
      </c>
      <c r="E32">
        <v>7562.0450926599997</v>
      </c>
      <c r="F32">
        <v>1215.95</v>
      </c>
      <c r="G32">
        <v>122.681445815229</v>
      </c>
      <c r="H32">
        <f>(Table2[[#This Row],[1Y Return vs Nifty]]-AVERAGE(Table2[1Y Return vs Nifty]))/_xlfn.STDEV.P(Table2[1Y Return vs Nifty])</f>
        <v>1.4168352529563275</v>
      </c>
      <c r="I32">
        <v>-4.34464815204052</v>
      </c>
      <c r="J32">
        <f>(Table2[[#This Row],[1M Return vs Nifty]]-AVERAGE(Table2[1M Return vs Nifty]))/_xlfn.STDEV.P(Table2[1M Return vs Nifty])</f>
        <v>-0.27898370298857805</v>
      </c>
      <c r="K32">
        <v>63.189440799383597</v>
      </c>
      <c r="L32">
        <f>(Table2[[#This Row],[6M Return vs Nifty]]-AVERAGE(Table2[6M Return vs Nifty]))/_xlfn.STDEV.P(Table2[6M Return vs Nifty])</f>
        <v>2.1906265711503563</v>
      </c>
      <c r="M32">
        <v>-2.5741729854616202</v>
      </c>
      <c r="N32">
        <f>(Table2[[#This Row],[1W Return vs Nifty]]-AVERAGE(Table2[1W Return vs Nifty]))/_xlfn.STDEV.P(Table2[1W Return vs Nifty])</f>
        <v>-0.2881967060651085</v>
      </c>
      <c r="O32">
        <v>1281.46</v>
      </c>
      <c r="P32">
        <v>1198.57491483431</v>
      </c>
      <c r="Q32">
        <v>888.89485403698302</v>
      </c>
      <c r="R32">
        <v>30.2373986519273</v>
      </c>
      <c r="S32" s="1">
        <f>(Table2[[#This Row],[Close Price]]-Table2[[#This Row],[20D EMA]])/Table2[[#This Row],[20D EMA]]</f>
        <v>-5.112137717915502E-2</v>
      </c>
      <c r="T32" s="1">
        <f>(Table2[[#This Row],[Close Price]]-Table2[[#This Row],[50D EMA]])/Table2[[#This Row],[50D EMA]]</f>
        <v>1.4496453205089788E-2</v>
      </c>
      <c r="U32" s="1">
        <f>(Table2[[#This Row],[Close Price]]-Table2[[#This Row],[200D EMA]])/Table2[[#This Row],[200D EMA]]</f>
        <v>0.36793457007616975</v>
      </c>
      <c r="V32">
        <v>0.92671754205282197</v>
      </c>
      <c r="W32">
        <v>1203.7</v>
      </c>
      <c r="X32">
        <v>1285</v>
      </c>
      <c r="Y32">
        <v>1203.7</v>
      </c>
      <c r="Z32">
        <v>1285</v>
      </c>
      <c r="AA32">
        <v>1203.7</v>
      </c>
      <c r="AB32">
        <v>1356.6</v>
      </c>
      <c r="AC32" s="1">
        <f>(Table2[[#This Row],[Close Price]]/Table2[[#This Row],[Day Low]])-1</f>
        <v>1.0176954390628934E-2</v>
      </c>
      <c r="AD32" s="1">
        <f>(Table2[[#This Row],[Day High]]/Table2[[#This Row],[Close Price]])-1</f>
        <v>5.6786874460298398E-2</v>
      </c>
      <c r="AE32" s="1">
        <f>(Table2[[#This Row],[Close Price]]/Table2[[#This Row],[Current Week Low]])-1</f>
        <v>1.0176954390628934E-2</v>
      </c>
      <c r="AF32" s="1">
        <f>(Table2[[#This Row],[Current Week High]]/Table2[[#This Row],[Close Price]])-1</f>
        <v>5.6786874460298398E-2</v>
      </c>
      <c r="AG32" s="1">
        <f>(Table2[[#This Row],[Close Price]]/Table2[[#This Row],[Current Month Low]])-1</f>
        <v>1.0176954390628934E-2</v>
      </c>
      <c r="AH32" s="1">
        <f>(Table2[[#This Row],[Current Month High]]/Table2[[#This Row],[Close Price]])-1</f>
        <v>0.11567087462477876</v>
      </c>
      <c r="AI32">
        <v>15.5475142892388</v>
      </c>
      <c r="AJ32">
        <v>179.239866804455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</v>
      </c>
      <c r="AM32">
        <v>0</v>
      </c>
      <c r="AN32">
        <v>-0.69</v>
      </c>
      <c r="AO32" t="s">
        <v>3089</v>
      </c>
      <c r="AP32">
        <v>0.141282273911083</v>
      </c>
      <c r="AQ32">
        <f>(Table2[[#This Row],[Sharpe Ratio]]-AVERAGE(Table2[Sharpe Ratio]))/_xlfn.STDEV.P(Table2[Sharpe Ratio])</f>
        <v>0.96249564086698824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4.0027770559199851</v>
      </c>
      <c r="AS32">
        <f>_xlfn.RANK.AVG(Table2[[#This Row],[1Y Return vs Nifty Z-Score]],Table2[1Y Return vs Nifty Z-Score])</f>
        <v>64</v>
      </c>
      <c r="AT32">
        <f>_xlfn.RANK.AVG(Table2[[#This Row],[6M Return vs Nifty Z-Score]],Table2[6M Return vs Nifty Z-Score])</f>
        <v>27</v>
      </c>
      <c r="AU32">
        <f>_xlfn.RANK.AVG(Table2[[#This Row],[Sharpe Ratio Z-Score]],Table2[Sharpe Ratio Z-Score])</f>
        <v>124</v>
      </c>
      <c r="AV32">
        <f>(Table2[[#This Row],[Rank 1Y]]+Table2[[#This Row],[Rank 6M]]+Table2[[#This Row],[Rank Sharpe]])/3</f>
        <v>71.666666666666671</v>
      </c>
    </row>
    <row r="33" spans="1:48" x14ac:dyDescent="0.3">
      <c r="A33" t="s">
        <v>902</v>
      </c>
      <c r="B33" t="s">
        <v>903</v>
      </c>
      <c r="C33" t="s">
        <v>3041</v>
      </c>
      <c r="D33" t="s">
        <v>265</v>
      </c>
      <c r="E33">
        <v>15878.519518435</v>
      </c>
      <c r="F33">
        <v>1094.45</v>
      </c>
      <c r="G33">
        <v>128.08909534524801</v>
      </c>
      <c r="H33">
        <f>(Table2[[#This Row],[1Y Return vs Nifty]]-AVERAGE(Table2[1Y Return vs Nifty]))/_xlfn.STDEV.P(Table2[1Y Return vs Nifty])</f>
        <v>1.5014678822682916</v>
      </c>
      <c r="I33">
        <v>-18.509084786958802</v>
      </c>
      <c r="J33">
        <f>(Table2[[#This Row],[1M Return vs Nifty]]-AVERAGE(Table2[1M Return vs Nifty]))/_xlfn.STDEV.P(Table2[1M Return vs Nifty])</f>
        <v>-1.7810191613741042</v>
      </c>
      <c r="K33">
        <v>39.658865571720199</v>
      </c>
      <c r="L33">
        <f>(Table2[[#This Row],[6M Return vs Nifty]]-AVERAGE(Table2[6M Return vs Nifty]))/_xlfn.STDEV.P(Table2[6M Return vs Nifty])</f>
        <v>1.323181107714158</v>
      </c>
      <c r="M33">
        <v>-5.9624382289900097</v>
      </c>
      <c r="N33">
        <f>(Table2[[#This Row],[1W Return vs Nifty]]-AVERAGE(Table2[1W Return vs Nifty]))/_xlfn.STDEV.P(Table2[1W Return vs Nifty])</f>
        <v>-0.96439728090312216</v>
      </c>
      <c r="O33">
        <v>1229.51</v>
      </c>
      <c r="P33">
        <v>1237.3033104174899</v>
      </c>
      <c r="Q33">
        <v>965.54819844700296</v>
      </c>
      <c r="R33">
        <v>8.8621752809746699</v>
      </c>
      <c r="S33" s="1">
        <f>(Table2[[#This Row],[Close Price]]-Table2[[#This Row],[20D EMA]])/Table2[[#This Row],[20D EMA]]</f>
        <v>-0.10984863888866292</v>
      </c>
      <c r="T33" s="1">
        <f>(Table2[[#This Row],[Close Price]]-Table2[[#This Row],[50D EMA]])/Table2[[#This Row],[50D EMA]]</f>
        <v>-0.1154553691198712</v>
      </c>
      <c r="U33" s="1">
        <f>(Table2[[#This Row],[Close Price]]-Table2[[#This Row],[200D EMA]])/Table2[[#This Row],[200D EMA]]</f>
        <v>0.1335011569182398</v>
      </c>
      <c r="V33">
        <v>0.56683812079729201</v>
      </c>
      <c r="W33">
        <v>1087.6500000000001</v>
      </c>
      <c r="X33">
        <v>1158.4000000000001</v>
      </c>
      <c r="Y33">
        <v>1087.6500000000001</v>
      </c>
      <c r="Z33">
        <v>1161.45</v>
      </c>
      <c r="AA33">
        <v>1087.6500000000001</v>
      </c>
      <c r="AB33">
        <v>1274</v>
      </c>
      <c r="AC33" s="1">
        <f>(Table2[[#This Row],[Close Price]]/Table2[[#This Row],[Day Low]])-1</f>
        <v>6.2520112168436004E-3</v>
      </c>
      <c r="AD33" s="1">
        <f>(Table2[[#This Row],[Day High]]/Table2[[#This Row],[Close Price]])-1</f>
        <v>5.843117547626675E-2</v>
      </c>
      <c r="AE33" s="1">
        <f>(Table2[[#This Row],[Close Price]]/Table2[[#This Row],[Current Week Low]])-1</f>
        <v>6.2520112168436004E-3</v>
      </c>
      <c r="AF33" s="1">
        <f>(Table2[[#This Row],[Current Week High]]/Table2[[#This Row],[Close Price]])-1</f>
        <v>6.1217963360592043E-2</v>
      </c>
      <c r="AG33" s="1">
        <f>(Table2[[#This Row],[Close Price]]/Table2[[#This Row],[Current Month Low]])-1</f>
        <v>6.2520112168436004E-3</v>
      </c>
      <c r="AH33" s="1">
        <f>(Table2[[#This Row],[Current Month High]]/Table2[[#This Row],[Close Price]])-1</f>
        <v>0.16405500479693003</v>
      </c>
      <c r="AI33">
        <v>32.486637123669396</v>
      </c>
      <c r="AJ33">
        <v>152.93505893228499</v>
      </c>
      <c r="AK33" t="str">
        <f>IF(AND(Table2[[#This Row],[20D EMA]]&gt;Table2[[#This Row],[50D EMA]],Table2[[#This Row],[50D EMA]]&gt;Table2[[#This Row],[200D EMA]]),"Uptrend","Downtrend/NoTrend")</f>
        <v>Downtrend/NoTrend</v>
      </c>
      <c r="AL33">
        <v>-0.19</v>
      </c>
      <c r="AM33" t="s">
        <v>3089</v>
      </c>
      <c r="AN33">
        <v>-11.13</v>
      </c>
      <c r="AO33" t="s">
        <v>3089</v>
      </c>
      <c r="AP33">
        <v>0.158906449783938</v>
      </c>
      <c r="AQ33">
        <f>(Table2[[#This Row],[Sharpe Ratio]]-AVERAGE(Table2[Sharpe Ratio]))/_xlfn.STDEV.P(Table2[Sharpe Ratio])</f>
        <v>1.1688696759174091</v>
      </c>
      <c r="AR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">
        <f>_xlfn.RANK.AVG(Table2[[#This Row],[1Y Return vs Nifty Z-Score]],Table2[1Y Return vs Nifty Z-Score])</f>
        <v>57</v>
      </c>
      <c r="AT33">
        <f>_xlfn.RANK.AVG(Table2[[#This Row],[6M Return vs Nifty Z-Score]],Table2[6M Return vs Nifty Z-Score])</f>
        <v>72</v>
      </c>
      <c r="AU33">
        <f>_xlfn.RANK.AVG(Table2[[#This Row],[Sharpe Ratio Z-Score]],Table2[Sharpe Ratio Z-Score])</f>
        <v>90</v>
      </c>
      <c r="AV33">
        <f>(Table2[[#This Row],[Rank 1Y]]+Table2[[#This Row],[Rank 6M]]+Table2[[#This Row],[Rank Sharpe]])/3</f>
        <v>73</v>
      </c>
    </row>
    <row r="34" spans="1:48" x14ac:dyDescent="0.3">
      <c r="A34" t="s">
        <v>1479</v>
      </c>
      <c r="B34" t="s">
        <v>1480</v>
      </c>
      <c r="C34" t="s">
        <v>3036</v>
      </c>
      <c r="D34" t="s">
        <v>212</v>
      </c>
      <c r="E34">
        <v>6487.9318935900001</v>
      </c>
      <c r="F34">
        <v>2260.3000000000002</v>
      </c>
      <c r="G34">
        <v>133.93532057906299</v>
      </c>
      <c r="H34">
        <f>(Table2[[#This Row],[1Y Return vs Nifty]]-AVERAGE(Table2[1Y Return vs Nifty]))/_xlfn.STDEV.P(Table2[1Y Return vs Nifty])</f>
        <v>1.5929644576918793</v>
      </c>
      <c r="I34">
        <v>-9.1589805213048496</v>
      </c>
      <c r="J34">
        <f>(Table2[[#This Row],[1M Return vs Nifty]]-AVERAGE(Table2[1M Return vs Nifty]))/_xlfn.STDEV.P(Table2[1M Return vs Nifty])</f>
        <v>-0.78950862632097318</v>
      </c>
      <c r="K34">
        <v>56.193729453572402</v>
      </c>
      <c r="L34">
        <f>(Table2[[#This Row],[6M Return vs Nifty]]-AVERAGE(Table2[6M Return vs Nifty]))/_xlfn.STDEV.P(Table2[6M Return vs Nifty])</f>
        <v>1.9327324052950807</v>
      </c>
      <c r="M34">
        <v>-3.1911903546090201</v>
      </c>
      <c r="N34">
        <f>(Table2[[#This Row],[1W Return vs Nifty]]-AVERAGE(Table2[1W Return vs Nifty]))/_xlfn.STDEV.P(Table2[1W Return vs Nifty])</f>
        <v>-0.41133567828678386</v>
      </c>
      <c r="O34">
        <v>2401.54</v>
      </c>
      <c r="P34">
        <v>2198.4439533997802</v>
      </c>
      <c r="Q34">
        <v>1625.6665683649301</v>
      </c>
      <c r="R34">
        <v>24.063687463409</v>
      </c>
      <c r="S34" s="1">
        <f>(Table2[[#This Row],[Close Price]]-Table2[[#This Row],[20D EMA]])/Table2[[#This Row],[20D EMA]]</f>
        <v>-5.8812262131798673E-2</v>
      </c>
      <c r="T34" s="1">
        <f>(Table2[[#This Row],[Close Price]]-Table2[[#This Row],[50D EMA]])/Table2[[#This Row],[50D EMA]]</f>
        <v>2.8136285441601915E-2</v>
      </c>
      <c r="U34" s="1">
        <f>(Table2[[#This Row],[Close Price]]-Table2[[#This Row],[200D EMA]])/Table2[[#This Row],[200D EMA]]</f>
        <v>0.39038351651247555</v>
      </c>
      <c r="V34">
        <v>0.45819242740023802</v>
      </c>
      <c r="W34">
        <v>2250</v>
      </c>
      <c r="X34">
        <v>2350</v>
      </c>
      <c r="Y34">
        <v>2200.0500000000002</v>
      </c>
      <c r="Z34">
        <v>2373.75</v>
      </c>
      <c r="AA34">
        <v>2200.0500000000002</v>
      </c>
      <c r="AB34">
        <v>2510</v>
      </c>
      <c r="AC34" s="1">
        <f>(Table2[[#This Row],[Close Price]]/Table2[[#This Row],[Day Low]])-1</f>
        <v>4.5777777777777917E-3</v>
      </c>
      <c r="AD34" s="1">
        <f>(Table2[[#This Row],[Day High]]/Table2[[#This Row],[Close Price]])-1</f>
        <v>3.9684997566694635E-2</v>
      </c>
      <c r="AE34" s="1">
        <f>(Table2[[#This Row],[Close Price]]/Table2[[#This Row],[Current Week Low]])-1</f>
        <v>2.7385741233153738E-2</v>
      </c>
      <c r="AF34" s="1">
        <f>(Table2[[#This Row],[Current Week High]]/Table2[[#This Row],[Close Price]])-1</f>
        <v>5.0192452329336668E-2</v>
      </c>
      <c r="AG34" s="1">
        <f>(Table2[[#This Row],[Close Price]]/Table2[[#This Row],[Current Month Low]])-1</f>
        <v>2.7385741233153738E-2</v>
      </c>
      <c r="AH34" s="1">
        <f>(Table2[[#This Row],[Current Month High]]/Table2[[#This Row],[Close Price]])-1</f>
        <v>0.11047206123080988</v>
      </c>
      <c r="AI34">
        <v>30.6065566517718</v>
      </c>
      <c r="AJ34">
        <v>180.78260869565199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0.45</v>
      </c>
      <c r="AM34" t="s">
        <v>3088</v>
      </c>
      <c r="AN34">
        <v>-9.41</v>
      </c>
      <c r="AO34" t="s">
        <v>3089</v>
      </c>
      <c r="AP34">
        <v>0.13252956136136801</v>
      </c>
      <c r="AQ34">
        <f>(Table2[[#This Row],[Sharpe Ratio]]-AVERAGE(Table2[Sharpe Ratio]))/_xlfn.STDEV.P(Table2[Sharpe Ratio])</f>
        <v>0.86000389205828054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3.1848564504374832</v>
      </c>
      <c r="AS34">
        <f>_xlfn.RANK.AVG(Table2[[#This Row],[1Y Return vs Nifty Z-Score]],Table2[1Y Return vs Nifty Z-Score])</f>
        <v>45</v>
      </c>
      <c r="AT34">
        <f>_xlfn.RANK.AVG(Table2[[#This Row],[6M Return vs Nifty Z-Score]],Table2[6M Return vs Nifty Z-Score])</f>
        <v>36</v>
      </c>
      <c r="AU34">
        <f>_xlfn.RANK.AVG(Table2[[#This Row],[Sharpe Ratio Z-Score]],Table2[Sharpe Ratio Z-Score])</f>
        <v>139</v>
      </c>
      <c r="AV34">
        <f>(Table2[[#This Row],[Rank 1Y]]+Table2[[#This Row],[Rank 6M]]+Table2[[#This Row],[Rank Sharpe]])/3</f>
        <v>73.333333333333329</v>
      </c>
    </row>
    <row r="35" spans="1:48" x14ac:dyDescent="0.3">
      <c r="A35" t="s">
        <v>355</v>
      </c>
      <c r="B35" t="s">
        <v>356</v>
      </c>
      <c r="C35" t="s">
        <v>3043</v>
      </c>
      <c r="D35" t="s">
        <v>136</v>
      </c>
      <c r="E35">
        <v>65574.953669590002</v>
      </c>
      <c r="F35">
        <v>1635.85</v>
      </c>
      <c r="G35">
        <v>157.035935601055</v>
      </c>
      <c r="H35">
        <f>(Table2[[#This Row],[1Y Return vs Nifty]]-AVERAGE(Table2[1Y Return vs Nifty]))/_xlfn.STDEV.P(Table2[1Y Return vs Nifty])</f>
        <v>1.9545015316427068</v>
      </c>
      <c r="I35">
        <v>-9.4686636691467001</v>
      </c>
      <c r="J35">
        <f>(Table2[[#This Row],[1M Return vs Nifty]]-AVERAGE(Table2[1M Return vs Nifty]))/_xlfn.STDEV.P(Table2[1M Return vs Nifty])</f>
        <v>-0.82234827119440235</v>
      </c>
      <c r="K35">
        <v>24.359946098048599</v>
      </c>
      <c r="L35">
        <f>(Table2[[#This Row],[6M Return vs Nifty]]-AVERAGE(Table2[6M Return vs Nifty]))/_xlfn.STDEV.P(Table2[6M Return vs Nifty])</f>
        <v>0.75919241791322611</v>
      </c>
      <c r="M35">
        <v>-9.7983862721749002</v>
      </c>
      <c r="N35">
        <f>(Table2[[#This Row],[1W Return vs Nifty]]-AVERAGE(Table2[1W Return vs Nifty]))/_xlfn.STDEV.P(Table2[1W Return vs Nifty])</f>
        <v>-1.7299425040242127</v>
      </c>
      <c r="O35">
        <v>1770.82</v>
      </c>
      <c r="P35">
        <v>1737.1704100445199</v>
      </c>
      <c r="Q35">
        <v>1363.0780887728299</v>
      </c>
      <c r="R35">
        <v>27.7794406174446</v>
      </c>
      <c r="S35" s="1">
        <f>(Table2[[#This Row],[Close Price]]-Table2[[#This Row],[20D EMA]])/Table2[[#This Row],[20D EMA]]</f>
        <v>-7.6218926824860811E-2</v>
      </c>
      <c r="T35" s="1">
        <f>(Table2[[#This Row],[Close Price]]-Table2[[#This Row],[50D EMA]])/Table2[[#This Row],[50D EMA]]</f>
        <v>-5.8324968845125225E-2</v>
      </c>
      <c r="U35" s="1">
        <f>(Table2[[#This Row],[Close Price]]-Table2[[#This Row],[200D EMA]])/Table2[[#This Row],[200D EMA]]</f>
        <v>0.20011466215610929</v>
      </c>
      <c r="V35">
        <v>0.97681341387384801</v>
      </c>
      <c r="W35">
        <v>1628.3</v>
      </c>
      <c r="X35">
        <v>1714.75</v>
      </c>
      <c r="Y35">
        <v>1592.35</v>
      </c>
      <c r="Z35">
        <v>1714.75</v>
      </c>
      <c r="AA35">
        <v>1592.35</v>
      </c>
      <c r="AB35">
        <v>1820</v>
      </c>
      <c r="AC35" s="1">
        <f>(Table2[[#This Row],[Close Price]]/Table2[[#This Row],[Day Low]])-1</f>
        <v>4.636737701897653E-3</v>
      </c>
      <c r="AD35" s="1">
        <f>(Table2[[#This Row],[Day High]]/Table2[[#This Row],[Close Price]])-1</f>
        <v>4.823180609469091E-2</v>
      </c>
      <c r="AE35" s="1">
        <f>(Table2[[#This Row],[Close Price]]/Table2[[#This Row],[Current Week Low]])-1</f>
        <v>2.7318114736081922E-2</v>
      </c>
      <c r="AF35" s="1">
        <f>(Table2[[#This Row],[Current Week High]]/Table2[[#This Row],[Close Price]])-1</f>
        <v>4.823180609469091E-2</v>
      </c>
      <c r="AG35" s="1">
        <f>(Table2[[#This Row],[Close Price]]/Table2[[#This Row],[Current Month Low]])-1</f>
        <v>2.7318114736081922E-2</v>
      </c>
      <c r="AH35" s="1">
        <f>(Table2[[#This Row],[Current Month High]]/Table2[[#This Row],[Close Price]])-1</f>
        <v>0.11257144603722846</v>
      </c>
      <c r="AI35">
        <v>26.833144848244</v>
      </c>
      <c r="AJ35">
        <v>201.26151012891299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0.04</v>
      </c>
      <c r="AM35" t="s">
        <v>3088</v>
      </c>
      <c r="AN35">
        <v>-8.48</v>
      </c>
      <c r="AO35" t="s">
        <v>3089</v>
      </c>
      <c r="AP35">
        <v>0.17813503218448701</v>
      </c>
      <c r="AQ35">
        <f>(Table2[[#This Row],[Sharpe Ratio]]-AVERAGE(Table2[Sharpe Ratio]))/_xlfn.STDEV.P(Table2[Sharpe Ratio])</f>
        <v>1.3940308503705536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1.5554340247078715</v>
      </c>
      <c r="AS35">
        <f>_xlfn.RANK.AVG(Table2[[#This Row],[1Y Return vs Nifty Z-Score]],Table2[1Y Return vs Nifty Z-Score])</f>
        <v>28</v>
      </c>
      <c r="AT35">
        <f>_xlfn.RANK.AVG(Table2[[#This Row],[6M Return vs Nifty Z-Score]],Table2[6M Return vs Nifty Z-Score])</f>
        <v>134</v>
      </c>
      <c r="AU35">
        <f>_xlfn.RANK.AVG(Table2[[#This Row],[Sharpe Ratio Z-Score]],Table2[Sharpe Ratio Z-Score])</f>
        <v>61</v>
      </c>
      <c r="AV35">
        <f>(Table2[[#This Row],[Rank 1Y]]+Table2[[#This Row],[Rank 6M]]+Table2[[#This Row],[Rank Sharpe]])/3</f>
        <v>74.333333333333329</v>
      </c>
    </row>
    <row r="36" spans="1:48" x14ac:dyDescent="0.3">
      <c r="A36" t="s">
        <v>1367</v>
      </c>
      <c r="B36" t="s">
        <v>1368</v>
      </c>
      <c r="C36" t="s">
        <v>3030</v>
      </c>
      <c r="D36" t="s">
        <v>533</v>
      </c>
      <c r="E36">
        <v>7638.2094900000002</v>
      </c>
      <c r="F36">
        <v>383.1</v>
      </c>
      <c r="G36">
        <v>93.173374875186099</v>
      </c>
      <c r="H36">
        <f>(Table2[[#This Row],[1Y Return vs Nifty]]-AVERAGE(Table2[1Y Return vs Nifty]))/_xlfn.STDEV.P(Table2[1Y Return vs Nifty])</f>
        <v>0.95501804092797837</v>
      </c>
      <c r="I36">
        <v>-2.64917468277367</v>
      </c>
      <c r="J36">
        <f>(Table2[[#This Row],[1M Return vs Nifty]]-AVERAGE(Table2[1M Return vs Nifty]))/_xlfn.STDEV.P(Table2[1M Return vs Nifty])</f>
        <v>-9.9191076198700517E-2</v>
      </c>
      <c r="K36">
        <v>27.805320907001299</v>
      </c>
      <c r="L36">
        <f>(Table2[[#This Row],[6M Return vs Nifty]]-AVERAGE(Table2[6M Return vs Nifty]))/_xlfn.STDEV.P(Table2[6M Return vs Nifty])</f>
        <v>0.88620481429314057</v>
      </c>
      <c r="M36">
        <v>0.76755385524688102</v>
      </c>
      <c r="N36">
        <f>(Table2[[#This Row],[1W Return vs Nifty]]-AVERAGE(Table2[1W Return vs Nifty]))/_xlfn.STDEV.P(Table2[1W Return vs Nifty])</f>
        <v>0.37871613818600447</v>
      </c>
      <c r="O36">
        <v>387.95</v>
      </c>
      <c r="P36">
        <v>374.06754582460297</v>
      </c>
      <c r="Q36">
        <v>303.739087585775</v>
      </c>
      <c r="R36">
        <v>41.134174035704397</v>
      </c>
      <c r="S36" s="1">
        <f>(Table2[[#This Row],[Close Price]]-Table2[[#This Row],[20D EMA]])/Table2[[#This Row],[20D EMA]]</f>
        <v>-1.2501611032349442E-2</v>
      </c>
      <c r="T36" s="1">
        <f>(Table2[[#This Row],[Close Price]]-Table2[[#This Row],[50D EMA]])/Table2[[#This Row],[50D EMA]]</f>
        <v>2.4146586027626916E-2</v>
      </c>
      <c r="U36" s="1">
        <f>(Table2[[#This Row],[Close Price]]-Table2[[#This Row],[200D EMA]])/Table2[[#This Row],[200D EMA]]</f>
        <v>0.2612798801926135</v>
      </c>
      <c r="V36">
        <v>0.89410062946485902</v>
      </c>
      <c r="W36">
        <v>381.05</v>
      </c>
      <c r="X36">
        <v>390.3</v>
      </c>
      <c r="Y36">
        <v>378.3</v>
      </c>
      <c r="Z36">
        <v>390.3</v>
      </c>
      <c r="AA36">
        <v>378.3</v>
      </c>
      <c r="AB36">
        <v>403.55</v>
      </c>
      <c r="AC36" s="1">
        <f>(Table2[[#This Row],[Close Price]]/Table2[[#This Row],[Day Low]])-1</f>
        <v>5.3798714079518195E-3</v>
      </c>
      <c r="AD36" s="1">
        <f>(Table2[[#This Row],[Day High]]/Table2[[#This Row],[Close Price]])-1</f>
        <v>1.8794048551292075E-2</v>
      </c>
      <c r="AE36" s="1">
        <f>(Table2[[#This Row],[Close Price]]/Table2[[#This Row],[Current Week Low]])-1</f>
        <v>1.2688342585249757E-2</v>
      </c>
      <c r="AF36" s="1">
        <f>(Table2[[#This Row],[Current Week High]]/Table2[[#This Row],[Close Price]])-1</f>
        <v>1.8794048551292075E-2</v>
      </c>
      <c r="AG36" s="1">
        <f>(Table2[[#This Row],[Close Price]]/Table2[[#This Row],[Current Month Low]])-1</f>
        <v>1.2688342585249757E-2</v>
      </c>
      <c r="AH36" s="1">
        <f>(Table2[[#This Row],[Current Month High]]/Table2[[#This Row],[Close Price]])-1</f>
        <v>5.3380318454711473E-2</v>
      </c>
      <c r="AI36">
        <v>17.776037588097001</v>
      </c>
      <c r="AJ36">
        <v>117.98008534850599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0.08</v>
      </c>
      <c r="AM36" t="s">
        <v>3088</v>
      </c>
      <c r="AN36">
        <v>0.79</v>
      </c>
      <c r="AO36" t="s">
        <v>3088</v>
      </c>
      <c r="AP36">
        <v>0.32419337225596701</v>
      </c>
      <c r="AQ36">
        <f>(Table2[[#This Row],[Sharpe Ratio]]-AVERAGE(Table2[Sharpe Ratio]))/_xlfn.STDEV.P(Table2[Sharpe Ratio])</f>
        <v>3.1043320418006748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5.2250799590090979</v>
      </c>
      <c r="AS36">
        <f>_xlfn.RANK.AVG(Table2[[#This Row],[1Y Return vs Nifty Z-Score]],Table2[1Y Return vs Nifty Z-Score])</f>
        <v>106</v>
      </c>
      <c r="AT36">
        <f>_xlfn.RANK.AVG(Table2[[#This Row],[6M Return vs Nifty Z-Score]],Table2[6M Return vs Nifty Z-Score])</f>
        <v>119</v>
      </c>
      <c r="AU36">
        <f>_xlfn.RANK.AVG(Table2[[#This Row],[Sharpe Ratio Z-Score]],Table2[Sharpe Ratio Z-Score])</f>
        <v>1</v>
      </c>
      <c r="AV36">
        <f>(Table2[[#This Row],[Rank 1Y]]+Table2[[#This Row],[Rank 6M]]+Table2[[#This Row],[Rank Sharpe]])/3</f>
        <v>75.333333333333329</v>
      </c>
    </row>
    <row r="37" spans="1:48" x14ac:dyDescent="0.3">
      <c r="A37" t="s">
        <v>263</v>
      </c>
      <c r="B37" t="s">
        <v>264</v>
      </c>
      <c r="C37" t="s">
        <v>3041</v>
      </c>
      <c r="D37" t="s">
        <v>265</v>
      </c>
      <c r="E37">
        <v>97632.611999999994</v>
      </c>
      <c r="F37">
        <v>3522.1</v>
      </c>
      <c r="G37">
        <v>78.130248490922995</v>
      </c>
      <c r="H37">
        <f>(Table2[[#This Row],[1Y Return vs Nifty]]-AVERAGE(Table2[1Y Return vs Nifty]))/_xlfn.STDEV.P(Table2[1Y Return vs Nifty])</f>
        <v>0.71958500631563904</v>
      </c>
      <c r="I37">
        <v>-13.8414258455875</v>
      </c>
      <c r="J37">
        <f>(Table2[[#This Row],[1M Return vs Nifty]]-AVERAGE(Table2[1M Return vs Nifty]))/_xlfn.STDEV.P(Table2[1M Return vs Nifty])</f>
        <v>-1.2860478880156994</v>
      </c>
      <c r="K37">
        <v>37.2329846533028</v>
      </c>
      <c r="L37">
        <f>(Table2[[#This Row],[6M Return vs Nifty]]-AVERAGE(Table2[6M Return vs Nifty]))/_xlfn.STDEV.P(Table2[6M Return vs Nifty])</f>
        <v>1.2337519553386691</v>
      </c>
      <c r="M37">
        <v>-4.1051266188109103</v>
      </c>
      <c r="N37">
        <f>(Table2[[#This Row],[1W Return vs Nifty]]-AVERAGE(Table2[1W Return vs Nifty]))/_xlfn.STDEV.P(Table2[1W Return vs Nifty])</f>
        <v>-0.59373114700016671</v>
      </c>
      <c r="O37">
        <v>3717</v>
      </c>
      <c r="P37">
        <v>3698.5046077131901</v>
      </c>
      <c r="Q37">
        <v>2995.79487898874</v>
      </c>
      <c r="R37">
        <v>33.113590982700998</v>
      </c>
      <c r="S37" s="1">
        <f>(Table2[[#This Row],[Close Price]]-Table2[[#This Row],[20D EMA]])/Table2[[#This Row],[20D EMA]]</f>
        <v>-5.2434759214420257E-2</v>
      </c>
      <c r="T37" s="1">
        <f>(Table2[[#This Row],[Close Price]]-Table2[[#This Row],[50D EMA]])/Table2[[#This Row],[50D EMA]]</f>
        <v>-4.7696197902606471E-2</v>
      </c>
      <c r="U37" s="1">
        <f>(Table2[[#This Row],[Close Price]]-Table2[[#This Row],[200D EMA]])/Table2[[#This Row],[200D EMA]]</f>
        <v>0.17568129403736724</v>
      </c>
      <c r="V37">
        <v>1.18474941723379</v>
      </c>
      <c r="W37">
        <v>3501</v>
      </c>
      <c r="X37">
        <v>3596.55</v>
      </c>
      <c r="Y37">
        <v>3359.05</v>
      </c>
      <c r="Z37">
        <v>3596.55</v>
      </c>
      <c r="AA37">
        <v>3359.05</v>
      </c>
      <c r="AB37">
        <v>3864.95</v>
      </c>
      <c r="AC37" s="1">
        <f>(Table2[[#This Row],[Close Price]]/Table2[[#This Row],[Day Low]])-1</f>
        <v>6.0268494715796095E-3</v>
      </c>
      <c r="AD37" s="1">
        <f>(Table2[[#This Row],[Day High]]/Table2[[#This Row],[Close Price]])-1</f>
        <v>2.1137957468555735E-2</v>
      </c>
      <c r="AE37" s="1">
        <f>(Table2[[#This Row],[Close Price]]/Table2[[#This Row],[Current Week Low]])-1</f>
        <v>4.8540509965615097E-2</v>
      </c>
      <c r="AF37" s="1">
        <f>(Table2[[#This Row],[Current Week High]]/Table2[[#This Row],[Close Price]])-1</f>
        <v>2.1137957468555735E-2</v>
      </c>
      <c r="AG37" s="1">
        <f>(Table2[[#This Row],[Close Price]]/Table2[[#This Row],[Current Month Low]])-1</f>
        <v>4.8540509965615097E-2</v>
      </c>
      <c r="AH37" s="1">
        <f>(Table2[[#This Row],[Current Month High]]/Table2[[#This Row],[Close Price]])-1</f>
        <v>9.7342494534510715E-2</v>
      </c>
      <c r="AI37">
        <v>18.4492206354163</v>
      </c>
      <c r="AJ37">
        <v>113.03453698663201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-0.12</v>
      </c>
      <c r="AM37" t="s">
        <v>3089</v>
      </c>
      <c r="AN37">
        <v>-1.05</v>
      </c>
      <c r="AO37" t="s">
        <v>3089</v>
      </c>
      <c r="AP37">
        <v>0.188526178601824</v>
      </c>
      <c r="AQ37">
        <f>(Table2[[#This Row],[Sharpe Ratio]]-AVERAGE(Table2[Sharpe Ratio]))/_xlfn.STDEV.P(Table2[Sharpe Ratio])</f>
        <v>1.515708188954566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1.5892661155930079</v>
      </c>
      <c r="AS37">
        <f>_xlfn.RANK.AVG(Table2[[#This Row],[1Y Return vs Nifty Z-Score]],Table2[1Y Return vs Nifty Z-Score])</f>
        <v>119</v>
      </c>
      <c r="AT37">
        <f>_xlfn.RANK.AVG(Table2[[#This Row],[6M Return vs Nifty Z-Score]],Table2[6M Return vs Nifty Z-Score])</f>
        <v>79</v>
      </c>
      <c r="AU37">
        <f>_xlfn.RANK.AVG(Table2[[#This Row],[Sharpe Ratio Z-Score]],Table2[Sharpe Ratio Z-Score])</f>
        <v>44</v>
      </c>
      <c r="AV37">
        <f>(Table2[[#This Row],[Rank 1Y]]+Table2[[#This Row],[Rank 6M]]+Table2[[#This Row],[Rank Sharpe]])/3</f>
        <v>80.666666666666671</v>
      </c>
    </row>
    <row r="38" spans="1:48" x14ac:dyDescent="0.3">
      <c r="A38" t="s">
        <v>1089</v>
      </c>
      <c r="B38" t="s">
        <v>1090</v>
      </c>
      <c r="C38" t="s">
        <v>3035</v>
      </c>
      <c r="D38" t="s">
        <v>101</v>
      </c>
      <c r="E38">
        <v>11202.919870719999</v>
      </c>
      <c r="F38">
        <v>929.2</v>
      </c>
      <c r="G38">
        <v>213.045312249114</v>
      </c>
      <c r="H38">
        <f>(Table2[[#This Row],[1Y Return vs Nifty]]-AVERAGE(Table2[1Y Return vs Nifty]))/_xlfn.STDEV.P(Table2[1Y Return vs Nifty])</f>
        <v>2.831078459480834</v>
      </c>
      <c r="I38">
        <v>7.9583773933735298</v>
      </c>
      <c r="J38">
        <f>(Table2[[#This Row],[1M Return vs Nifty]]-AVERAGE(Table2[1M Return vs Nifty]))/_xlfn.STDEV.P(Table2[1M Return vs Nifty])</f>
        <v>1.0256626511826017</v>
      </c>
      <c r="K38">
        <v>11.6523710884385</v>
      </c>
      <c r="L38">
        <f>(Table2[[#This Row],[6M Return vs Nifty]]-AVERAGE(Table2[6M Return vs Nifty]))/_xlfn.STDEV.P(Table2[6M Return vs Nifty])</f>
        <v>0.29073262945882838</v>
      </c>
      <c r="M38">
        <v>7.4980470830271004</v>
      </c>
      <c r="N38">
        <f>(Table2[[#This Row],[1W Return vs Nifty]]-AVERAGE(Table2[1W Return vs Nifty]))/_xlfn.STDEV.P(Table2[1W Return vs Nifty])</f>
        <v>1.721929571154718</v>
      </c>
      <c r="O38">
        <v>951.64</v>
      </c>
      <c r="P38">
        <v>929.996088864184</v>
      </c>
      <c r="Q38">
        <v>737.40859699496696</v>
      </c>
      <c r="R38">
        <v>43.476113268574601</v>
      </c>
      <c r="S38" s="1">
        <f>(Table2[[#This Row],[Close Price]]-Table2[[#This Row],[20D EMA]])/Table2[[#This Row],[20D EMA]]</f>
        <v>-2.3580345508805788E-2</v>
      </c>
      <c r="T38" s="1">
        <f>(Table2[[#This Row],[Close Price]]-Table2[[#This Row],[50D EMA]])/Table2[[#This Row],[50D EMA]]</f>
        <v>-8.5601313136298329E-4</v>
      </c>
      <c r="U38" s="1">
        <f>(Table2[[#This Row],[Close Price]]-Table2[[#This Row],[200D EMA]])/Table2[[#This Row],[200D EMA]]</f>
        <v>0.26008837405287549</v>
      </c>
      <c r="V38">
        <v>0.64383946910173695</v>
      </c>
      <c r="W38">
        <v>926.95</v>
      </c>
      <c r="X38">
        <v>999</v>
      </c>
      <c r="Y38">
        <v>926.95</v>
      </c>
      <c r="Z38">
        <v>1021</v>
      </c>
      <c r="AA38">
        <v>924</v>
      </c>
      <c r="AB38">
        <v>1021</v>
      </c>
      <c r="AC38" s="1">
        <f>(Table2[[#This Row],[Close Price]]/Table2[[#This Row],[Day Low]])-1</f>
        <v>2.4273153891796184E-3</v>
      </c>
      <c r="AD38" s="1">
        <f>(Table2[[#This Row],[Day High]]/Table2[[#This Row],[Close Price]])-1</f>
        <v>7.5118381403357581E-2</v>
      </c>
      <c r="AE38" s="1">
        <f>(Table2[[#This Row],[Close Price]]/Table2[[#This Row],[Current Week Low]])-1</f>
        <v>2.4273153891796184E-3</v>
      </c>
      <c r="AF38" s="1">
        <f>(Table2[[#This Row],[Current Week High]]/Table2[[#This Row],[Close Price]])-1</f>
        <v>9.8794662074903172E-2</v>
      </c>
      <c r="AG38" s="1">
        <f>(Table2[[#This Row],[Close Price]]/Table2[[#This Row],[Current Month Low]])-1</f>
        <v>5.6277056277056481E-3</v>
      </c>
      <c r="AH38" s="1">
        <f>(Table2[[#This Row],[Current Month High]]/Table2[[#This Row],[Close Price]])-1</f>
        <v>9.8794662074903172E-2</v>
      </c>
      <c r="AI38">
        <v>16.229014205768301</v>
      </c>
      <c r="AJ38">
        <v>263.91644908616098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-0.08</v>
      </c>
      <c r="AM38" t="s">
        <v>3089</v>
      </c>
      <c r="AN38">
        <v>-8.6199999999999992</v>
      </c>
      <c r="AO38" t="s">
        <v>3089</v>
      </c>
      <c r="AP38">
        <v>0.29810704470722399</v>
      </c>
      <c r="AQ38">
        <f>(Table2[[#This Row],[Sharpe Ratio]]-AVERAGE(Table2[Sharpe Ratio]))/_xlfn.STDEV.P(Table2[Sharpe Ratio])</f>
        <v>2.7988686422795173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8.6682719535564985</v>
      </c>
      <c r="AS38">
        <f>_xlfn.RANK.AVG(Table2[[#This Row],[1Y Return vs Nifty Z-Score]],Table2[1Y Return vs Nifty Z-Score])</f>
        <v>13</v>
      </c>
      <c r="AT38">
        <f>_xlfn.RANK.AVG(Table2[[#This Row],[6M Return vs Nifty Z-Score]],Table2[6M Return vs Nifty Z-Score])</f>
        <v>231</v>
      </c>
      <c r="AU38">
        <f>_xlfn.RANK.AVG(Table2[[#This Row],[Sharpe Ratio Z-Score]],Table2[Sharpe Ratio Z-Score])</f>
        <v>2</v>
      </c>
      <c r="AV38">
        <f>(Table2[[#This Row],[Rank 1Y]]+Table2[[#This Row],[Rank 6M]]+Table2[[#This Row],[Rank Sharpe]])/3</f>
        <v>82</v>
      </c>
    </row>
    <row r="39" spans="1:48" x14ac:dyDescent="0.3">
      <c r="A39" t="s">
        <v>1517</v>
      </c>
      <c r="B39" t="s">
        <v>1518</v>
      </c>
      <c r="C39" t="s">
        <v>3043</v>
      </c>
      <c r="D39" t="s">
        <v>136</v>
      </c>
      <c r="E39">
        <v>6228.8934391800003</v>
      </c>
      <c r="F39">
        <v>211.08</v>
      </c>
      <c r="G39">
        <v>146.646997204716</v>
      </c>
      <c r="H39">
        <f>(Table2[[#This Row],[1Y Return vs Nifty]]-AVERAGE(Table2[1Y Return vs Nifty]))/_xlfn.STDEV.P(Table2[1Y Return vs Nifty])</f>
        <v>1.7919090471702341</v>
      </c>
      <c r="I39">
        <v>-5.3920845108841702</v>
      </c>
      <c r="J39">
        <f>(Table2[[#This Row],[1M Return vs Nifty]]-AVERAGE(Table2[1M Return vs Nifty]))/_xlfn.STDEV.P(Table2[1M Return vs Nifty])</f>
        <v>-0.39005670870960407</v>
      </c>
      <c r="K39">
        <v>26.334619131602601</v>
      </c>
      <c r="L39">
        <f>(Table2[[#This Row],[6M Return vs Nifty]]-AVERAGE(Table2[6M Return vs Nifty]))/_xlfn.STDEV.P(Table2[6M Return vs Nifty])</f>
        <v>0.83198796787974127</v>
      </c>
      <c r="M39">
        <v>12.4162006759646</v>
      </c>
      <c r="N39">
        <f>(Table2[[#This Row],[1W Return vs Nifty]]-AVERAGE(Table2[1W Return vs Nifty]))/_xlfn.STDEV.P(Table2[1W Return vs Nifty])</f>
        <v>2.7034519868032603</v>
      </c>
      <c r="O39">
        <v>207.69</v>
      </c>
      <c r="P39">
        <v>196.285800512001</v>
      </c>
      <c r="Q39">
        <v>156.113186586506</v>
      </c>
      <c r="R39">
        <v>52.366704562656402</v>
      </c>
      <c r="S39" s="1">
        <f>(Table2[[#This Row],[Close Price]]-Table2[[#This Row],[20D EMA]])/Table2[[#This Row],[20D EMA]]</f>
        <v>1.6322403582262095E-2</v>
      </c>
      <c r="T39" s="1">
        <f>(Table2[[#This Row],[Close Price]]-Table2[[#This Row],[50D EMA]])/Table2[[#This Row],[50D EMA]]</f>
        <v>7.5370706640058183E-2</v>
      </c>
      <c r="U39" s="1">
        <f>(Table2[[#This Row],[Close Price]]-Table2[[#This Row],[200D EMA]])/Table2[[#This Row],[200D EMA]]</f>
        <v>0.35209590307757632</v>
      </c>
      <c r="V39">
        <v>0.415203313208727</v>
      </c>
      <c r="W39">
        <v>207.61</v>
      </c>
      <c r="X39">
        <v>219.5</v>
      </c>
      <c r="Y39">
        <v>207.14</v>
      </c>
      <c r="Z39">
        <v>219.5</v>
      </c>
      <c r="AA39">
        <v>207.14</v>
      </c>
      <c r="AB39">
        <v>224</v>
      </c>
      <c r="AC39" s="1">
        <f>(Table2[[#This Row],[Close Price]]/Table2[[#This Row],[Day Low]])-1</f>
        <v>1.6714031116034977E-2</v>
      </c>
      <c r="AD39" s="1">
        <f>(Table2[[#This Row],[Day High]]/Table2[[#This Row],[Close Price]])-1</f>
        <v>3.9890089065756973E-2</v>
      </c>
      <c r="AE39" s="1">
        <f>(Table2[[#This Row],[Close Price]]/Table2[[#This Row],[Current Week Low]])-1</f>
        <v>1.9020952013131254E-2</v>
      </c>
      <c r="AF39" s="1">
        <f>(Table2[[#This Row],[Current Week High]]/Table2[[#This Row],[Close Price]])-1</f>
        <v>3.9890089065756973E-2</v>
      </c>
      <c r="AG39" s="1">
        <f>(Table2[[#This Row],[Close Price]]/Table2[[#This Row],[Current Month Low]])-1</f>
        <v>1.9020952013131254E-2</v>
      </c>
      <c r="AH39" s="1">
        <f>(Table2[[#This Row],[Current Month High]]/Table2[[#This Row],[Close Price]])-1</f>
        <v>6.1209020276672188E-2</v>
      </c>
      <c r="AI39">
        <v>13.2129998104983</v>
      </c>
      <c r="AJ39">
        <v>183.70967741935399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0.36</v>
      </c>
      <c r="AM39" t="s">
        <v>3088</v>
      </c>
      <c r="AN39">
        <v>11.15</v>
      </c>
      <c r="AO39" t="s">
        <v>3088</v>
      </c>
      <c r="AP39">
        <v>0.15883470617168099</v>
      </c>
      <c r="AQ39">
        <f>(Table2[[#This Row],[Sharpe Ratio]]-AVERAGE(Table2[Sharpe Ratio]))/_xlfn.STDEV.P(Table2[Sharpe Ratio])</f>
        <v>1.1680295788338697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6.1053218719775018</v>
      </c>
      <c r="AS39">
        <f>_xlfn.RANK.AVG(Table2[[#This Row],[1Y Return vs Nifty Z-Score]],Table2[1Y Return vs Nifty Z-Score])</f>
        <v>34</v>
      </c>
      <c r="AT39">
        <f>_xlfn.RANK.AVG(Table2[[#This Row],[6M Return vs Nifty Z-Score]],Table2[6M Return vs Nifty Z-Score])</f>
        <v>125</v>
      </c>
      <c r="AU39">
        <f>_xlfn.RANK.AVG(Table2[[#This Row],[Sharpe Ratio Z-Score]],Table2[Sharpe Ratio Z-Score])</f>
        <v>91</v>
      </c>
      <c r="AV39">
        <f>(Table2[[#This Row],[Rank 1Y]]+Table2[[#This Row],[Rank 6M]]+Table2[[#This Row],[Rank Sharpe]])/3</f>
        <v>83.333333333333329</v>
      </c>
    </row>
    <row r="40" spans="1:48" x14ac:dyDescent="0.3">
      <c r="A40" t="s">
        <v>817</v>
      </c>
      <c r="B40" t="s">
        <v>818</v>
      </c>
      <c r="C40" t="s">
        <v>3041</v>
      </c>
      <c r="D40" t="s">
        <v>706</v>
      </c>
      <c r="E40">
        <v>18574.206082559998</v>
      </c>
      <c r="F40">
        <v>1379.2</v>
      </c>
      <c r="G40">
        <v>89.089975049639406</v>
      </c>
      <c r="H40">
        <f>(Table2[[#This Row],[1Y Return vs Nifty]]-AVERAGE(Table2[1Y Return vs Nifty]))/_xlfn.STDEV.P(Table2[1Y Return vs Nifty])</f>
        <v>0.89111063312545813</v>
      </c>
      <c r="I40">
        <v>-22.537313481338099</v>
      </c>
      <c r="J40">
        <f>(Table2[[#This Row],[1M Return vs Nifty]]-AVERAGE(Table2[1M Return vs Nifty]))/_xlfn.STDEV.P(Table2[1M Return vs Nifty])</f>
        <v>-2.2081835089153183</v>
      </c>
      <c r="K40">
        <v>24.423303084432</v>
      </c>
      <c r="L40">
        <f>(Table2[[#This Row],[6M Return vs Nifty]]-AVERAGE(Table2[6M Return vs Nifty]))/_xlfn.STDEV.P(Table2[6M Return vs Nifty])</f>
        <v>0.76152804846554079</v>
      </c>
      <c r="M40">
        <v>-13.3906669959492</v>
      </c>
      <c r="N40">
        <f>(Table2[[#This Row],[1W Return vs Nifty]]-AVERAGE(Table2[1W Return vs Nifty]))/_xlfn.STDEV.P(Table2[1W Return vs Nifty])</f>
        <v>-2.4468587180175829</v>
      </c>
      <c r="O40">
        <v>1588.26</v>
      </c>
      <c r="P40">
        <v>1526.80768065443</v>
      </c>
      <c r="Q40">
        <v>1159.3407281633599</v>
      </c>
      <c r="R40">
        <v>20.616051937568201</v>
      </c>
      <c r="S40" s="1">
        <f>(Table2[[#This Row],[Close Price]]-Table2[[#This Row],[20D EMA]])/Table2[[#This Row],[20D EMA]]</f>
        <v>-0.13162832281868206</v>
      </c>
      <c r="T40" s="1">
        <f>(Table2[[#This Row],[Close Price]]-Table2[[#This Row],[50D EMA]])/Table2[[#This Row],[50D EMA]]</f>
        <v>-9.6677323886110791E-2</v>
      </c>
      <c r="U40" s="1">
        <f>(Table2[[#This Row],[Close Price]]-Table2[[#This Row],[200D EMA]])/Table2[[#This Row],[200D EMA]]</f>
        <v>0.18964163553966015</v>
      </c>
      <c r="V40">
        <v>0.57948290589797902</v>
      </c>
      <c r="W40">
        <v>1370</v>
      </c>
      <c r="X40">
        <v>1524.75</v>
      </c>
      <c r="Y40">
        <v>1370</v>
      </c>
      <c r="Z40">
        <v>1524.75</v>
      </c>
      <c r="AA40">
        <v>1370</v>
      </c>
      <c r="AB40">
        <v>1636.75</v>
      </c>
      <c r="AC40" s="1">
        <f>(Table2[[#This Row],[Close Price]]/Table2[[#This Row],[Day Low]])-1</f>
        <v>6.7153284671532809E-3</v>
      </c>
      <c r="AD40" s="1">
        <f>(Table2[[#This Row],[Day High]]/Table2[[#This Row],[Close Price]])-1</f>
        <v>0.10553219257540603</v>
      </c>
      <c r="AE40" s="1">
        <f>(Table2[[#This Row],[Close Price]]/Table2[[#This Row],[Current Week Low]])-1</f>
        <v>6.7153284671532809E-3</v>
      </c>
      <c r="AF40" s="1">
        <f>(Table2[[#This Row],[Current Week High]]/Table2[[#This Row],[Close Price]])-1</f>
        <v>0.10553219257540603</v>
      </c>
      <c r="AG40" s="1">
        <f>(Table2[[#This Row],[Close Price]]/Table2[[#This Row],[Current Month Low]])-1</f>
        <v>6.7153284671532809E-3</v>
      </c>
      <c r="AH40" s="1">
        <f>(Table2[[#This Row],[Current Month High]]/Table2[[#This Row],[Close Price]])-1</f>
        <v>0.18673868909512747</v>
      </c>
      <c r="AI40">
        <v>37.539878190255202</v>
      </c>
      <c r="AJ40">
        <v>126.061301425995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7.0000000000000007E-2</v>
      </c>
      <c r="AM40" t="s">
        <v>3088</v>
      </c>
      <c r="AN40">
        <v>-16.690000000000001</v>
      </c>
      <c r="AO40" t="s">
        <v>3089</v>
      </c>
      <c r="AP40">
        <v>0.236690550018851</v>
      </c>
      <c r="AQ40">
        <f>(Table2[[#This Row],[Sharpe Ratio]]-AVERAGE(Table2[Sharpe Ratio]))/_xlfn.STDEV.P(Table2[Sharpe Ratio])</f>
        <v>2.079699137904897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-0.92270440743700544</v>
      </c>
      <c r="AS40">
        <f>_xlfn.RANK.AVG(Table2[[#This Row],[1Y Return vs Nifty Z-Score]],Table2[1Y Return vs Nifty Z-Score])</f>
        <v>112</v>
      </c>
      <c r="AT40">
        <f>_xlfn.RANK.AVG(Table2[[#This Row],[6M Return vs Nifty Z-Score]],Table2[6M Return vs Nifty Z-Score])</f>
        <v>133</v>
      </c>
      <c r="AU40">
        <f>_xlfn.RANK.AVG(Table2[[#This Row],[Sharpe Ratio Z-Score]],Table2[Sharpe Ratio Z-Score])</f>
        <v>10</v>
      </c>
      <c r="AV40">
        <f>(Table2[[#This Row],[Rank 1Y]]+Table2[[#This Row],[Rank 6M]]+Table2[[#This Row],[Rank Sharpe]])/3</f>
        <v>85</v>
      </c>
    </row>
    <row r="41" spans="1:48" x14ac:dyDescent="0.3">
      <c r="A41" t="s">
        <v>1399</v>
      </c>
      <c r="B41" t="s">
        <v>1400</v>
      </c>
      <c r="C41" t="s">
        <v>3033</v>
      </c>
      <c r="D41" t="s">
        <v>46</v>
      </c>
      <c r="E41">
        <v>7236.5970680999999</v>
      </c>
      <c r="F41">
        <v>530.1</v>
      </c>
      <c r="G41">
        <v>75.066268942466905</v>
      </c>
      <c r="H41">
        <f>(Table2[[#This Row],[1Y Return vs Nifty]]-AVERAGE(Table2[1Y Return vs Nifty]))/_xlfn.STDEV.P(Table2[1Y Return vs Nifty])</f>
        <v>0.67163207521231516</v>
      </c>
      <c r="I41">
        <v>13.953591451448499</v>
      </c>
      <c r="J41">
        <f>(Table2[[#This Row],[1M Return vs Nifty]]-AVERAGE(Table2[1M Return vs Nifty]))/_xlfn.STDEV.P(Table2[1M Return vs Nifty])</f>
        <v>1.6614114866598089</v>
      </c>
      <c r="K41">
        <v>34.915295186904899</v>
      </c>
      <c r="L41">
        <f>(Table2[[#This Row],[6M Return vs Nifty]]-AVERAGE(Table2[6M Return vs Nifty]))/_xlfn.STDEV.P(Table2[6M Return vs Nifty])</f>
        <v>1.1483112385763716</v>
      </c>
      <c r="M41">
        <v>4.6225114319340896</v>
      </c>
      <c r="N41">
        <f>(Table2[[#This Row],[1W Return vs Nifty]]-AVERAGE(Table2[1W Return vs Nifty]))/_xlfn.STDEV.P(Table2[1W Return vs Nifty])</f>
        <v>1.1480551190438075</v>
      </c>
      <c r="O41">
        <v>519.83000000000004</v>
      </c>
      <c r="P41">
        <v>479.51006515841698</v>
      </c>
      <c r="Q41">
        <v>376.553979555777</v>
      </c>
      <c r="R41">
        <v>50.501525031474799</v>
      </c>
      <c r="S41" s="1">
        <f>(Table2[[#This Row],[Close Price]]-Table2[[#This Row],[20D EMA]])/Table2[[#This Row],[20D EMA]]</f>
        <v>1.9756458842313796E-2</v>
      </c>
      <c r="T41" s="1">
        <f>(Table2[[#This Row],[Close Price]]-Table2[[#This Row],[50D EMA]])/Table2[[#This Row],[50D EMA]]</f>
        <v>0.10550338463671147</v>
      </c>
      <c r="U41" s="1">
        <f>(Table2[[#This Row],[Close Price]]-Table2[[#This Row],[200D EMA]])/Table2[[#This Row],[200D EMA]]</f>
        <v>0.40776629322935898</v>
      </c>
      <c r="V41">
        <v>0.84160270552850402</v>
      </c>
      <c r="W41">
        <v>527.29999999999995</v>
      </c>
      <c r="X41">
        <v>575.85</v>
      </c>
      <c r="Y41">
        <v>525.04999999999995</v>
      </c>
      <c r="Z41">
        <v>579.95000000000005</v>
      </c>
      <c r="AA41">
        <v>525.04999999999995</v>
      </c>
      <c r="AB41">
        <v>579.95000000000005</v>
      </c>
      <c r="AC41" s="1">
        <f>(Table2[[#This Row],[Close Price]]/Table2[[#This Row],[Day Low]])-1</f>
        <v>5.3100701687844865E-3</v>
      </c>
      <c r="AD41" s="1">
        <f>(Table2[[#This Row],[Day High]]/Table2[[#This Row],[Close Price]])-1</f>
        <v>8.6304470854555726E-2</v>
      </c>
      <c r="AE41" s="1">
        <f>(Table2[[#This Row],[Close Price]]/Table2[[#This Row],[Current Week Low]])-1</f>
        <v>9.6181316065138134E-3</v>
      </c>
      <c r="AF41" s="1">
        <f>(Table2[[#This Row],[Current Week High]]/Table2[[#This Row],[Close Price]])-1</f>
        <v>9.4038860592341011E-2</v>
      </c>
      <c r="AG41" s="1">
        <f>(Table2[[#This Row],[Close Price]]/Table2[[#This Row],[Current Month Low]])-1</f>
        <v>9.6181316065138134E-3</v>
      </c>
      <c r="AH41" s="1">
        <f>(Table2[[#This Row],[Current Month High]]/Table2[[#This Row],[Close Price]])-1</f>
        <v>9.4038860592341011E-2</v>
      </c>
      <c r="AI41">
        <v>9.4038860592341003</v>
      </c>
      <c r="AJ41">
        <v>119.730569948186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0.31</v>
      </c>
      <c r="AM41" t="s">
        <v>3088</v>
      </c>
      <c r="AN41">
        <v>14.1</v>
      </c>
      <c r="AO41" t="s">
        <v>3088</v>
      </c>
      <c r="AP41">
        <v>0.19077070368714999</v>
      </c>
      <c r="AQ41">
        <f>(Table2[[#This Row],[Sharpe Ratio]]-AVERAGE(Table2[Sharpe Ratio]))/_xlfn.STDEV.P(Table2[Sharpe Ratio])</f>
        <v>1.5419909327249604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6.1714008522172641</v>
      </c>
      <c r="AS41">
        <f>_xlfn.RANK.AVG(Table2[[#This Row],[1Y Return vs Nifty Z-Score]],Table2[1Y Return vs Nifty Z-Score])</f>
        <v>131</v>
      </c>
      <c r="AT41">
        <f>_xlfn.RANK.AVG(Table2[[#This Row],[6M Return vs Nifty Z-Score]],Table2[6M Return vs Nifty Z-Score])</f>
        <v>93</v>
      </c>
      <c r="AU41">
        <f>_xlfn.RANK.AVG(Table2[[#This Row],[Sharpe Ratio Z-Score]],Table2[Sharpe Ratio Z-Score])</f>
        <v>43</v>
      </c>
      <c r="AV41">
        <f>(Table2[[#This Row],[Rank 1Y]]+Table2[[#This Row],[Rank 6M]]+Table2[[#This Row],[Rank Sharpe]])/3</f>
        <v>89</v>
      </c>
    </row>
    <row r="42" spans="1:48" x14ac:dyDescent="0.3">
      <c r="A42" t="s">
        <v>575</v>
      </c>
      <c r="B42" t="s">
        <v>576</v>
      </c>
      <c r="C42" t="s">
        <v>3041</v>
      </c>
      <c r="D42" t="s">
        <v>230</v>
      </c>
      <c r="E42">
        <v>32634.948363324998</v>
      </c>
      <c r="F42">
        <v>8124.55</v>
      </c>
      <c r="G42">
        <v>90.118316128374502</v>
      </c>
      <c r="H42">
        <f>(Table2[[#This Row],[1Y Return vs Nifty]]-AVERAGE(Table2[1Y Return vs Nifty]))/_xlfn.STDEV.P(Table2[1Y Return vs Nifty])</f>
        <v>0.90720472517778583</v>
      </c>
      <c r="I42">
        <v>-6.8811720633715403</v>
      </c>
      <c r="J42">
        <f>(Table2[[#This Row],[1M Return vs Nifty]]-AVERAGE(Table2[1M Return vs Nifty]))/_xlfn.STDEV.P(Table2[1M Return vs Nifty])</f>
        <v>-0.54796361048942566</v>
      </c>
      <c r="K42">
        <v>19.207947195212299</v>
      </c>
      <c r="L42">
        <f>(Table2[[#This Row],[6M Return vs Nifty]]-AVERAGE(Table2[6M Return vs Nifty]))/_xlfn.STDEV.P(Table2[6M Return vs Nifty])</f>
        <v>0.56926599101314712</v>
      </c>
      <c r="M42">
        <v>-2.1154277070579002</v>
      </c>
      <c r="N42">
        <f>(Table2[[#This Row],[1W Return vs Nifty]]-AVERAGE(Table2[1W Return vs Nifty]))/_xlfn.STDEV.P(Table2[1W Return vs Nifty])</f>
        <v>-0.19664430427091256</v>
      </c>
      <c r="O42">
        <v>8497.85</v>
      </c>
      <c r="P42">
        <v>8308.8653398522001</v>
      </c>
      <c r="Q42">
        <v>6868.7227341735397</v>
      </c>
      <c r="R42">
        <v>37.9656145366286</v>
      </c>
      <c r="S42" s="1">
        <f>(Table2[[#This Row],[Close Price]]-Table2[[#This Row],[20D EMA]])/Table2[[#This Row],[20D EMA]]</f>
        <v>-4.3928758450666953E-2</v>
      </c>
      <c r="T42" s="1">
        <f>(Table2[[#This Row],[Close Price]]-Table2[[#This Row],[50D EMA]])/Table2[[#This Row],[50D EMA]]</f>
        <v>-2.2182973524454613E-2</v>
      </c>
      <c r="U42" s="1">
        <f>(Table2[[#This Row],[Close Price]]-Table2[[#This Row],[200D EMA]])/Table2[[#This Row],[200D EMA]]</f>
        <v>0.18283272078787213</v>
      </c>
      <c r="V42">
        <v>1.7061778730344199</v>
      </c>
      <c r="W42">
        <v>8081</v>
      </c>
      <c r="X42">
        <v>8499</v>
      </c>
      <c r="Y42">
        <v>8081</v>
      </c>
      <c r="Z42">
        <v>8519.2000000000007</v>
      </c>
      <c r="AA42">
        <v>8081</v>
      </c>
      <c r="AB42">
        <v>9329.9500000000007</v>
      </c>
      <c r="AC42" s="1">
        <f>(Table2[[#This Row],[Close Price]]/Table2[[#This Row],[Day Low]])-1</f>
        <v>5.3891845068680944E-3</v>
      </c>
      <c r="AD42" s="1">
        <f>(Table2[[#This Row],[Day High]]/Table2[[#This Row],[Close Price]])-1</f>
        <v>4.6088706451434147E-2</v>
      </c>
      <c r="AE42" s="1">
        <f>(Table2[[#This Row],[Close Price]]/Table2[[#This Row],[Current Week Low]])-1</f>
        <v>5.3891845068680944E-3</v>
      </c>
      <c r="AF42" s="1">
        <f>(Table2[[#This Row],[Current Week High]]/Table2[[#This Row],[Close Price]])-1</f>
        <v>4.8574997999889291E-2</v>
      </c>
      <c r="AG42" s="1">
        <f>(Table2[[#This Row],[Close Price]]/Table2[[#This Row],[Current Month Low]])-1</f>
        <v>5.3891845068680944E-3</v>
      </c>
      <c r="AH42" s="1">
        <f>(Table2[[#This Row],[Current Month High]]/Table2[[#This Row],[Close Price]])-1</f>
        <v>0.14836514022315095</v>
      </c>
      <c r="AI42">
        <v>18.897662024358201</v>
      </c>
      <c r="AJ42">
        <v>123.761326392905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-0.03</v>
      </c>
      <c r="AM42" t="s">
        <v>3089</v>
      </c>
      <c r="AN42">
        <v>1.31</v>
      </c>
      <c r="AO42" t="s">
        <v>3088</v>
      </c>
      <c r="AP42">
        <v>0.269636574542025</v>
      </c>
      <c r="AQ42">
        <f>(Table2[[#This Row],[Sharpe Ratio]]-AVERAGE(Table2[Sharpe Ratio]))/_xlfn.STDEV.P(Table2[Sharpe Ratio])</f>
        <v>2.4654876178184324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3.1973504192490272</v>
      </c>
      <c r="AS42">
        <f>_xlfn.RANK.AVG(Table2[[#This Row],[1Y Return vs Nifty Z-Score]],Table2[1Y Return vs Nifty Z-Score])</f>
        <v>111</v>
      </c>
      <c r="AT42">
        <f>_xlfn.RANK.AVG(Table2[[#This Row],[6M Return vs Nifty Z-Score]],Table2[6M Return vs Nifty Z-Score])</f>
        <v>159</v>
      </c>
      <c r="AU42">
        <f>_xlfn.RANK.AVG(Table2[[#This Row],[Sharpe Ratio Z-Score]],Table2[Sharpe Ratio Z-Score])</f>
        <v>3</v>
      </c>
      <c r="AV42">
        <f>(Table2[[#This Row],[Rank 1Y]]+Table2[[#This Row],[Rank 6M]]+Table2[[#This Row],[Rank Sharpe]])/3</f>
        <v>91</v>
      </c>
    </row>
    <row r="43" spans="1:48" x14ac:dyDescent="0.3">
      <c r="A43" t="s">
        <v>1439</v>
      </c>
      <c r="B43" t="s">
        <v>1440</v>
      </c>
      <c r="C43" t="s">
        <v>3041</v>
      </c>
      <c r="D43" t="s">
        <v>368</v>
      </c>
      <c r="E43">
        <v>6924.74044898999</v>
      </c>
      <c r="F43">
        <v>305.14999999999998</v>
      </c>
      <c r="G43">
        <v>94.6442107191709</v>
      </c>
      <c r="H43">
        <f>(Table2[[#This Row],[1Y Return vs Nifty]]-AVERAGE(Table2[1Y Return vs Nifty]))/_xlfn.STDEV.P(Table2[1Y Return vs Nifty])</f>
        <v>0.97803741451565207</v>
      </c>
      <c r="I43">
        <v>-1.2151200065679499</v>
      </c>
      <c r="J43">
        <f>(Table2[[#This Row],[1M Return vs Nifty]]-AVERAGE(Table2[1M Return vs Nifty]))/_xlfn.STDEV.P(Table2[1M Return vs Nifty])</f>
        <v>5.2879989417457196E-2</v>
      </c>
      <c r="K43">
        <v>66.369503627875901</v>
      </c>
      <c r="L43">
        <f>(Table2[[#This Row],[6M Return vs Nifty]]-AVERAGE(Table2[6M Return vs Nifty]))/_xlfn.STDEV.P(Table2[6M Return vs Nifty])</f>
        <v>2.3078583450159909</v>
      </c>
      <c r="M43">
        <v>-3.0720038630584301</v>
      </c>
      <c r="N43">
        <f>(Table2[[#This Row],[1W Return vs Nifty]]-AVERAGE(Table2[1W Return vs Nifty]))/_xlfn.STDEV.P(Table2[1W Return vs Nifty])</f>
        <v>-0.3875494725718181</v>
      </c>
      <c r="O43">
        <v>328.8</v>
      </c>
      <c r="P43">
        <v>315.26892658877</v>
      </c>
      <c r="Q43">
        <v>246.53763081512599</v>
      </c>
      <c r="R43">
        <v>27.132860739617001</v>
      </c>
      <c r="S43" s="1">
        <f>(Table2[[#This Row],[Close Price]]-Table2[[#This Row],[20D EMA]])/Table2[[#This Row],[20D EMA]]</f>
        <v>-7.1928223844282338E-2</v>
      </c>
      <c r="T43" s="1">
        <f>(Table2[[#This Row],[Close Price]]-Table2[[#This Row],[50D EMA]])/Table2[[#This Row],[50D EMA]]</f>
        <v>-3.2096174837962808E-2</v>
      </c>
      <c r="U43" s="1">
        <f>(Table2[[#This Row],[Close Price]]-Table2[[#This Row],[200D EMA]])/Table2[[#This Row],[200D EMA]]</f>
        <v>0.23774208014851214</v>
      </c>
      <c r="V43">
        <v>0.67596156989660605</v>
      </c>
      <c r="W43">
        <v>303.25</v>
      </c>
      <c r="X43">
        <v>327.75</v>
      </c>
      <c r="Y43">
        <v>303.25</v>
      </c>
      <c r="Z43">
        <v>327.75</v>
      </c>
      <c r="AA43">
        <v>303.25</v>
      </c>
      <c r="AB43">
        <v>349.9</v>
      </c>
      <c r="AC43" s="1">
        <f>(Table2[[#This Row],[Close Price]]/Table2[[#This Row],[Day Low]])-1</f>
        <v>6.2654575432810056E-3</v>
      </c>
      <c r="AD43" s="1">
        <f>(Table2[[#This Row],[Day High]]/Table2[[#This Row],[Close Price]])-1</f>
        <v>7.4061936752416901E-2</v>
      </c>
      <c r="AE43" s="1">
        <f>(Table2[[#This Row],[Close Price]]/Table2[[#This Row],[Current Week Low]])-1</f>
        <v>6.2654575432810056E-3</v>
      </c>
      <c r="AF43" s="1">
        <f>(Table2[[#This Row],[Current Week High]]/Table2[[#This Row],[Close Price]])-1</f>
        <v>7.4061936752416901E-2</v>
      </c>
      <c r="AG43" s="1">
        <f>(Table2[[#This Row],[Close Price]]/Table2[[#This Row],[Current Month Low]])-1</f>
        <v>6.2654575432810056E-3</v>
      </c>
      <c r="AH43" s="1">
        <f>(Table2[[#This Row],[Current Month High]]/Table2[[#This Row],[Close Price]])-1</f>
        <v>0.14664918892348022</v>
      </c>
      <c r="AI43">
        <v>18.7940357201376</v>
      </c>
      <c r="AJ43">
        <v>135.63706563706501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-0.02</v>
      </c>
      <c r="AM43" t="s">
        <v>3089</v>
      </c>
      <c r="AN43">
        <v>-5.6</v>
      </c>
      <c r="AO43" t="s">
        <v>3089</v>
      </c>
      <c r="AP43">
        <v>0.129562754170332</v>
      </c>
      <c r="AQ43">
        <f>(Table2[[#This Row],[Sharpe Ratio]]-AVERAGE(Table2[Sharpe Ratio]))/_xlfn.STDEV.P(Table2[Sharpe Ratio])</f>
        <v>0.8252634323824477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3.7764897087597298</v>
      </c>
      <c r="AS43">
        <f>_xlfn.RANK.AVG(Table2[[#This Row],[1Y Return vs Nifty Z-Score]],Table2[1Y Return vs Nifty Z-Score])</f>
        <v>102</v>
      </c>
      <c r="AT43">
        <f>_xlfn.RANK.AVG(Table2[[#This Row],[6M Return vs Nifty Z-Score]],Table2[6M Return vs Nifty Z-Score])</f>
        <v>25</v>
      </c>
      <c r="AU43">
        <f>_xlfn.RANK.AVG(Table2[[#This Row],[Sharpe Ratio Z-Score]],Table2[Sharpe Ratio Z-Score])</f>
        <v>149</v>
      </c>
      <c r="AV43">
        <f>(Table2[[#This Row],[Rank 1Y]]+Table2[[#This Row],[Rank 6M]]+Table2[[#This Row],[Rank Sharpe]])/3</f>
        <v>92</v>
      </c>
    </row>
    <row r="44" spans="1:48" x14ac:dyDescent="0.3">
      <c r="A44" t="s">
        <v>102</v>
      </c>
      <c r="B44" t="s">
        <v>103</v>
      </c>
      <c r="C44" t="s">
        <v>3035</v>
      </c>
      <c r="D44" t="s">
        <v>57</v>
      </c>
      <c r="E44">
        <v>265897.37059254001</v>
      </c>
      <c r="F44">
        <v>689.4</v>
      </c>
      <c r="G44">
        <v>129.31872756712301</v>
      </c>
      <c r="H44">
        <f>(Table2[[#This Row],[1Y Return vs Nifty]]-AVERAGE(Table2[1Y Return vs Nifty]))/_xlfn.STDEV.P(Table2[1Y Return vs Nifty])</f>
        <v>1.5207122891859912</v>
      </c>
      <c r="I44">
        <v>-1.3022358097034901</v>
      </c>
      <c r="J44">
        <f>(Table2[[#This Row],[1M Return vs Nifty]]-AVERAGE(Table2[1M Return vs Nifty]))/_xlfn.STDEV.P(Table2[1M Return vs Nifty])</f>
        <v>4.364199226529801E-2</v>
      </c>
      <c r="K44">
        <v>16.0057159648942</v>
      </c>
      <c r="L44">
        <f>(Table2[[#This Row],[6M Return vs Nifty]]-AVERAGE(Table2[6M Return vs Nifty]))/_xlfn.STDEV.P(Table2[6M Return vs Nifty])</f>
        <v>0.45121698767439689</v>
      </c>
      <c r="M44">
        <v>-0.629685953997703</v>
      </c>
      <c r="N44">
        <f>(Table2[[#This Row],[1W Return vs Nifty]]-AVERAGE(Table2[1W Return vs Nifty]))/_xlfn.STDEV.P(Table2[1W Return vs Nifty])</f>
        <v>9.9867141932731066E-2</v>
      </c>
      <c r="O44">
        <v>711.91</v>
      </c>
      <c r="P44">
        <v>702.57752007879196</v>
      </c>
      <c r="Q44">
        <v>585.16612816521194</v>
      </c>
      <c r="R44">
        <v>32.7491247090014</v>
      </c>
      <c r="S44" s="1">
        <f>(Table2[[#This Row],[Close Price]]-Table2[[#This Row],[20D EMA]])/Table2[[#This Row],[20D EMA]]</f>
        <v>-3.1619165343933914E-2</v>
      </c>
      <c r="T44" s="1">
        <f>(Table2[[#This Row],[Close Price]]-Table2[[#This Row],[50D EMA]])/Table2[[#This Row],[50D EMA]]</f>
        <v>-1.8755965999757814E-2</v>
      </c>
      <c r="U44" s="1">
        <f>(Table2[[#This Row],[Close Price]]-Table2[[#This Row],[200D EMA]])/Table2[[#This Row],[200D EMA]]</f>
        <v>0.17812697423484383</v>
      </c>
      <c r="V44">
        <v>0.92803623026142201</v>
      </c>
      <c r="W44">
        <v>683</v>
      </c>
      <c r="X44">
        <v>706.65</v>
      </c>
      <c r="Y44">
        <v>681</v>
      </c>
      <c r="Z44">
        <v>719.2</v>
      </c>
      <c r="AA44">
        <v>681</v>
      </c>
      <c r="AB44">
        <v>752.9</v>
      </c>
      <c r="AC44" s="1">
        <f>(Table2[[#This Row],[Close Price]]/Table2[[#This Row],[Day Low]])-1</f>
        <v>9.3704245973644795E-3</v>
      </c>
      <c r="AD44" s="1">
        <f>(Table2[[#This Row],[Day High]]/Table2[[#This Row],[Close Price]])-1</f>
        <v>2.5021758050478571E-2</v>
      </c>
      <c r="AE44" s="1">
        <f>(Table2[[#This Row],[Close Price]]/Table2[[#This Row],[Current Week Low]])-1</f>
        <v>1.2334801762114544E-2</v>
      </c>
      <c r="AF44" s="1">
        <f>(Table2[[#This Row],[Current Week High]]/Table2[[#This Row],[Close Price]])-1</f>
        <v>4.3225993617638681E-2</v>
      </c>
      <c r="AG44" s="1">
        <f>(Table2[[#This Row],[Close Price]]/Table2[[#This Row],[Current Month Low]])-1</f>
        <v>1.2334801762114544E-2</v>
      </c>
      <c r="AH44" s="1">
        <f>(Table2[[#This Row],[Current Month High]]/Table2[[#This Row],[Close Price]])-1</f>
        <v>9.2109080359733086E-2</v>
      </c>
      <c r="AI44">
        <v>29.9463301421526</v>
      </c>
      <c r="AJ44">
        <v>160.396600566572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0.03</v>
      </c>
      <c r="AM44" t="s">
        <v>3088</v>
      </c>
      <c r="AN44">
        <v>-0.73</v>
      </c>
      <c r="AO44" t="s">
        <v>3089</v>
      </c>
      <c r="AP44">
        <v>0.18763567059247499</v>
      </c>
      <c r="AQ44">
        <f>(Table2[[#This Row],[Sharpe Ratio]]-AVERAGE(Table2[Sharpe Ratio]))/_xlfn.STDEV.P(Table2[Sharpe Ratio])</f>
        <v>1.5052805960583144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3.6207190071167319</v>
      </c>
      <c r="AS44">
        <f>_xlfn.RANK.AVG(Table2[[#This Row],[1Y Return vs Nifty Z-Score]],Table2[1Y Return vs Nifty Z-Score])</f>
        <v>54</v>
      </c>
      <c r="AT44">
        <f>_xlfn.RANK.AVG(Table2[[#This Row],[6M Return vs Nifty Z-Score]],Table2[6M Return vs Nifty Z-Score])</f>
        <v>181</v>
      </c>
      <c r="AU44">
        <f>_xlfn.RANK.AVG(Table2[[#This Row],[Sharpe Ratio Z-Score]],Table2[Sharpe Ratio Z-Score])</f>
        <v>47</v>
      </c>
      <c r="AV44">
        <f>(Table2[[#This Row],[Rank 1Y]]+Table2[[#This Row],[Rank 6M]]+Table2[[#This Row],[Rank Sharpe]])/3</f>
        <v>94</v>
      </c>
    </row>
    <row r="45" spans="1:48" x14ac:dyDescent="0.3">
      <c r="A45" t="s">
        <v>256</v>
      </c>
      <c r="B45" t="s">
        <v>257</v>
      </c>
      <c r="C45" t="s">
        <v>3041</v>
      </c>
      <c r="D45" t="s">
        <v>161</v>
      </c>
      <c r="E45">
        <v>100126.73177302501</v>
      </c>
      <c r="F45">
        <v>287.55</v>
      </c>
      <c r="G45">
        <v>174.73926059682901</v>
      </c>
      <c r="H45">
        <f>(Table2[[#This Row],[1Y Return vs Nifty]]-AVERAGE(Table2[1Y Return vs Nifty]))/_xlfn.STDEV.P(Table2[1Y Return vs Nifty])</f>
        <v>2.2315681080987635</v>
      </c>
      <c r="I45">
        <v>-6.4454187489543804</v>
      </c>
      <c r="J45">
        <f>(Table2[[#This Row],[1M Return vs Nifty]]-AVERAGE(Table2[1M Return vs Nifty]))/_xlfn.STDEV.P(Table2[1M Return vs Nifty])</f>
        <v>-0.5017551416153393</v>
      </c>
      <c r="K45">
        <v>14.6427598116988</v>
      </c>
      <c r="L45">
        <f>(Table2[[#This Row],[6M Return vs Nifty]]-AVERAGE(Table2[6M Return vs Nifty]))/_xlfn.STDEV.P(Table2[6M Return vs Nifty])</f>
        <v>0.40097214153218025</v>
      </c>
      <c r="M45">
        <v>-6.1150670469694504</v>
      </c>
      <c r="N45">
        <f>(Table2[[#This Row],[1W Return vs Nifty]]-AVERAGE(Table2[1W Return vs Nifty]))/_xlfn.STDEV.P(Table2[1W Return vs Nifty])</f>
        <v>-0.99485761592313626</v>
      </c>
      <c r="O45">
        <v>307.42</v>
      </c>
      <c r="P45">
        <v>301.66924384002402</v>
      </c>
      <c r="Q45">
        <v>242.59916543540399</v>
      </c>
      <c r="R45">
        <v>25.315636319063401</v>
      </c>
      <c r="S45" s="1">
        <f>(Table2[[#This Row],[Close Price]]-Table2[[#This Row],[20D EMA]])/Table2[[#This Row],[20D EMA]]</f>
        <v>-6.4634701711014264E-2</v>
      </c>
      <c r="T45" s="1">
        <f>(Table2[[#This Row],[Close Price]]-Table2[[#This Row],[50D EMA]])/Table2[[#This Row],[50D EMA]]</f>
        <v>-4.6803723376956131E-2</v>
      </c>
      <c r="U45" s="1">
        <f>(Table2[[#This Row],[Close Price]]-Table2[[#This Row],[200D EMA]])/Table2[[#This Row],[200D EMA]]</f>
        <v>0.18528849628942734</v>
      </c>
      <c r="V45">
        <v>0.832103194970365</v>
      </c>
      <c r="W45">
        <v>285.7</v>
      </c>
      <c r="X45">
        <v>301.89999999999998</v>
      </c>
      <c r="Y45">
        <v>285</v>
      </c>
      <c r="Z45">
        <v>301.89999999999998</v>
      </c>
      <c r="AA45">
        <v>285</v>
      </c>
      <c r="AB45">
        <v>319.95</v>
      </c>
      <c r="AC45" s="1">
        <f>(Table2[[#This Row],[Close Price]]/Table2[[#This Row],[Day Low]])-1</f>
        <v>6.4753237661883123E-3</v>
      </c>
      <c r="AD45" s="1">
        <f>(Table2[[#This Row],[Day High]]/Table2[[#This Row],[Close Price]])-1</f>
        <v>4.9904364458354999E-2</v>
      </c>
      <c r="AE45" s="1">
        <f>(Table2[[#This Row],[Close Price]]/Table2[[#This Row],[Current Week Low]])-1</f>
        <v>8.9473684210525928E-3</v>
      </c>
      <c r="AF45" s="1">
        <f>(Table2[[#This Row],[Current Week High]]/Table2[[#This Row],[Close Price]])-1</f>
        <v>4.9904364458354999E-2</v>
      </c>
      <c r="AG45" s="1">
        <f>(Table2[[#This Row],[Close Price]]/Table2[[#This Row],[Current Month Low]])-1</f>
        <v>8.9473684210525928E-3</v>
      </c>
      <c r="AH45" s="1">
        <f>(Table2[[#This Row],[Current Month High]]/Table2[[#This Row],[Close Price]])-1</f>
        <v>0.11267605633802802</v>
      </c>
      <c r="AI45">
        <v>16.623195965918899</v>
      </c>
      <c r="AJ45">
        <v>203.322784810126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-0.09</v>
      </c>
      <c r="AM45" t="s">
        <v>3089</v>
      </c>
      <c r="AN45">
        <v>-2.23</v>
      </c>
      <c r="AO45" t="s">
        <v>3089</v>
      </c>
      <c r="AP45">
        <v>0.17462107526950699</v>
      </c>
      <c r="AQ45">
        <f>(Table2[[#This Row],[Sharpe Ratio]]-AVERAGE(Table2[Sharpe Ratio]))/_xlfn.STDEV.P(Table2[Sharpe Ratio])</f>
        <v>1.3528834246543417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2.48881091674681</v>
      </c>
      <c r="AS45">
        <f>_xlfn.RANK.AVG(Table2[[#This Row],[1Y Return vs Nifty Z-Score]],Table2[1Y Return vs Nifty Z-Score])</f>
        <v>23</v>
      </c>
      <c r="AT45">
        <f>_xlfn.RANK.AVG(Table2[[#This Row],[6M Return vs Nifty Z-Score]],Table2[6M Return vs Nifty Z-Score])</f>
        <v>202</v>
      </c>
      <c r="AU45">
        <f>_xlfn.RANK.AVG(Table2[[#This Row],[Sharpe Ratio Z-Score]],Table2[Sharpe Ratio Z-Score])</f>
        <v>67</v>
      </c>
      <c r="AV45">
        <f>(Table2[[#This Row],[Rank 1Y]]+Table2[[#This Row],[Rank 6M]]+Table2[[#This Row],[Rank Sharpe]])/3</f>
        <v>97.333333333333329</v>
      </c>
    </row>
    <row r="46" spans="1:48" x14ac:dyDescent="0.3">
      <c r="A46" t="s">
        <v>1343</v>
      </c>
      <c r="B46" t="s">
        <v>1344</v>
      </c>
      <c r="C46" t="s">
        <v>3046</v>
      </c>
      <c r="D46" t="s">
        <v>1165</v>
      </c>
      <c r="E46">
        <v>7811.1493069500002</v>
      </c>
      <c r="F46">
        <v>611.04999999999995</v>
      </c>
      <c r="G46">
        <v>69.707166888684498</v>
      </c>
      <c r="H46">
        <f>(Table2[[#This Row],[1Y Return vs Nifty]]-AVERAGE(Table2[1Y Return vs Nifty]))/_xlfn.STDEV.P(Table2[1Y Return vs Nifty])</f>
        <v>0.58775924006555269</v>
      </c>
      <c r="I46">
        <v>32.959974058416101</v>
      </c>
      <c r="J46">
        <f>(Table2[[#This Row],[1M Return vs Nifty]]-AVERAGE(Table2[1M Return vs Nifty]))/_xlfn.STDEV.P(Table2[1M Return vs Nifty])</f>
        <v>3.6769000900632003</v>
      </c>
      <c r="K46">
        <v>35.048118633704398</v>
      </c>
      <c r="L46">
        <f>(Table2[[#This Row],[6M Return vs Nifty]]-AVERAGE(Table2[6M Return vs Nifty]))/_xlfn.STDEV.P(Table2[6M Return vs Nifty])</f>
        <v>1.1532077230545212</v>
      </c>
      <c r="M46">
        <v>1.0857365258107501</v>
      </c>
      <c r="N46">
        <f>(Table2[[#This Row],[1W Return vs Nifty]]-AVERAGE(Table2[1W Return vs Nifty]))/_xlfn.STDEV.P(Table2[1W Return vs Nifty])</f>
        <v>0.44221627447248052</v>
      </c>
      <c r="O46">
        <v>578.15</v>
      </c>
      <c r="P46">
        <v>523.19555696329701</v>
      </c>
      <c r="Q46">
        <v>434.497234873764</v>
      </c>
      <c r="R46">
        <v>58.017577454941097</v>
      </c>
      <c r="S46" s="1">
        <f>(Table2[[#This Row],[Close Price]]-Table2[[#This Row],[20D EMA]])/Table2[[#This Row],[20D EMA]]</f>
        <v>5.6905647323358954E-2</v>
      </c>
      <c r="T46" s="1">
        <f>(Table2[[#This Row],[Close Price]]-Table2[[#This Row],[50D EMA]])/Table2[[#This Row],[50D EMA]]</f>
        <v>0.16791893942414743</v>
      </c>
      <c r="U46" s="1">
        <f>(Table2[[#This Row],[Close Price]]-Table2[[#This Row],[200D EMA]])/Table2[[#This Row],[200D EMA]]</f>
        <v>0.4063380637566783</v>
      </c>
      <c r="V46">
        <v>1.37324353833513</v>
      </c>
      <c r="W46">
        <v>604.54999999999995</v>
      </c>
      <c r="X46">
        <v>636.15</v>
      </c>
      <c r="Y46">
        <v>577</v>
      </c>
      <c r="Z46">
        <v>636.15</v>
      </c>
      <c r="AA46">
        <v>577</v>
      </c>
      <c r="AB46">
        <v>652</v>
      </c>
      <c r="AC46" s="1">
        <f>(Table2[[#This Row],[Close Price]]/Table2[[#This Row],[Day Low]])-1</f>
        <v>1.0751798858655182E-2</v>
      </c>
      <c r="AD46" s="1">
        <f>(Table2[[#This Row],[Day High]]/Table2[[#This Row],[Close Price]])-1</f>
        <v>4.1076834956222941E-2</v>
      </c>
      <c r="AE46" s="1">
        <f>(Table2[[#This Row],[Close Price]]/Table2[[#This Row],[Current Week Low]])-1</f>
        <v>5.9012131715771243E-2</v>
      </c>
      <c r="AF46" s="1">
        <f>(Table2[[#This Row],[Current Week High]]/Table2[[#This Row],[Close Price]])-1</f>
        <v>4.1076834956222941E-2</v>
      </c>
      <c r="AG46" s="1">
        <f>(Table2[[#This Row],[Close Price]]/Table2[[#This Row],[Current Month Low]])-1</f>
        <v>5.9012131715771243E-2</v>
      </c>
      <c r="AH46" s="1">
        <f>(Table2[[#This Row],[Current Month High]]/Table2[[#This Row],[Close Price]])-1</f>
        <v>6.7015792488339887E-2</v>
      </c>
      <c r="AI46">
        <v>6.7015792488339798</v>
      </c>
      <c r="AJ46">
        <v>114.10301331464601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0.25</v>
      </c>
      <c r="AM46" t="s">
        <v>3088</v>
      </c>
      <c r="AN46">
        <v>10.68</v>
      </c>
      <c r="AO46" t="s">
        <v>3088</v>
      </c>
      <c r="AP46">
        <v>0.181634842632309</v>
      </c>
      <c r="AQ46">
        <f>(Table2[[#This Row],[Sharpe Ratio]]-AVERAGE(Table2[Sharpe Ratio]))/_xlfn.STDEV.P(Table2[Sharpe Ratio])</f>
        <v>1.4350126250214237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7.2950959526771779</v>
      </c>
      <c r="AS46">
        <f>_xlfn.RANK.AVG(Table2[[#This Row],[1Y Return vs Nifty Z-Score]],Table2[1Y Return vs Nifty Z-Score])</f>
        <v>148</v>
      </c>
      <c r="AT46">
        <f>_xlfn.RANK.AVG(Table2[[#This Row],[6M Return vs Nifty Z-Score]],Table2[6M Return vs Nifty Z-Score])</f>
        <v>91</v>
      </c>
      <c r="AU46">
        <f>_xlfn.RANK.AVG(Table2[[#This Row],[Sharpe Ratio Z-Score]],Table2[Sharpe Ratio Z-Score])</f>
        <v>56</v>
      </c>
      <c r="AV46">
        <f>(Table2[[#This Row],[Rank 1Y]]+Table2[[#This Row],[Rank 6M]]+Table2[[#This Row],[Rank Sharpe]])/3</f>
        <v>98.333333333333329</v>
      </c>
    </row>
    <row r="47" spans="1:48" x14ac:dyDescent="0.3">
      <c r="A47" t="s">
        <v>1009</v>
      </c>
      <c r="B47" t="s">
        <v>1010</v>
      </c>
      <c r="C47" t="s">
        <v>3043</v>
      </c>
      <c r="D47" t="s">
        <v>465</v>
      </c>
      <c r="E47">
        <v>12878.367412809999</v>
      </c>
      <c r="F47">
        <v>1935.1</v>
      </c>
      <c r="G47">
        <v>41.504652401979399</v>
      </c>
      <c r="H47">
        <f>(Table2[[#This Row],[1Y Return vs Nifty]]-AVERAGE(Table2[1Y Return vs Nifty]))/_xlfn.STDEV.P(Table2[1Y Return vs Nifty])</f>
        <v>0.14637469009265172</v>
      </c>
      <c r="I47">
        <v>-2.6460763876737201</v>
      </c>
      <c r="J47">
        <f>(Table2[[#This Row],[1M Return vs Nifty]]-AVERAGE(Table2[1M Return vs Nifty]))/_xlfn.STDEV.P(Table2[1M Return vs Nifty])</f>
        <v>-9.8862524543550725E-2</v>
      </c>
      <c r="K47">
        <v>73.385772501266501</v>
      </c>
      <c r="L47">
        <f>(Table2[[#This Row],[6M Return vs Nifty]]-AVERAGE(Table2[6M Return vs Nifty]))/_xlfn.STDEV.P(Table2[6M Return vs Nifty])</f>
        <v>2.5665103560945846</v>
      </c>
      <c r="M47">
        <v>-4.2521416426035001</v>
      </c>
      <c r="N47">
        <f>(Table2[[#This Row],[1W Return vs Nifty]]-AVERAGE(Table2[1W Return vs Nifty]))/_xlfn.STDEV.P(Table2[1W Return vs Nifty])</f>
        <v>-0.62307112969138323</v>
      </c>
      <c r="O47">
        <v>2150.91</v>
      </c>
      <c r="P47">
        <v>1789.0566051514299</v>
      </c>
      <c r="Q47">
        <v>1371.69022178301</v>
      </c>
      <c r="R47">
        <v>42.973865024719402</v>
      </c>
      <c r="S47" s="1">
        <f>(Table2[[#This Row],[Close Price]]-Table2[[#This Row],[20D EMA]])/Table2[[#This Row],[20D EMA]]</f>
        <v>-0.10033427711991667</v>
      </c>
      <c r="T47" s="1">
        <f>(Table2[[#This Row],[Close Price]]-Table2[[#This Row],[50D EMA]])/Table2[[#This Row],[50D EMA]]</f>
        <v>8.1631511506148516E-2</v>
      </c>
      <c r="U47" s="1">
        <f>(Table2[[#This Row],[Close Price]]-Table2[[#This Row],[200D EMA]])/Table2[[#This Row],[200D EMA]]</f>
        <v>0.41074126597230837</v>
      </c>
      <c r="V47">
        <v>0.36052232695514602</v>
      </c>
      <c r="W47">
        <v>1900</v>
      </c>
      <c r="X47">
        <v>1988.75</v>
      </c>
      <c r="Y47">
        <v>1871.45</v>
      </c>
      <c r="Z47">
        <v>1988.75</v>
      </c>
      <c r="AA47">
        <v>1871.45</v>
      </c>
      <c r="AB47">
        <v>2029</v>
      </c>
      <c r="AC47" s="1">
        <f>(Table2[[#This Row],[Close Price]]/Table2[[#This Row],[Day Low]])-1</f>
        <v>1.8473684210526198E-2</v>
      </c>
      <c r="AD47" s="1">
        <f>(Table2[[#This Row],[Day High]]/Table2[[#This Row],[Close Price]])-1</f>
        <v>2.7724665391969383E-2</v>
      </c>
      <c r="AE47" s="1">
        <f>(Table2[[#This Row],[Close Price]]/Table2[[#This Row],[Current Week Low]])-1</f>
        <v>3.4011060942050308E-2</v>
      </c>
      <c r="AF47" s="1">
        <f>(Table2[[#This Row],[Current Week High]]/Table2[[#This Row],[Close Price]])-1</f>
        <v>2.7724665391969383E-2</v>
      </c>
      <c r="AG47" s="1">
        <f>(Table2[[#This Row],[Close Price]]/Table2[[#This Row],[Current Month Low]])-1</f>
        <v>3.4011060942050308E-2</v>
      </c>
      <c r="AH47" s="1">
        <f>(Table2[[#This Row],[Current Month High]]/Table2[[#This Row],[Close Price]])-1</f>
        <v>4.8524624050436671E-2</v>
      </c>
      <c r="AI47">
        <v>22.991059893545501</v>
      </c>
      <c r="AJ47">
        <v>115.399704009952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-0.21</v>
      </c>
      <c r="AM47" t="s">
        <v>3089</v>
      </c>
      <c r="AN47">
        <v>-7.45</v>
      </c>
      <c r="AO47" t="s">
        <v>3089</v>
      </c>
      <c r="AP47">
        <v>0.21775007815567399</v>
      </c>
      <c r="AQ47">
        <f>(Table2[[#This Row],[Sharpe Ratio]]-AVERAGE(Table2[Sharpe Ratio]))/_xlfn.STDEV.P(Table2[Sharpe Ratio])</f>
        <v>1.8579116550539556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3.8488630470062573</v>
      </c>
      <c r="AS47">
        <f>_xlfn.RANK.AVG(Table2[[#This Row],[1Y Return vs Nifty Z-Score]],Table2[1Y Return vs Nifty Z-Score])</f>
        <v>256</v>
      </c>
      <c r="AT47">
        <f>_xlfn.RANK.AVG(Table2[[#This Row],[6M Return vs Nifty Z-Score]],Table2[6M Return vs Nifty Z-Score])</f>
        <v>17</v>
      </c>
      <c r="AU47">
        <f>_xlfn.RANK.AVG(Table2[[#This Row],[Sharpe Ratio Z-Score]],Table2[Sharpe Ratio Z-Score])</f>
        <v>23</v>
      </c>
      <c r="AV47">
        <f>(Table2[[#This Row],[Rank 1Y]]+Table2[[#This Row],[Rank 6M]]+Table2[[#This Row],[Rank Sharpe]])/3</f>
        <v>98.666666666666671</v>
      </c>
    </row>
    <row r="48" spans="1:48" x14ac:dyDescent="0.3">
      <c r="A48" t="s">
        <v>733</v>
      </c>
      <c r="B48" t="s">
        <v>734</v>
      </c>
      <c r="C48" t="s">
        <v>3041</v>
      </c>
      <c r="D48" t="s">
        <v>161</v>
      </c>
      <c r="E48">
        <v>21666.4484261119</v>
      </c>
      <c r="F48">
        <v>166.18</v>
      </c>
      <c r="G48">
        <v>192.69998210827501</v>
      </c>
      <c r="H48">
        <f>(Table2[[#This Row],[1Y Return vs Nifty]]-AVERAGE(Table2[1Y Return vs Nifty]))/_xlfn.STDEV.P(Table2[1Y Return vs Nifty])</f>
        <v>2.512663078735347</v>
      </c>
      <c r="I48">
        <v>7.9903105177393003</v>
      </c>
      <c r="J48">
        <f>(Table2[[#This Row],[1M Return vs Nifty]]-AVERAGE(Table2[1M Return vs Nifty]))/_xlfn.STDEV.P(Table2[1M Return vs Nifty])</f>
        <v>1.0290489267070502</v>
      </c>
      <c r="K48">
        <v>16.2953334346901</v>
      </c>
      <c r="L48">
        <f>(Table2[[#This Row],[6M Return vs Nifty]]-AVERAGE(Table2[6M Return vs Nifty]))/_xlfn.STDEV.P(Table2[6M Return vs Nifty])</f>
        <v>0.46189362255797473</v>
      </c>
      <c r="M48">
        <v>1.9936515847901299</v>
      </c>
      <c r="N48">
        <f>(Table2[[#This Row],[1W Return vs Nifty]]-AVERAGE(Table2[1W Return vs Nifty]))/_xlfn.STDEV.P(Table2[1W Return vs Nifty])</f>
        <v>0.62341008329797365</v>
      </c>
      <c r="O48">
        <v>166.08</v>
      </c>
      <c r="P48">
        <v>157.37342738890001</v>
      </c>
      <c r="Q48">
        <v>125.960997940609</v>
      </c>
      <c r="R48">
        <v>45.878435970121103</v>
      </c>
      <c r="S48" s="1">
        <f>(Table2[[#This Row],[Close Price]]-Table2[[#This Row],[20D EMA]])/Table2[[#This Row],[20D EMA]]</f>
        <v>6.0211946050092908E-4</v>
      </c>
      <c r="T48" s="1">
        <f>(Table2[[#This Row],[Close Price]]-Table2[[#This Row],[50D EMA]])/Table2[[#This Row],[50D EMA]]</f>
        <v>5.5959717960118262E-2</v>
      </c>
      <c r="U48" s="1">
        <f>(Table2[[#This Row],[Close Price]]-Table2[[#This Row],[200D EMA]])/Table2[[#This Row],[200D EMA]]</f>
        <v>0.31929726436713673</v>
      </c>
      <c r="V48">
        <v>1.3756081470174299</v>
      </c>
      <c r="W48">
        <v>164.07</v>
      </c>
      <c r="X48">
        <v>179.51</v>
      </c>
      <c r="Y48">
        <v>164.07</v>
      </c>
      <c r="Z48">
        <v>179.51</v>
      </c>
      <c r="AA48">
        <v>164.07</v>
      </c>
      <c r="AB48">
        <v>184.95</v>
      </c>
      <c r="AC48" s="1">
        <f>(Table2[[#This Row],[Close Price]]/Table2[[#This Row],[Day Low]])-1</f>
        <v>1.2860364478576303E-2</v>
      </c>
      <c r="AD48" s="1">
        <f>(Table2[[#This Row],[Day High]]/Table2[[#This Row],[Close Price]])-1</f>
        <v>8.0214225538572492E-2</v>
      </c>
      <c r="AE48" s="1">
        <f>(Table2[[#This Row],[Close Price]]/Table2[[#This Row],[Current Week Low]])-1</f>
        <v>1.2860364478576303E-2</v>
      </c>
      <c r="AF48" s="1">
        <f>(Table2[[#This Row],[Current Week High]]/Table2[[#This Row],[Close Price]])-1</f>
        <v>8.0214225538572492E-2</v>
      </c>
      <c r="AG48" s="1">
        <f>(Table2[[#This Row],[Close Price]]/Table2[[#This Row],[Current Month Low]])-1</f>
        <v>1.2860364478576303E-2</v>
      </c>
      <c r="AH48" s="1">
        <f>(Table2[[#This Row],[Current Month High]]/Table2[[#This Row],[Close Price]])-1</f>
        <v>0.11294981345528932</v>
      </c>
      <c r="AI48">
        <v>14.33385485618</v>
      </c>
      <c r="AJ48">
        <v>257.37634408602099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0.04</v>
      </c>
      <c r="AM48" t="s">
        <v>3088</v>
      </c>
      <c r="AN48">
        <v>8.26</v>
      </c>
      <c r="AO48" t="s">
        <v>3088</v>
      </c>
      <c r="AP48">
        <v>0.152050197975793</v>
      </c>
      <c r="AQ48">
        <f>(Table2[[#This Row],[Sharpe Ratio]]-AVERAGE(Table2[Sharpe Ratio]))/_xlfn.STDEV.P(Table2[Sharpe Ratio])</f>
        <v>1.0885849374322492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5.7156006487305948</v>
      </c>
      <c r="AS48">
        <f>_xlfn.RANK.AVG(Table2[[#This Row],[1Y Return vs Nifty Z-Score]],Table2[1Y Return vs Nifty Z-Score])</f>
        <v>17</v>
      </c>
      <c r="AT48">
        <f>_xlfn.RANK.AVG(Table2[[#This Row],[6M Return vs Nifty Z-Score]],Table2[6M Return vs Nifty Z-Score])</f>
        <v>178</v>
      </c>
      <c r="AU48">
        <f>_xlfn.RANK.AVG(Table2[[#This Row],[Sharpe Ratio Z-Score]],Table2[Sharpe Ratio Z-Score])</f>
        <v>104</v>
      </c>
      <c r="AV48">
        <f>(Table2[[#This Row],[Rank 1Y]]+Table2[[#This Row],[Rank 6M]]+Table2[[#This Row],[Rank Sharpe]])/3</f>
        <v>99.666666666666671</v>
      </c>
    </row>
    <row r="49" spans="1:48" x14ac:dyDescent="0.3">
      <c r="A49" t="s">
        <v>743</v>
      </c>
      <c r="B49" t="s">
        <v>744</v>
      </c>
      <c r="C49" t="s">
        <v>3032</v>
      </c>
      <c r="D49" t="s">
        <v>43</v>
      </c>
      <c r="E49">
        <v>21081.6588304</v>
      </c>
      <c r="F49">
        <v>4071.2</v>
      </c>
      <c r="G49">
        <v>75.320260988364794</v>
      </c>
      <c r="H49">
        <f>(Table2[[#This Row],[1Y Return vs Nifty]]-AVERAGE(Table2[1Y Return vs Nifty]))/_xlfn.STDEV.P(Table2[1Y Return vs Nifty])</f>
        <v>0.67560718760621841</v>
      </c>
      <c r="I49">
        <v>-6.9530647638760801</v>
      </c>
      <c r="J49">
        <f>(Table2[[#This Row],[1M Return vs Nifty]]-AVERAGE(Table2[1M Return vs Nifty]))/_xlfn.STDEV.P(Table2[1M Return vs Nifty])</f>
        <v>-0.55558730835614523</v>
      </c>
      <c r="K49">
        <v>55.317728833002398</v>
      </c>
      <c r="L49">
        <f>(Table2[[#This Row],[6M Return vs Nifty]]-AVERAGE(Table2[6M Return vs Nifty]))/_xlfn.STDEV.P(Table2[6M Return vs Nifty])</f>
        <v>1.9004389846315946</v>
      </c>
      <c r="M49">
        <v>-3.3150589967083501</v>
      </c>
      <c r="N49">
        <f>(Table2[[#This Row],[1W Return vs Nifty]]-AVERAGE(Table2[1W Return vs Nifty]))/_xlfn.STDEV.P(Table2[1W Return vs Nifty])</f>
        <v>-0.43605630697780901</v>
      </c>
      <c r="O49">
        <v>4194.8100000000004</v>
      </c>
      <c r="P49">
        <v>4065.0017007368801</v>
      </c>
      <c r="Q49">
        <v>3226.3883919588998</v>
      </c>
      <c r="R49">
        <v>39.765778923396802</v>
      </c>
      <c r="S49" s="1">
        <f>(Table2[[#This Row],[Close Price]]-Table2[[#This Row],[20D EMA]])/Table2[[#This Row],[20D EMA]]</f>
        <v>-2.9467365625618459E-2</v>
      </c>
      <c r="T49" s="1">
        <f>(Table2[[#This Row],[Close Price]]-Table2[[#This Row],[50D EMA]])/Table2[[#This Row],[50D EMA]]</f>
        <v>1.524796228743542E-3</v>
      </c>
      <c r="U49" s="1">
        <f>(Table2[[#This Row],[Close Price]]-Table2[[#This Row],[200D EMA]])/Table2[[#This Row],[200D EMA]]</f>
        <v>0.26184436137528166</v>
      </c>
      <c r="V49">
        <v>1.03378165805815</v>
      </c>
      <c r="W49">
        <v>4001</v>
      </c>
      <c r="X49">
        <v>4129.6000000000004</v>
      </c>
      <c r="Y49">
        <v>3965.5</v>
      </c>
      <c r="Z49">
        <v>4140</v>
      </c>
      <c r="AA49">
        <v>3965.5</v>
      </c>
      <c r="AB49">
        <v>4479.8999999999996</v>
      </c>
      <c r="AC49" s="1">
        <f>(Table2[[#This Row],[Close Price]]/Table2[[#This Row],[Day Low]])-1</f>
        <v>1.7545613596600784E-2</v>
      </c>
      <c r="AD49" s="1">
        <f>(Table2[[#This Row],[Day High]]/Table2[[#This Row],[Close Price]])-1</f>
        <v>1.4344664963647169E-2</v>
      </c>
      <c r="AE49" s="1">
        <f>(Table2[[#This Row],[Close Price]]/Table2[[#This Row],[Current Week Low]])-1</f>
        <v>2.665489849955871E-2</v>
      </c>
      <c r="AF49" s="1">
        <f>(Table2[[#This Row],[Current Week High]]/Table2[[#This Row],[Close Price]])-1</f>
        <v>1.6899194340735058E-2</v>
      </c>
      <c r="AG49" s="1">
        <f>(Table2[[#This Row],[Close Price]]/Table2[[#This Row],[Current Month Low]])-1</f>
        <v>2.665489849955871E-2</v>
      </c>
      <c r="AH49" s="1">
        <f>(Table2[[#This Row],[Current Month High]]/Table2[[#This Row],[Close Price]])-1</f>
        <v>0.10038809196305754</v>
      </c>
      <c r="AI49">
        <v>18.424543132246001</v>
      </c>
      <c r="AJ49">
        <v>104.367250640028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-0.09</v>
      </c>
      <c r="AM49" t="s">
        <v>3089</v>
      </c>
      <c r="AN49">
        <v>-3.26</v>
      </c>
      <c r="AO49" t="s">
        <v>3089</v>
      </c>
      <c r="AP49">
        <v>0.13627607021054799</v>
      </c>
      <c r="AQ49">
        <f>(Table2[[#This Row],[Sharpe Ratio]]-AVERAGE(Table2[Sharpe Ratio]))/_xlfn.STDEV.P(Table2[Sharpe Ratio])</f>
        <v>0.90387443409867452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2.4882769910025333</v>
      </c>
      <c r="AS49">
        <f>_xlfn.RANK.AVG(Table2[[#This Row],[1Y Return vs Nifty Z-Score]],Table2[1Y Return vs Nifty Z-Score])</f>
        <v>130</v>
      </c>
      <c r="AT49">
        <f>_xlfn.RANK.AVG(Table2[[#This Row],[6M Return vs Nifty Z-Score]],Table2[6M Return vs Nifty Z-Score])</f>
        <v>38</v>
      </c>
      <c r="AU49">
        <f>_xlfn.RANK.AVG(Table2[[#This Row],[Sharpe Ratio Z-Score]],Table2[Sharpe Ratio Z-Score])</f>
        <v>133</v>
      </c>
      <c r="AV49">
        <f>(Table2[[#This Row],[Rank 1Y]]+Table2[[#This Row],[Rank 6M]]+Table2[[#This Row],[Rank Sharpe]])/3</f>
        <v>100.33333333333333</v>
      </c>
    </row>
    <row r="50" spans="1:48" x14ac:dyDescent="0.3">
      <c r="A50" t="s">
        <v>345</v>
      </c>
      <c r="B50" t="s">
        <v>346</v>
      </c>
      <c r="C50" t="s">
        <v>3042</v>
      </c>
      <c r="D50" t="s">
        <v>347</v>
      </c>
      <c r="E50">
        <v>66481.876528074994</v>
      </c>
      <c r="F50">
        <v>11110.85</v>
      </c>
      <c r="G50">
        <v>113.955892247105</v>
      </c>
      <c r="H50">
        <f>(Table2[[#This Row],[1Y Return vs Nifty]]-AVERAGE(Table2[1Y Return vs Nifty]))/_xlfn.STDEV.P(Table2[1Y Return vs Nifty])</f>
        <v>1.2802756374388389</v>
      </c>
      <c r="I50">
        <v>-9.5321799308183195</v>
      </c>
      <c r="J50">
        <f>(Table2[[#This Row],[1M Return vs Nifty]]-AVERAGE(Table2[1M Return vs Nifty]))/_xlfn.STDEV.P(Table2[1M Return vs Nifty])</f>
        <v>-0.82908370866176173</v>
      </c>
      <c r="K50">
        <v>65.3305914635623</v>
      </c>
      <c r="L50">
        <f>(Table2[[#This Row],[6M Return vs Nifty]]-AVERAGE(Table2[6M Return vs Nifty]))/_xlfn.STDEV.P(Table2[6M Return vs Nifty])</f>
        <v>2.2695592539345695</v>
      </c>
      <c r="M50">
        <v>-1.2294500010481599</v>
      </c>
      <c r="N50">
        <f>(Table2[[#This Row],[1W Return vs Nifty]]-AVERAGE(Table2[1W Return vs Nifty]))/_xlfn.STDEV.P(Table2[1W Return vs Nifty])</f>
        <v>-1.9828561984580738E-2</v>
      </c>
      <c r="O50">
        <v>11585.25</v>
      </c>
      <c r="P50">
        <v>11057.3873232183</v>
      </c>
      <c r="Q50">
        <v>8381.45227618223</v>
      </c>
      <c r="R50">
        <v>36.043373314389498</v>
      </c>
      <c r="S50" s="1">
        <f>(Table2[[#This Row],[Close Price]]-Table2[[#This Row],[20D EMA]])/Table2[[#This Row],[20D EMA]]</f>
        <v>-4.0948620012515882E-2</v>
      </c>
      <c r="T50" s="1">
        <f>(Table2[[#This Row],[Close Price]]-Table2[[#This Row],[50D EMA]])/Table2[[#This Row],[50D EMA]]</f>
        <v>4.835018908077849E-3</v>
      </c>
      <c r="U50" s="1">
        <f>(Table2[[#This Row],[Close Price]]-Table2[[#This Row],[200D EMA]])/Table2[[#This Row],[200D EMA]]</f>
        <v>0.32564735011066809</v>
      </c>
      <c r="V50">
        <v>1.2779525388933199</v>
      </c>
      <c r="W50">
        <v>11066.75</v>
      </c>
      <c r="X50">
        <v>11569.95</v>
      </c>
      <c r="Y50">
        <v>10950.05</v>
      </c>
      <c r="Z50">
        <v>11569.95</v>
      </c>
      <c r="AA50">
        <v>10950.05</v>
      </c>
      <c r="AB50">
        <v>12199.95</v>
      </c>
      <c r="AC50" s="1">
        <f>(Table2[[#This Row],[Close Price]]/Table2[[#This Row],[Day Low]])-1</f>
        <v>3.9849097521855725E-3</v>
      </c>
      <c r="AD50" s="1">
        <f>(Table2[[#This Row],[Day High]]/Table2[[#This Row],[Close Price]])-1</f>
        <v>4.1319971019319057E-2</v>
      </c>
      <c r="AE50" s="1">
        <f>(Table2[[#This Row],[Close Price]]/Table2[[#This Row],[Current Week Low]])-1</f>
        <v>1.4684864452673807E-2</v>
      </c>
      <c r="AF50" s="1">
        <f>(Table2[[#This Row],[Current Week High]]/Table2[[#This Row],[Close Price]])-1</f>
        <v>4.1319971019319057E-2</v>
      </c>
      <c r="AG50" s="1">
        <f>(Table2[[#This Row],[Close Price]]/Table2[[#This Row],[Current Month Low]])-1</f>
        <v>1.4684864452673807E-2</v>
      </c>
      <c r="AH50" s="1">
        <f>(Table2[[#This Row],[Current Month High]]/Table2[[#This Row],[Close Price]])-1</f>
        <v>9.8021303500632317E-2</v>
      </c>
      <c r="AI50">
        <v>15.913723972513299</v>
      </c>
      <c r="AJ50">
        <v>153.380235117045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0.15</v>
      </c>
      <c r="AM50" t="s">
        <v>3088</v>
      </c>
      <c r="AN50">
        <v>-1.39</v>
      </c>
      <c r="AO50" t="s">
        <v>3089</v>
      </c>
      <c r="AP50">
        <v>0.108629549505004</v>
      </c>
      <c r="AQ50">
        <f>(Table2[[#This Row],[Sharpe Ratio]]-AVERAGE(Table2[Sharpe Ratio]))/_xlfn.STDEV.P(Table2[Sharpe Ratio])</f>
        <v>0.5801416210429533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3.2810642417700193</v>
      </c>
      <c r="AS50">
        <f>_xlfn.RANK.AVG(Table2[[#This Row],[1Y Return vs Nifty Z-Score]],Table2[1Y Return vs Nifty Z-Score])</f>
        <v>74</v>
      </c>
      <c r="AT50">
        <f>_xlfn.RANK.AVG(Table2[[#This Row],[6M Return vs Nifty Z-Score]],Table2[6M Return vs Nifty Z-Score])</f>
        <v>26</v>
      </c>
      <c r="AU50">
        <f>_xlfn.RANK.AVG(Table2[[#This Row],[Sharpe Ratio Z-Score]],Table2[Sharpe Ratio Z-Score])</f>
        <v>203</v>
      </c>
      <c r="AV50">
        <f>(Table2[[#This Row],[Rank 1Y]]+Table2[[#This Row],[Rank 6M]]+Table2[[#This Row],[Rank Sharpe]])/3</f>
        <v>101</v>
      </c>
    </row>
    <row r="51" spans="1:48" x14ac:dyDescent="0.3">
      <c r="A51" t="s">
        <v>573</v>
      </c>
      <c r="B51" t="s">
        <v>574</v>
      </c>
      <c r="C51" t="s">
        <v>3042</v>
      </c>
      <c r="D51" t="s">
        <v>347</v>
      </c>
      <c r="E51">
        <v>32679.386330779998</v>
      </c>
      <c r="F51">
        <v>1589.35</v>
      </c>
      <c r="G51">
        <v>93.071443086332707</v>
      </c>
      <c r="H51">
        <f>(Table2[[#This Row],[1Y Return vs Nifty]]-AVERAGE(Table2[1Y Return vs Nifty]))/_xlfn.STDEV.P(Table2[1Y Return vs Nifty])</f>
        <v>0.95342275350166772</v>
      </c>
      <c r="I51">
        <v>-3.73444846679471</v>
      </c>
      <c r="J51">
        <f>(Table2[[#This Row],[1M Return vs Nifty]]-AVERAGE(Table2[1M Return vs Nifty]))/_xlfn.STDEV.P(Table2[1M Return vs Nifty])</f>
        <v>-0.21427646559126226</v>
      </c>
      <c r="K51">
        <v>27.551653935846801</v>
      </c>
      <c r="L51">
        <f>(Table2[[#This Row],[6M Return vs Nifty]]-AVERAGE(Table2[6M Return vs Nifty]))/_xlfn.STDEV.P(Table2[6M Return vs Nifty])</f>
        <v>0.87685348049774392</v>
      </c>
      <c r="M51">
        <v>-3.3929228770506601</v>
      </c>
      <c r="N51">
        <f>(Table2[[#This Row],[1W Return vs Nifty]]-AVERAGE(Table2[1W Return vs Nifty]))/_xlfn.STDEV.P(Table2[1W Return vs Nifty])</f>
        <v>-0.45159570453446524</v>
      </c>
      <c r="O51">
        <v>1681.89</v>
      </c>
      <c r="P51">
        <v>1637.7633751777701</v>
      </c>
      <c r="Q51">
        <v>1342.29182750937</v>
      </c>
      <c r="R51">
        <v>31.7788151281345</v>
      </c>
      <c r="S51" s="1">
        <f>(Table2[[#This Row],[Close Price]]-Table2[[#This Row],[20D EMA]])/Table2[[#This Row],[20D EMA]]</f>
        <v>-5.5021434219836129E-2</v>
      </c>
      <c r="T51" s="1">
        <f>(Table2[[#This Row],[Close Price]]-Table2[[#This Row],[50D EMA]])/Table2[[#This Row],[50D EMA]]</f>
        <v>-2.9560665424280323E-2</v>
      </c>
      <c r="U51" s="1">
        <f>(Table2[[#This Row],[Close Price]]-Table2[[#This Row],[200D EMA]])/Table2[[#This Row],[200D EMA]]</f>
        <v>0.18405697436826959</v>
      </c>
      <c r="V51">
        <v>0.67638877926312202</v>
      </c>
      <c r="W51">
        <v>1548.15</v>
      </c>
      <c r="X51">
        <v>1656.95</v>
      </c>
      <c r="Y51">
        <v>1548.15</v>
      </c>
      <c r="Z51">
        <v>1668.85</v>
      </c>
      <c r="AA51">
        <v>1548.15</v>
      </c>
      <c r="AB51">
        <v>1763.95</v>
      </c>
      <c r="AC51" s="1">
        <f>(Table2[[#This Row],[Close Price]]/Table2[[#This Row],[Day Low]])-1</f>
        <v>2.6612408358362982E-2</v>
      </c>
      <c r="AD51" s="1">
        <f>(Table2[[#This Row],[Day High]]/Table2[[#This Row],[Close Price]])-1</f>
        <v>4.2533111020228498E-2</v>
      </c>
      <c r="AE51" s="1">
        <f>(Table2[[#This Row],[Close Price]]/Table2[[#This Row],[Current Week Low]])-1</f>
        <v>2.6612408358362982E-2</v>
      </c>
      <c r="AF51" s="1">
        <f>(Table2[[#This Row],[Current Week High]]/Table2[[#This Row],[Close Price]])-1</f>
        <v>5.0020448611067359E-2</v>
      </c>
      <c r="AG51" s="1">
        <f>(Table2[[#This Row],[Close Price]]/Table2[[#This Row],[Current Month Low]])-1</f>
        <v>2.6612408358362982E-2</v>
      </c>
      <c r="AH51" s="1">
        <f>(Table2[[#This Row],[Current Month High]]/Table2[[#This Row],[Close Price]])-1</f>
        <v>0.10985623053449523</v>
      </c>
      <c r="AI51">
        <v>19.4073048730613</v>
      </c>
      <c r="AJ51">
        <v>126.499928744477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-7.0000000000000007E-2</v>
      </c>
      <c r="AM51" t="s">
        <v>3089</v>
      </c>
      <c r="AN51">
        <v>-3.09</v>
      </c>
      <c r="AO51" t="s">
        <v>3089</v>
      </c>
      <c r="AP51">
        <v>0.16639791906530799</v>
      </c>
      <c r="AQ51">
        <f>(Table2[[#This Row],[Sharpe Ratio]]-AVERAGE(Table2[Sharpe Ratio]))/_xlfn.STDEV.P(Table2[Sharpe Ratio])</f>
        <v>1.2565926284801918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2.4209966923538762</v>
      </c>
      <c r="AS51">
        <f>_xlfn.RANK.AVG(Table2[[#This Row],[1Y Return vs Nifty Z-Score]],Table2[1Y Return vs Nifty Z-Score])</f>
        <v>107</v>
      </c>
      <c r="AT51">
        <f>_xlfn.RANK.AVG(Table2[[#This Row],[6M Return vs Nifty Z-Score]],Table2[6M Return vs Nifty Z-Score])</f>
        <v>120</v>
      </c>
      <c r="AU51">
        <f>_xlfn.RANK.AVG(Table2[[#This Row],[Sharpe Ratio Z-Score]],Table2[Sharpe Ratio Z-Score])</f>
        <v>80</v>
      </c>
      <c r="AV51">
        <f>(Table2[[#This Row],[Rank 1Y]]+Table2[[#This Row],[Rank 6M]]+Table2[[#This Row],[Rank Sharpe]])/3</f>
        <v>102.33333333333333</v>
      </c>
    </row>
    <row r="52" spans="1:48" x14ac:dyDescent="0.3">
      <c r="A52" t="s">
        <v>1145</v>
      </c>
      <c r="B52" t="s">
        <v>1146</v>
      </c>
      <c r="C52" t="s">
        <v>583</v>
      </c>
      <c r="D52" t="s">
        <v>465</v>
      </c>
      <c r="E52">
        <v>10105.4136011399</v>
      </c>
      <c r="F52">
        <v>386.1</v>
      </c>
      <c r="G52">
        <v>156.95246909122</v>
      </c>
      <c r="H52">
        <f>(Table2[[#This Row],[1Y Return vs Nifty]]-AVERAGE(Table2[1Y Return vs Nifty]))/_xlfn.STDEV.P(Table2[1Y Return vs Nifty])</f>
        <v>1.9531952357839208</v>
      </c>
      <c r="I52">
        <v>-5.6735312361597998</v>
      </c>
      <c r="J52">
        <f>(Table2[[#This Row],[1M Return vs Nifty]]-AVERAGE(Table2[1M Return vs Nifty]))/_xlfn.STDEV.P(Table2[1M Return vs Nifty])</f>
        <v>-0.41990208639079868</v>
      </c>
      <c r="K52">
        <v>14.6998577155713</v>
      </c>
      <c r="L52">
        <f>(Table2[[#This Row],[6M Return vs Nifty]]-AVERAGE(Table2[6M Return vs Nifty]))/_xlfn.STDEV.P(Table2[6M Return vs Nifty])</f>
        <v>0.40307703345287099</v>
      </c>
      <c r="M52">
        <v>2.6633492961782999</v>
      </c>
      <c r="N52">
        <f>(Table2[[#This Row],[1W Return vs Nifty]]-AVERAGE(Table2[1W Return vs Nifty]))/_xlfn.STDEV.P(Table2[1W Return vs Nifty])</f>
        <v>0.75706254107805138</v>
      </c>
      <c r="O52">
        <v>378.54</v>
      </c>
      <c r="P52">
        <v>370.29353468955799</v>
      </c>
      <c r="Q52">
        <v>303.17459268278799</v>
      </c>
      <c r="R52">
        <v>59.0782631920612</v>
      </c>
      <c r="S52" s="1">
        <f>(Table2[[#This Row],[Close Price]]-Table2[[#This Row],[20D EMA]])/Table2[[#This Row],[20D EMA]]</f>
        <v>1.997146932952925E-2</v>
      </c>
      <c r="T52" s="1">
        <f>(Table2[[#This Row],[Close Price]]-Table2[[#This Row],[50D EMA]])/Table2[[#This Row],[50D EMA]]</f>
        <v>4.2686311884147968E-2</v>
      </c>
      <c r="U52" s="1">
        <f>(Table2[[#This Row],[Close Price]]-Table2[[#This Row],[200D EMA]])/Table2[[#This Row],[200D EMA]]</f>
        <v>0.27352360428163258</v>
      </c>
      <c r="V52">
        <v>1.40137090895353</v>
      </c>
      <c r="W52">
        <v>374.95</v>
      </c>
      <c r="X52">
        <v>420</v>
      </c>
      <c r="Y52">
        <v>350</v>
      </c>
      <c r="Z52">
        <v>420</v>
      </c>
      <c r="AA52">
        <v>350</v>
      </c>
      <c r="AB52">
        <v>420</v>
      </c>
      <c r="AC52" s="1">
        <f>(Table2[[#This Row],[Close Price]]/Table2[[#This Row],[Day Low]])-1</f>
        <v>2.9737298306441007E-2</v>
      </c>
      <c r="AD52" s="1">
        <f>(Table2[[#This Row],[Day High]]/Table2[[#This Row],[Close Price]])-1</f>
        <v>8.7801087801087752E-2</v>
      </c>
      <c r="AE52" s="1">
        <f>(Table2[[#This Row],[Close Price]]/Table2[[#This Row],[Current Week Low]])-1</f>
        <v>0.1031428571428572</v>
      </c>
      <c r="AF52" s="1">
        <f>(Table2[[#This Row],[Current Week High]]/Table2[[#This Row],[Close Price]])-1</f>
        <v>8.7801087801087752E-2</v>
      </c>
      <c r="AG52" s="1">
        <f>(Table2[[#This Row],[Close Price]]/Table2[[#This Row],[Current Month Low]])-1</f>
        <v>0.1031428571428572</v>
      </c>
      <c r="AH52" s="1">
        <f>(Table2[[#This Row],[Current Month High]]/Table2[[#This Row],[Close Price]])-1</f>
        <v>8.7801087801087752E-2</v>
      </c>
      <c r="AI52">
        <v>8.7801087801087707</v>
      </c>
      <c r="AJ52">
        <v>186.95652173913001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-0.06</v>
      </c>
      <c r="AM52" t="s">
        <v>3089</v>
      </c>
      <c r="AN52">
        <v>3.6</v>
      </c>
      <c r="AO52" t="s">
        <v>3088</v>
      </c>
      <c r="AP52">
        <v>0.158360913878869</v>
      </c>
      <c r="AQ52">
        <f>(Table2[[#This Row],[Sharpe Ratio]]-AVERAGE(Table2[Sharpe Ratio]))/_xlfn.STDEV.P(Table2[Sharpe Ratio])</f>
        <v>1.1624816072323152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3.8559143311563595</v>
      </c>
      <c r="AS52">
        <f>_xlfn.RANK.AVG(Table2[[#This Row],[1Y Return vs Nifty Z-Score]],Table2[1Y Return vs Nifty Z-Score])</f>
        <v>29</v>
      </c>
      <c r="AT52">
        <f>_xlfn.RANK.AVG(Table2[[#This Row],[6M Return vs Nifty Z-Score]],Table2[6M Return vs Nifty Z-Score])</f>
        <v>199</v>
      </c>
      <c r="AU52">
        <f>_xlfn.RANK.AVG(Table2[[#This Row],[Sharpe Ratio Z-Score]],Table2[Sharpe Ratio Z-Score])</f>
        <v>92</v>
      </c>
      <c r="AV52">
        <f>(Table2[[#This Row],[Rank 1Y]]+Table2[[#This Row],[Rank 6M]]+Table2[[#This Row],[Rank Sharpe]])/3</f>
        <v>106.66666666666667</v>
      </c>
    </row>
    <row r="53" spans="1:48" x14ac:dyDescent="0.3">
      <c r="A53" t="s">
        <v>1433</v>
      </c>
      <c r="B53" t="s">
        <v>1434</v>
      </c>
      <c r="C53" t="s">
        <v>3029</v>
      </c>
      <c r="D53" t="s">
        <v>21</v>
      </c>
      <c r="E53">
        <v>6965.7067343050003</v>
      </c>
      <c r="F53">
        <v>841.15</v>
      </c>
      <c r="G53">
        <v>66.537988000942406</v>
      </c>
      <c r="H53">
        <f>(Table2[[#This Row],[1Y Return vs Nifty]]-AVERAGE(Table2[1Y Return vs Nifty]))/_xlfn.STDEV.P(Table2[1Y Return vs Nifty])</f>
        <v>0.53815988261077397</v>
      </c>
      <c r="I53">
        <v>-4.1752850290643204</v>
      </c>
      <c r="J53">
        <f>(Table2[[#This Row],[1M Return vs Nifty]]-AVERAGE(Table2[1M Return vs Nifty]))/_xlfn.STDEV.P(Table2[1M Return vs Nifty])</f>
        <v>-0.26102397591930393</v>
      </c>
      <c r="K53">
        <v>60.779006109175803</v>
      </c>
      <c r="L53">
        <f>(Table2[[#This Row],[6M Return vs Nifty]]-AVERAGE(Table2[6M Return vs Nifty]))/_xlfn.STDEV.P(Table2[6M Return vs Nifty])</f>
        <v>2.1017668379436718</v>
      </c>
      <c r="M53">
        <v>-4.2176913647557104</v>
      </c>
      <c r="N53">
        <f>(Table2[[#This Row],[1W Return vs Nifty]]-AVERAGE(Table2[1W Return vs Nifty]))/_xlfn.STDEV.P(Table2[1W Return vs Nifty])</f>
        <v>-0.61619584218887768</v>
      </c>
      <c r="O53">
        <v>869.19</v>
      </c>
      <c r="P53">
        <v>845.32309383350105</v>
      </c>
      <c r="Q53">
        <v>678.37882292423205</v>
      </c>
      <c r="R53">
        <v>35.3838179277883</v>
      </c>
      <c r="S53" s="1">
        <f>(Table2[[#This Row],[Close Price]]-Table2[[#This Row],[20D EMA]])/Table2[[#This Row],[20D EMA]]</f>
        <v>-3.2259920155547205E-2</v>
      </c>
      <c r="T53" s="1">
        <f>(Table2[[#This Row],[Close Price]]-Table2[[#This Row],[50D EMA]])/Table2[[#This Row],[50D EMA]]</f>
        <v>-4.936684995291307E-3</v>
      </c>
      <c r="U53" s="1">
        <f>(Table2[[#This Row],[Close Price]]-Table2[[#This Row],[200D EMA]])/Table2[[#This Row],[200D EMA]]</f>
        <v>0.23994141853385625</v>
      </c>
      <c r="V53">
        <v>0.97472339362153104</v>
      </c>
      <c r="W53">
        <v>812.1</v>
      </c>
      <c r="X53">
        <v>857.1</v>
      </c>
      <c r="Y53">
        <v>812.1</v>
      </c>
      <c r="Z53">
        <v>857.1</v>
      </c>
      <c r="AA53">
        <v>812.1</v>
      </c>
      <c r="AB53">
        <v>881.45</v>
      </c>
      <c r="AC53" s="1">
        <f>(Table2[[#This Row],[Close Price]]/Table2[[#This Row],[Day Low]])-1</f>
        <v>3.5771456717152983E-2</v>
      </c>
      <c r="AD53" s="1">
        <f>(Table2[[#This Row],[Day High]]/Table2[[#This Row],[Close Price]])-1</f>
        <v>1.8962135172085892E-2</v>
      </c>
      <c r="AE53" s="1">
        <f>(Table2[[#This Row],[Close Price]]/Table2[[#This Row],[Current Week Low]])-1</f>
        <v>3.5771456717152983E-2</v>
      </c>
      <c r="AF53" s="1">
        <f>(Table2[[#This Row],[Current Week High]]/Table2[[#This Row],[Close Price]])-1</f>
        <v>1.8962135172085892E-2</v>
      </c>
      <c r="AG53" s="1">
        <f>(Table2[[#This Row],[Close Price]]/Table2[[#This Row],[Current Month Low]])-1</f>
        <v>3.5771456717152983E-2</v>
      </c>
      <c r="AH53" s="1">
        <f>(Table2[[#This Row],[Current Month High]]/Table2[[#This Row],[Close Price]])-1</f>
        <v>4.7910598585270359E-2</v>
      </c>
      <c r="AI53">
        <v>10.289484634131799</v>
      </c>
      <c r="AJ53">
        <v>102.686746987951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-0.08</v>
      </c>
      <c r="AM53" t="s">
        <v>3089</v>
      </c>
      <c r="AN53">
        <v>-2.68</v>
      </c>
      <c r="AO53" t="s">
        <v>3089</v>
      </c>
      <c r="AP53">
        <v>0.134206390301437</v>
      </c>
      <c r="AQ53">
        <f>(Table2[[#This Row],[Sharpe Ratio]]-AVERAGE(Table2[Sharpe Ratio]))/_xlfn.STDEV.P(Table2[Sharpe Ratio])</f>
        <v>0.87963907709886757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2.6423459795451318</v>
      </c>
      <c r="AS53">
        <f>_xlfn.RANK.AVG(Table2[[#This Row],[1Y Return vs Nifty Z-Score]],Table2[1Y Return vs Nifty Z-Score])</f>
        <v>157</v>
      </c>
      <c r="AT53">
        <f>_xlfn.RANK.AVG(Table2[[#This Row],[6M Return vs Nifty Z-Score]],Table2[6M Return vs Nifty Z-Score])</f>
        <v>31</v>
      </c>
      <c r="AU53">
        <f>_xlfn.RANK.AVG(Table2[[#This Row],[Sharpe Ratio Z-Score]],Table2[Sharpe Ratio Z-Score])</f>
        <v>135</v>
      </c>
      <c r="AV53">
        <f>(Table2[[#This Row],[Rank 1Y]]+Table2[[#This Row],[Rank 6M]]+Table2[[#This Row],[Rank Sharpe]])/3</f>
        <v>107.66666666666667</v>
      </c>
    </row>
    <row r="54" spans="1:48" x14ac:dyDescent="0.3">
      <c r="A54" t="s">
        <v>787</v>
      </c>
      <c r="B54" t="s">
        <v>788</v>
      </c>
      <c r="C54" t="s">
        <v>3033</v>
      </c>
      <c r="D54" t="s">
        <v>46</v>
      </c>
      <c r="E54">
        <v>19535.44658562</v>
      </c>
      <c r="F54">
        <v>311.14999999999998</v>
      </c>
      <c r="G54">
        <v>76.7796213077266</v>
      </c>
      <c r="H54">
        <f>(Table2[[#This Row],[1Y Return vs Nifty]]-AVERAGE(Table2[1Y Return vs Nifty]))/_xlfn.STDEV.P(Table2[1Y Return vs Nifty])</f>
        <v>0.69844696304941412</v>
      </c>
      <c r="I54">
        <v>-3.6254403084225699</v>
      </c>
      <c r="J54">
        <f>(Table2[[#This Row],[1M Return vs Nifty]]-AVERAGE(Table2[1M Return vs Nifty]))/_xlfn.STDEV.P(Table2[1M Return vs Nifty])</f>
        <v>-0.20271694343387406</v>
      </c>
      <c r="K54">
        <v>32.475118792171202</v>
      </c>
      <c r="L54">
        <f>(Table2[[#This Row],[6M Return vs Nifty]]-AVERAGE(Table2[6M Return vs Nifty]))/_xlfn.STDEV.P(Table2[6M Return vs Nifty])</f>
        <v>1.0583550890510787</v>
      </c>
      <c r="M54">
        <v>-2.2312451714503498</v>
      </c>
      <c r="N54">
        <f>(Table2[[#This Row],[1W Return vs Nifty]]-AVERAGE(Table2[1W Return vs Nifty]))/_xlfn.STDEV.P(Table2[1W Return vs Nifty])</f>
        <v>-0.21975814878117914</v>
      </c>
      <c r="O54">
        <v>331.67</v>
      </c>
      <c r="P54">
        <v>317.89914163186103</v>
      </c>
      <c r="Q54">
        <v>250.50015768498301</v>
      </c>
      <c r="R54">
        <v>32.209185158864699</v>
      </c>
      <c r="S54" s="1">
        <f>(Table2[[#This Row],[Close Price]]-Table2[[#This Row],[20D EMA]])/Table2[[#This Row],[20D EMA]]</f>
        <v>-6.1868724937437926E-2</v>
      </c>
      <c r="T54" s="1">
        <f>(Table2[[#This Row],[Close Price]]-Table2[[#This Row],[50D EMA]])/Table2[[#This Row],[50D EMA]]</f>
        <v>-2.1230449372137049E-2</v>
      </c>
      <c r="U54" s="1">
        <f>(Table2[[#This Row],[Close Price]]-Table2[[#This Row],[200D EMA]])/Table2[[#This Row],[200D EMA]]</f>
        <v>0.24211498657532704</v>
      </c>
      <c r="V54">
        <v>1.51953945215627</v>
      </c>
      <c r="W54">
        <v>309.3</v>
      </c>
      <c r="X54">
        <v>333.1</v>
      </c>
      <c r="Y54">
        <v>309.3</v>
      </c>
      <c r="Z54">
        <v>334.65</v>
      </c>
      <c r="AA54">
        <v>309.3</v>
      </c>
      <c r="AB54">
        <v>362.6</v>
      </c>
      <c r="AC54" s="1">
        <f>(Table2[[#This Row],[Close Price]]/Table2[[#This Row],[Day Low]])-1</f>
        <v>5.9812479793079909E-3</v>
      </c>
      <c r="AD54" s="1">
        <f>(Table2[[#This Row],[Day High]]/Table2[[#This Row],[Close Price]])-1</f>
        <v>7.0544753334404797E-2</v>
      </c>
      <c r="AE54" s="1">
        <f>(Table2[[#This Row],[Close Price]]/Table2[[#This Row],[Current Week Low]])-1</f>
        <v>5.9812479793079909E-3</v>
      </c>
      <c r="AF54" s="1">
        <f>(Table2[[#This Row],[Current Week High]]/Table2[[#This Row],[Close Price]])-1</f>
        <v>7.552627350152652E-2</v>
      </c>
      <c r="AG54" s="1">
        <f>(Table2[[#This Row],[Close Price]]/Table2[[#This Row],[Current Month Low]])-1</f>
        <v>5.9812479793079909E-3</v>
      </c>
      <c r="AH54" s="1">
        <f>(Table2[[#This Row],[Current Month High]]/Table2[[#This Row],[Close Price]])-1</f>
        <v>0.16535433070866157</v>
      </c>
      <c r="AI54">
        <v>17.146071026835902</v>
      </c>
      <c r="AJ54">
        <v>127.86525082387401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7.0000000000000007E-2</v>
      </c>
      <c r="AM54" t="s">
        <v>3088</v>
      </c>
      <c r="AN54">
        <v>0.63</v>
      </c>
      <c r="AO54" t="s">
        <v>3088</v>
      </c>
      <c r="AP54">
        <v>0.152071918870607</v>
      </c>
      <c r="AQ54">
        <f>(Table2[[#This Row],[Sharpe Ratio]]-AVERAGE(Table2[Sharpe Ratio]))/_xlfn.STDEV.P(Table2[Sharpe Ratio])</f>
        <v>1.0888392828688818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2.4231662427543217</v>
      </c>
      <c r="AS54">
        <f>_xlfn.RANK.AVG(Table2[[#This Row],[1Y Return vs Nifty Z-Score]],Table2[1Y Return vs Nifty Z-Score])</f>
        <v>123</v>
      </c>
      <c r="AT54">
        <f>_xlfn.RANK.AVG(Table2[[#This Row],[6M Return vs Nifty Z-Score]],Table2[6M Return vs Nifty Z-Score])</f>
        <v>99</v>
      </c>
      <c r="AU54">
        <f>_xlfn.RANK.AVG(Table2[[#This Row],[Sharpe Ratio Z-Score]],Table2[Sharpe Ratio Z-Score])</f>
        <v>103</v>
      </c>
      <c r="AV54">
        <f>(Table2[[#This Row],[Rank 1Y]]+Table2[[#This Row],[Rank 6M]]+Table2[[#This Row],[Rank Sharpe]])/3</f>
        <v>108.33333333333333</v>
      </c>
    </row>
    <row r="55" spans="1:48" x14ac:dyDescent="0.3">
      <c r="A55" t="s">
        <v>252</v>
      </c>
      <c r="B55" t="s">
        <v>253</v>
      </c>
      <c r="C55" t="s">
        <v>3041</v>
      </c>
      <c r="D55" t="s">
        <v>161</v>
      </c>
      <c r="E55">
        <v>102181.92368937</v>
      </c>
      <c r="F55">
        <v>668.55</v>
      </c>
      <c r="G55">
        <v>42.183296314566803</v>
      </c>
      <c r="H55">
        <f>(Table2[[#This Row],[1Y Return vs Nifty]]-AVERAGE(Table2[1Y Return vs Nifty]))/_xlfn.STDEV.P(Table2[1Y Return vs Nifty])</f>
        <v>0.1569958330439459</v>
      </c>
      <c r="I55">
        <v>-9.9312042142564998</v>
      </c>
      <c r="J55">
        <f>(Table2[[#This Row],[1M Return vs Nifty]]-AVERAGE(Table2[1M Return vs Nifty]))/_xlfn.STDEV.P(Table2[1M Return vs Nifty])</f>
        <v>-0.87139733100544925</v>
      </c>
      <c r="K55">
        <v>40.844691255751002</v>
      </c>
      <c r="L55">
        <f>(Table2[[#This Row],[6M Return vs Nifty]]-AVERAGE(Table2[6M Return vs Nifty]))/_xlfn.STDEV.P(Table2[6M Return vs Nifty])</f>
        <v>1.3668961083074855</v>
      </c>
      <c r="M55">
        <v>-3.9905222420323998</v>
      </c>
      <c r="N55">
        <f>(Table2[[#This Row],[1W Return vs Nifty]]-AVERAGE(Table2[1W Return vs Nifty]))/_xlfn.STDEV.P(Table2[1W Return vs Nifty])</f>
        <v>-0.57085939998903823</v>
      </c>
      <c r="O55">
        <v>712.55</v>
      </c>
      <c r="P55">
        <v>687.20768415107705</v>
      </c>
      <c r="Q55">
        <v>558.60359119704003</v>
      </c>
      <c r="R55">
        <v>27.492547063960401</v>
      </c>
      <c r="S55" s="1">
        <f>(Table2[[#This Row],[Close Price]]-Table2[[#This Row],[20D EMA]])/Table2[[#This Row],[20D EMA]]</f>
        <v>-6.1750052627885764E-2</v>
      </c>
      <c r="T55" s="1">
        <f>(Table2[[#This Row],[Close Price]]-Table2[[#This Row],[50D EMA]])/Table2[[#This Row],[50D EMA]]</f>
        <v>-2.7149993490141695E-2</v>
      </c>
      <c r="U55" s="1">
        <f>(Table2[[#This Row],[Close Price]]-Table2[[#This Row],[200D EMA]])/Table2[[#This Row],[200D EMA]]</f>
        <v>0.19682366983598173</v>
      </c>
      <c r="V55">
        <v>0.84762666732631498</v>
      </c>
      <c r="W55">
        <v>665.55</v>
      </c>
      <c r="X55">
        <v>707.7</v>
      </c>
      <c r="Y55">
        <v>665.55</v>
      </c>
      <c r="Z55">
        <v>709.45</v>
      </c>
      <c r="AA55">
        <v>665.55</v>
      </c>
      <c r="AB55">
        <v>748.4</v>
      </c>
      <c r="AC55" s="1">
        <f>(Table2[[#This Row],[Close Price]]/Table2[[#This Row],[Day Low]])-1</f>
        <v>4.5075501464952872E-3</v>
      </c>
      <c r="AD55" s="1">
        <f>(Table2[[#This Row],[Day High]]/Table2[[#This Row],[Close Price]])-1</f>
        <v>5.8559569216962259E-2</v>
      </c>
      <c r="AE55" s="1">
        <f>(Table2[[#This Row],[Close Price]]/Table2[[#This Row],[Current Week Low]])-1</f>
        <v>4.5075501464952872E-3</v>
      </c>
      <c r="AF55" s="1">
        <f>(Table2[[#This Row],[Current Week High]]/Table2[[#This Row],[Close Price]])-1</f>
        <v>6.1177174482088148E-2</v>
      </c>
      <c r="AG55" s="1">
        <f>(Table2[[#This Row],[Close Price]]/Table2[[#This Row],[Current Month Low]])-1</f>
        <v>4.5075501464952872E-3</v>
      </c>
      <c r="AH55" s="1">
        <f>(Table2[[#This Row],[Current Month High]]/Table2[[#This Row],[Close Price]])-1</f>
        <v>0.11943758881160726</v>
      </c>
      <c r="AI55">
        <v>17.231321516715202</v>
      </c>
      <c r="AJ55">
        <v>86.121937639198194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-0.03</v>
      </c>
      <c r="AM55" t="s">
        <v>3089</v>
      </c>
      <c r="AN55">
        <v>-1.05</v>
      </c>
      <c r="AO55" t="s">
        <v>3089</v>
      </c>
      <c r="AP55">
        <v>0.24147014133858399</v>
      </c>
      <c r="AQ55">
        <f>(Table2[[#This Row],[Sharpe Ratio]]-AVERAGE(Table2[Sharpe Ratio]))/_xlfn.STDEV.P(Table2[Sharpe Ratio])</f>
        <v>2.1356667788125496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2.2173019891694934</v>
      </c>
      <c r="AS55">
        <f>_xlfn.RANK.AVG(Table2[[#This Row],[1Y Return vs Nifty Z-Score]],Table2[1Y Return vs Nifty Z-Score])</f>
        <v>251</v>
      </c>
      <c r="AT55">
        <f>_xlfn.RANK.AVG(Table2[[#This Row],[6M Return vs Nifty Z-Score]],Table2[6M Return vs Nifty Z-Score])</f>
        <v>69</v>
      </c>
      <c r="AU55">
        <f>_xlfn.RANK.AVG(Table2[[#This Row],[Sharpe Ratio Z-Score]],Table2[Sharpe Ratio Z-Score])</f>
        <v>9</v>
      </c>
      <c r="AV55">
        <f>(Table2[[#This Row],[Rank 1Y]]+Table2[[#This Row],[Rank 6M]]+Table2[[#This Row],[Rank Sharpe]])/3</f>
        <v>109.66666666666667</v>
      </c>
    </row>
    <row r="56" spans="1:48" x14ac:dyDescent="0.3">
      <c r="A56" t="s">
        <v>1587</v>
      </c>
      <c r="B56" t="s">
        <v>1588</v>
      </c>
      <c r="C56" t="s">
        <v>3041</v>
      </c>
      <c r="D56" t="s">
        <v>296</v>
      </c>
      <c r="E56">
        <v>5402.8093866700001</v>
      </c>
      <c r="F56">
        <v>2325.5500000000002</v>
      </c>
      <c r="G56">
        <v>129.543754413633</v>
      </c>
      <c r="H56">
        <f>(Table2[[#This Row],[1Y Return vs Nifty]]-AVERAGE(Table2[1Y Return vs Nifty]))/_xlfn.STDEV.P(Table2[1Y Return vs Nifty])</f>
        <v>1.524234080600209</v>
      </c>
      <c r="I56">
        <v>-6.8136157693252999</v>
      </c>
      <c r="J56">
        <f>(Table2[[#This Row],[1M Return vs Nifty]]-AVERAGE(Table2[1M Return vs Nifty]))/_xlfn.STDEV.P(Table2[1M Return vs Nifty])</f>
        <v>-0.54079975698010763</v>
      </c>
      <c r="K56">
        <v>37.244857169026901</v>
      </c>
      <c r="L56">
        <f>(Table2[[#This Row],[6M Return vs Nifty]]-AVERAGE(Table2[6M Return vs Nifty]))/_xlfn.STDEV.P(Table2[6M Return vs Nifty])</f>
        <v>1.2341896309927831</v>
      </c>
      <c r="M56">
        <v>-1.18646526307647</v>
      </c>
      <c r="N56">
        <f>(Table2[[#This Row],[1W Return vs Nifty]]-AVERAGE(Table2[1W Return vs Nifty]))/_xlfn.STDEV.P(Table2[1W Return vs Nifty])</f>
        <v>-1.1250040990324178E-2</v>
      </c>
      <c r="O56">
        <v>2385.35</v>
      </c>
      <c r="P56">
        <v>2231.00195783344</v>
      </c>
      <c r="Q56">
        <v>1794.00208130495</v>
      </c>
      <c r="R56">
        <v>37.338526139632101</v>
      </c>
      <c r="S56" s="1">
        <f>(Table2[[#This Row],[Close Price]]-Table2[[#This Row],[20D EMA]])/Table2[[#This Row],[20D EMA]]</f>
        <v>-2.5069696270987374E-2</v>
      </c>
      <c r="T56" s="1">
        <f>(Table2[[#This Row],[Close Price]]-Table2[[#This Row],[50D EMA]])/Table2[[#This Row],[50D EMA]]</f>
        <v>4.2379183861576374E-2</v>
      </c>
      <c r="U56" s="1">
        <f>(Table2[[#This Row],[Close Price]]-Table2[[#This Row],[200D EMA]])/Table2[[#This Row],[200D EMA]]</f>
        <v>0.29629169566425717</v>
      </c>
      <c r="V56">
        <v>0.95192473178660497</v>
      </c>
      <c r="W56">
        <v>2300</v>
      </c>
      <c r="X56">
        <v>2437.9499999999998</v>
      </c>
      <c r="Y56">
        <v>2300</v>
      </c>
      <c r="Z56">
        <v>2460</v>
      </c>
      <c r="AA56">
        <v>2300</v>
      </c>
      <c r="AB56">
        <v>2564.65</v>
      </c>
      <c r="AC56" s="1">
        <f>(Table2[[#This Row],[Close Price]]/Table2[[#This Row],[Day Low]])-1</f>
        <v>1.1108695652173983E-2</v>
      </c>
      <c r="AD56" s="1">
        <f>(Table2[[#This Row],[Day High]]/Table2[[#This Row],[Close Price]])-1</f>
        <v>4.8332652490808536E-2</v>
      </c>
      <c r="AE56" s="1">
        <f>(Table2[[#This Row],[Close Price]]/Table2[[#This Row],[Current Week Low]])-1</f>
        <v>1.1108695652173983E-2</v>
      </c>
      <c r="AF56" s="1">
        <f>(Table2[[#This Row],[Current Week High]]/Table2[[#This Row],[Close Price]])-1</f>
        <v>5.7814280492786585E-2</v>
      </c>
      <c r="AG56" s="1">
        <f>(Table2[[#This Row],[Close Price]]/Table2[[#This Row],[Current Month Low]])-1</f>
        <v>1.1108695652173983E-2</v>
      </c>
      <c r="AH56" s="1">
        <f>(Table2[[#This Row],[Current Month High]]/Table2[[#This Row],[Close Price]])-1</f>
        <v>0.10281438799423781</v>
      </c>
      <c r="AI56">
        <v>13.521532540689201</v>
      </c>
      <c r="AJ56">
        <v>160.41993281075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0.28999999999999998</v>
      </c>
      <c r="AM56" t="s">
        <v>3088</v>
      </c>
      <c r="AN56">
        <v>2.83</v>
      </c>
      <c r="AO56" t="s">
        <v>3088</v>
      </c>
      <c r="AP56">
        <v>0.1091395097719</v>
      </c>
      <c r="AQ56">
        <f>(Table2[[#This Row],[Sharpe Ratio]]-AVERAGE(Table2[Sharpe Ratio]))/_xlfn.STDEV.P(Table2[Sharpe Ratio])</f>
        <v>0.5861131092279307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2.7924870228504912</v>
      </c>
      <c r="AS56">
        <f>_xlfn.RANK.AVG(Table2[[#This Row],[1Y Return vs Nifty Z-Score]],Table2[1Y Return vs Nifty Z-Score])</f>
        <v>53</v>
      </c>
      <c r="AT56">
        <f>_xlfn.RANK.AVG(Table2[[#This Row],[6M Return vs Nifty Z-Score]],Table2[6M Return vs Nifty Z-Score])</f>
        <v>78</v>
      </c>
      <c r="AU56">
        <f>_xlfn.RANK.AVG(Table2[[#This Row],[Sharpe Ratio Z-Score]],Table2[Sharpe Ratio Z-Score])</f>
        <v>200</v>
      </c>
      <c r="AV56">
        <f>(Table2[[#This Row],[Rank 1Y]]+Table2[[#This Row],[Rank 6M]]+Table2[[#This Row],[Rank Sharpe]])/3</f>
        <v>110.33333333333333</v>
      </c>
    </row>
    <row r="57" spans="1:48" x14ac:dyDescent="0.3">
      <c r="A57" t="s">
        <v>85</v>
      </c>
      <c r="B57" t="s">
        <v>86</v>
      </c>
      <c r="C57" t="s">
        <v>3036</v>
      </c>
      <c r="D57" t="s">
        <v>63</v>
      </c>
      <c r="E57">
        <v>315487.53815256001</v>
      </c>
      <c r="F57">
        <v>2632.95</v>
      </c>
      <c r="G57">
        <v>49.506071847978198</v>
      </c>
      <c r="H57">
        <f>(Table2[[#This Row],[1Y Return vs Nifty]]-AVERAGE(Table2[1Y Return vs Nifty]))/_xlfn.STDEV.P(Table2[1Y Return vs Nifty])</f>
        <v>0.27160121636503332</v>
      </c>
      <c r="I57">
        <v>-5.4437400383471601</v>
      </c>
      <c r="J57">
        <f>(Table2[[#This Row],[1M Return vs Nifty]]-AVERAGE(Table2[1M Return vs Nifty]))/_xlfn.STDEV.P(Table2[1M Return vs Nifty])</f>
        <v>-0.39553440160137404</v>
      </c>
      <c r="K57">
        <v>42.992513714164197</v>
      </c>
      <c r="L57">
        <f>(Table2[[#This Row],[6M Return vs Nifty]]-AVERAGE(Table2[6M Return vs Nifty]))/_xlfn.STDEV.P(Table2[6M Return vs Nifty])</f>
        <v>1.446074744179785</v>
      </c>
      <c r="M57">
        <v>-5.6923440928637703</v>
      </c>
      <c r="N57">
        <f>(Table2[[#This Row],[1W Return vs Nifty]]-AVERAGE(Table2[1W Return vs Nifty]))/_xlfn.STDEV.P(Table2[1W Return vs Nifty])</f>
        <v>-0.9104942370201855</v>
      </c>
      <c r="O57">
        <v>2796.2</v>
      </c>
      <c r="P57">
        <v>2717.3099327958598</v>
      </c>
      <c r="Q57">
        <v>2193.0447743787199</v>
      </c>
      <c r="R57">
        <v>25.341305215998201</v>
      </c>
      <c r="S57" s="1">
        <f>(Table2[[#This Row],[Close Price]]-Table2[[#This Row],[20D EMA]])/Table2[[#This Row],[20D EMA]]</f>
        <v>-5.8382805235676995E-2</v>
      </c>
      <c r="T57" s="1">
        <f>(Table2[[#This Row],[Close Price]]-Table2[[#This Row],[50D EMA]])/Table2[[#This Row],[50D EMA]]</f>
        <v>-3.1045384914580375E-2</v>
      </c>
      <c r="U57" s="1">
        <f>(Table2[[#This Row],[Close Price]]-Table2[[#This Row],[200D EMA]])/Table2[[#This Row],[200D EMA]]</f>
        <v>0.20059108266309936</v>
      </c>
      <c r="V57">
        <v>0.84712202484343402</v>
      </c>
      <c r="W57">
        <v>2625.7</v>
      </c>
      <c r="X57">
        <v>2748.75</v>
      </c>
      <c r="Y57">
        <v>2625.7</v>
      </c>
      <c r="Z57">
        <v>2748.75</v>
      </c>
      <c r="AA57">
        <v>2625.7</v>
      </c>
      <c r="AB57">
        <v>2926.5</v>
      </c>
      <c r="AC57" s="1">
        <f>(Table2[[#This Row],[Close Price]]/Table2[[#This Row],[Day Low]])-1</f>
        <v>2.7611684503179301E-3</v>
      </c>
      <c r="AD57" s="1">
        <f>(Table2[[#This Row],[Day High]]/Table2[[#This Row],[Close Price]])-1</f>
        <v>4.3981085854269963E-2</v>
      </c>
      <c r="AE57" s="1">
        <f>(Table2[[#This Row],[Close Price]]/Table2[[#This Row],[Current Week Low]])-1</f>
        <v>2.7611684503179301E-3</v>
      </c>
      <c r="AF57" s="1">
        <f>(Table2[[#This Row],[Current Week High]]/Table2[[#This Row],[Close Price]])-1</f>
        <v>4.3981085854269963E-2</v>
      </c>
      <c r="AG57" s="1">
        <f>(Table2[[#This Row],[Close Price]]/Table2[[#This Row],[Current Month Low]])-1</f>
        <v>2.7611684503179301E-3</v>
      </c>
      <c r="AH57" s="1">
        <f>(Table2[[#This Row],[Current Month High]]/Table2[[#This Row],[Close Price]])-1</f>
        <v>0.11149091323420501</v>
      </c>
      <c r="AI57">
        <v>14.4533697943371</v>
      </c>
      <c r="AJ57">
        <v>81.582758620689603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-0.01</v>
      </c>
      <c r="AM57" t="s">
        <v>3089</v>
      </c>
      <c r="AN57">
        <v>-4.2300000000000004</v>
      </c>
      <c r="AO57" t="s">
        <v>3089</v>
      </c>
      <c r="AP57">
        <v>0.180797124168666</v>
      </c>
      <c r="AQ57">
        <f>(Table2[[#This Row],[Sharpe Ratio]]-AVERAGE(Table2[Sharpe Ratio]))/_xlfn.STDEV.P(Table2[Sharpe Ratio])</f>
        <v>1.4252031825359728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1.8368505044592318</v>
      </c>
      <c r="AS57">
        <f>_xlfn.RANK.AVG(Table2[[#This Row],[1Y Return vs Nifty Z-Score]],Table2[1Y Return vs Nifty Z-Score])</f>
        <v>222</v>
      </c>
      <c r="AT57">
        <f>_xlfn.RANK.AVG(Table2[[#This Row],[6M Return vs Nifty Z-Score]],Table2[6M Return vs Nifty Z-Score])</f>
        <v>62</v>
      </c>
      <c r="AU57">
        <f>_xlfn.RANK.AVG(Table2[[#This Row],[Sharpe Ratio Z-Score]],Table2[Sharpe Ratio Z-Score])</f>
        <v>59</v>
      </c>
      <c r="AV57">
        <f>(Table2[[#This Row],[Rank 1Y]]+Table2[[#This Row],[Rank 6M]]+Table2[[#This Row],[Rank Sharpe]])/3</f>
        <v>114.33333333333333</v>
      </c>
    </row>
    <row r="58" spans="1:48" x14ac:dyDescent="0.3">
      <c r="A58" t="s">
        <v>1412</v>
      </c>
      <c r="B58" t="s">
        <v>1413</v>
      </c>
      <c r="C58" t="s">
        <v>3044</v>
      </c>
      <c r="D58" t="s">
        <v>296</v>
      </c>
      <c r="E58">
        <v>7110.2707877499997</v>
      </c>
      <c r="F58">
        <v>1711.25</v>
      </c>
      <c r="G58">
        <v>65.490606854049801</v>
      </c>
      <c r="H58">
        <f>(Table2[[#This Row],[1Y Return vs Nifty]]-AVERAGE(Table2[1Y Return vs Nifty]))/_xlfn.STDEV.P(Table2[1Y Return vs Nifty])</f>
        <v>0.52176780323114191</v>
      </c>
      <c r="I58">
        <v>15.398172442462799</v>
      </c>
      <c r="J58">
        <f>(Table2[[#This Row],[1M Return vs Nifty]]-AVERAGE(Table2[1M Return vs Nifty]))/_xlfn.STDEV.P(Table2[1M Return vs Nifty])</f>
        <v>1.8145987913821262</v>
      </c>
      <c r="K58">
        <v>61.862433851284699</v>
      </c>
      <c r="L58">
        <f>(Table2[[#This Row],[6M Return vs Nifty]]-AVERAGE(Table2[6M Return vs Nifty]))/_xlfn.STDEV.P(Table2[6M Return vs Nifty])</f>
        <v>2.1417069784102938</v>
      </c>
      <c r="M58">
        <v>7.0733491053786501</v>
      </c>
      <c r="N58">
        <f>(Table2[[#This Row],[1W Return vs Nifty]]-AVERAGE(Table2[1W Return vs Nifty]))/_xlfn.STDEV.P(Table2[1W Return vs Nifty])</f>
        <v>1.637172034191831</v>
      </c>
      <c r="O58">
        <v>1632.43</v>
      </c>
      <c r="P58">
        <v>1496.88678024514</v>
      </c>
      <c r="Q58">
        <v>1251.6635726699101</v>
      </c>
      <c r="R58">
        <v>55.803036815283903</v>
      </c>
      <c r="S58" s="1">
        <f>(Table2[[#This Row],[Close Price]]-Table2[[#This Row],[20D EMA]])/Table2[[#This Row],[20D EMA]]</f>
        <v>4.8283846780566353E-2</v>
      </c>
      <c r="T58" s="1">
        <f>(Table2[[#This Row],[Close Price]]-Table2[[#This Row],[50D EMA]])/Table2[[#This Row],[50D EMA]]</f>
        <v>0.14320603440679358</v>
      </c>
      <c r="U58" s="1">
        <f>(Table2[[#This Row],[Close Price]]-Table2[[#This Row],[200D EMA]])/Table2[[#This Row],[200D EMA]]</f>
        <v>0.36718047673924958</v>
      </c>
      <c r="V58">
        <v>2.6718058597201</v>
      </c>
      <c r="W58">
        <v>1692.4</v>
      </c>
      <c r="X58">
        <v>1795</v>
      </c>
      <c r="Y58">
        <v>1692.4</v>
      </c>
      <c r="Z58">
        <v>1817.95</v>
      </c>
      <c r="AA58">
        <v>1692.4</v>
      </c>
      <c r="AB58">
        <v>1836</v>
      </c>
      <c r="AC58" s="1">
        <f>(Table2[[#This Row],[Close Price]]/Table2[[#This Row],[Day Low]])-1</f>
        <v>1.113802883479087E-2</v>
      </c>
      <c r="AD58" s="1">
        <f>(Table2[[#This Row],[Day High]]/Table2[[#This Row],[Close Price]])-1</f>
        <v>4.8940832724616579E-2</v>
      </c>
      <c r="AE58" s="1">
        <f>(Table2[[#This Row],[Close Price]]/Table2[[#This Row],[Current Week Low]])-1</f>
        <v>1.113802883479087E-2</v>
      </c>
      <c r="AF58" s="1">
        <f>(Table2[[#This Row],[Current Week High]]/Table2[[#This Row],[Close Price]])-1</f>
        <v>6.2352081811541282E-2</v>
      </c>
      <c r="AG58" s="1">
        <f>(Table2[[#This Row],[Close Price]]/Table2[[#This Row],[Current Month Low]])-1</f>
        <v>1.113802883479087E-2</v>
      </c>
      <c r="AH58" s="1">
        <f>(Table2[[#This Row],[Current Month High]]/Table2[[#This Row],[Close Price]])-1</f>
        <v>7.2899926953980954E-2</v>
      </c>
      <c r="AI58">
        <v>7.28999269539809</v>
      </c>
      <c r="AJ58">
        <v>98.509367206078494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0.3</v>
      </c>
      <c r="AM58" t="s">
        <v>3088</v>
      </c>
      <c r="AN58">
        <v>20.95</v>
      </c>
      <c r="AO58" t="s">
        <v>3088</v>
      </c>
      <c r="AP58">
        <v>0.12648953130134999</v>
      </c>
      <c r="AQ58">
        <f>(Table2[[#This Row],[Sharpe Ratio]]-AVERAGE(Table2[Sharpe Ratio]))/_xlfn.STDEV.P(Table2[Sharpe Ratio])</f>
        <v>0.78927687569709915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6.9045224829124923</v>
      </c>
      <c r="AS58">
        <f>_xlfn.RANK.AVG(Table2[[#This Row],[1Y Return vs Nifty Z-Score]],Table2[1Y Return vs Nifty Z-Score])</f>
        <v>162</v>
      </c>
      <c r="AT58">
        <f>_xlfn.RANK.AVG(Table2[[#This Row],[6M Return vs Nifty Z-Score]],Table2[6M Return vs Nifty Z-Score])</f>
        <v>29</v>
      </c>
      <c r="AU58">
        <f>_xlfn.RANK.AVG(Table2[[#This Row],[Sharpe Ratio Z-Score]],Table2[Sharpe Ratio Z-Score])</f>
        <v>155</v>
      </c>
      <c r="AV58">
        <f>(Table2[[#This Row],[Rank 1Y]]+Table2[[#This Row],[Rank 6M]]+Table2[[#This Row],[Rank Sharpe]])/3</f>
        <v>115.33333333333333</v>
      </c>
    </row>
    <row r="59" spans="1:48" x14ac:dyDescent="0.3">
      <c r="A59" t="s">
        <v>159</v>
      </c>
      <c r="B59" t="s">
        <v>160</v>
      </c>
      <c r="C59" t="s">
        <v>3041</v>
      </c>
      <c r="D59" t="s">
        <v>161</v>
      </c>
      <c r="E59">
        <v>158204.43552375</v>
      </c>
      <c r="F59">
        <v>7465.7</v>
      </c>
      <c r="G59">
        <v>42.021667385727199</v>
      </c>
      <c r="H59">
        <f>(Table2[[#This Row],[1Y Return vs Nifty]]-AVERAGE(Table2[1Y Return vs Nifty]))/_xlfn.STDEV.P(Table2[1Y Return vs Nifty])</f>
        <v>0.15446625320622961</v>
      </c>
      <c r="I59">
        <v>-12.397985178515601</v>
      </c>
      <c r="J59">
        <f>(Table2[[#This Row],[1M Return vs Nifty]]-AVERAGE(Table2[1M Return vs Nifty]))/_xlfn.STDEV.P(Table2[1M Return vs Nifty])</f>
        <v>-1.1329815063515791</v>
      </c>
      <c r="K59">
        <v>60.151245182387903</v>
      </c>
      <c r="L59">
        <f>(Table2[[#This Row],[6M Return vs Nifty]]-AVERAGE(Table2[6M Return vs Nifty]))/_xlfn.STDEV.P(Table2[6M Return vs Nifty])</f>
        <v>2.0786246766154406</v>
      </c>
      <c r="M59">
        <v>-3.4906130874157402</v>
      </c>
      <c r="N59">
        <f>(Table2[[#This Row],[1W Return vs Nifty]]-AVERAGE(Table2[1W Return vs Nifty]))/_xlfn.STDEV.P(Table2[1W Return vs Nifty])</f>
        <v>-0.47109186898944266</v>
      </c>
      <c r="O59">
        <v>7860</v>
      </c>
      <c r="P59">
        <v>7905.9430439093703</v>
      </c>
      <c r="Q59">
        <v>6475.7884286806402</v>
      </c>
      <c r="R59">
        <v>29.741865227837</v>
      </c>
      <c r="S59" s="1">
        <f>(Table2[[#This Row],[Close Price]]-Table2[[#This Row],[20D EMA]])/Table2[[#This Row],[20D EMA]]</f>
        <v>-5.016539440203565E-2</v>
      </c>
      <c r="T59" s="1">
        <f>(Table2[[#This Row],[Close Price]]-Table2[[#This Row],[50D EMA]])/Table2[[#This Row],[50D EMA]]</f>
        <v>-5.5685076589127171E-2</v>
      </c>
      <c r="U59" s="1">
        <f>(Table2[[#This Row],[Close Price]]-Table2[[#This Row],[200D EMA]])/Table2[[#This Row],[200D EMA]]</f>
        <v>0.15286348252749227</v>
      </c>
      <c r="V59">
        <v>0.64905054442246601</v>
      </c>
      <c r="W59">
        <v>7428</v>
      </c>
      <c r="X59">
        <v>7650</v>
      </c>
      <c r="Y59">
        <v>7236.8</v>
      </c>
      <c r="Z59">
        <v>7650</v>
      </c>
      <c r="AA59">
        <v>7236.8</v>
      </c>
      <c r="AB59">
        <v>7948</v>
      </c>
      <c r="AC59" s="1">
        <f>(Table2[[#This Row],[Close Price]]/Table2[[#This Row],[Day Low]])-1</f>
        <v>5.0753904146472184E-3</v>
      </c>
      <c r="AD59" s="1">
        <f>(Table2[[#This Row],[Day High]]/Table2[[#This Row],[Close Price]])-1</f>
        <v>2.4686231699639682E-2</v>
      </c>
      <c r="AE59" s="1">
        <f>(Table2[[#This Row],[Close Price]]/Table2[[#This Row],[Current Week Low]])-1</f>
        <v>3.1630002210921937E-2</v>
      </c>
      <c r="AF59" s="1">
        <f>(Table2[[#This Row],[Current Week High]]/Table2[[#This Row],[Close Price]])-1</f>
        <v>2.4686231699639682E-2</v>
      </c>
      <c r="AG59" s="1">
        <f>(Table2[[#This Row],[Close Price]]/Table2[[#This Row],[Current Month Low]])-1</f>
        <v>3.1630002210921937E-2</v>
      </c>
      <c r="AH59" s="1">
        <f>(Table2[[#This Row],[Current Month High]]/Table2[[#This Row],[Close Price]])-1</f>
        <v>6.4602113666501593E-2</v>
      </c>
      <c r="AI59">
        <v>22.559840336472099</v>
      </c>
      <c r="AJ59">
        <v>93.914285714285697</v>
      </c>
      <c r="AK59" t="str">
        <f>IF(AND(Table2[[#This Row],[20D EMA]]&gt;Table2[[#This Row],[50D EMA]],Table2[[#This Row],[50D EMA]]&gt;Table2[[#This Row],[200D EMA]]),"Uptrend","Downtrend/NoTrend")</f>
        <v>Downtrend/NoTrend</v>
      </c>
      <c r="AL59">
        <v>-0.15</v>
      </c>
      <c r="AM59" t="s">
        <v>3089</v>
      </c>
      <c r="AN59">
        <v>-2.0299999999999998</v>
      </c>
      <c r="AO59" t="s">
        <v>3089</v>
      </c>
      <c r="AP59">
        <v>0.17640557199859799</v>
      </c>
      <c r="AQ59">
        <f>(Table2[[#This Row],[Sharpe Ratio]]-AVERAGE(Table2[Sharpe Ratio]))/_xlfn.STDEV.P(Table2[Sharpe Ratio])</f>
        <v>1.3737793685653423</v>
      </c>
      <c r="AR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">
        <f>_xlfn.RANK.AVG(Table2[[#This Row],[1Y Return vs Nifty Z-Score]],Table2[1Y Return vs Nifty Z-Score])</f>
        <v>253</v>
      </c>
      <c r="AT59">
        <f>_xlfn.RANK.AVG(Table2[[#This Row],[6M Return vs Nifty Z-Score]],Table2[6M Return vs Nifty Z-Score])</f>
        <v>32</v>
      </c>
      <c r="AU59">
        <f>_xlfn.RANK.AVG(Table2[[#This Row],[Sharpe Ratio Z-Score]],Table2[Sharpe Ratio Z-Score])</f>
        <v>65</v>
      </c>
      <c r="AV59">
        <f>(Table2[[#This Row],[Rank 1Y]]+Table2[[#This Row],[Rank 6M]]+Table2[[#This Row],[Rank Sharpe]])/3</f>
        <v>116.66666666666667</v>
      </c>
    </row>
    <row r="60" spans="1:48" x14ac:dyDescent="0.3">
      <c r="A60" t="s">
        <v>531</v>
      </c>
      <c r="B60" t="s">
        <v>532</v>
      </c>
      <c r="C60" t="s">
        <v>3030</v>
      </c>
      <c r="D60" t="s">
        <v>533</v>
      </c>
      <c r="E60">
        <v>36141.576858779998</v>
      </c>
      <c r="F60">
        <v>994.2</v>
      </c>
      <c r="G60">
        <v>74.781488839943194</v>
      </c>
      <c r="H60">
        <f>(Table2[[#This Row],[1Y Return vs Nifty]]-AVERAGE(Table2[1Y Return vs Nifty]))/_xlfn.STDEV.P(Table2[1Y Return vs Nifty])</f>
        <v>0.6671751131406205</v>
      </c>
      <c r="I60">
        <v>1.9420578497349299</v>
      </c>
      <c r="J60">
        <f>(Table2[[#This Row],[1M Return vs Nifty]]-AVERAGE(Table2[1M Return vs Nifty]))/_xlfn.STDEV.P(Table2[1M Return vs Nifty])</f>
        <v>0.38767573250448101</v>
      </c>
      <c r="K60">
        <v>48.778011376190399</v>
      </c>
      <c r="L60">
        <f>(Table2[[#This Row],[6M Return vs Nifty]]-AVERAGE(Table2[6M Return vs Nifty]))/_xlfn.STDEV.P(Table2[6M Return vs Nifty])</f>
        <v>1.6593548553580832</v>
      </c>
      <c r="M60">
        <v>-2.5541508651320699</v>
      </c>
      <c r="N60">
        <f>(Table2[[#This Row],[1W Return vs Nifty]]-AVERAGE(Table2[1W Return vs Nifty]))/_xlfn.STDEV.P(Table2[1W Return vs Nifty])</f>
        <v>-0.28420086503637632</v>
      </c>
      <c r="O60">
        <v>1012.32</v>
      </c>
      <c r="P60">
        <v>937.08642253078699</v>
      </c>
      <c r="Q60">
        <v>757.60986069104501</v>
      </c>
      <c r="R60">
        <v>41.192205357775201</v>
      </c>
      <c r="S60" s="1">
        <f>(Table2[[#This Row],[Close Price]]-Table2[[#This Row],[20D EMA]])/Table2[[#This Row],[20D EMA]]</f>
        <v>-1.7899478425794219E-2</v>
      </c>
      <c r="T60" s="1">
        <f>(Table2[[#This Row],[Close Price]]-Table2[[#This Row],[50D EMA]])/Table2[[#This Row],[50D EMA]]</f>
        <v>6.0948036484155386E-2</v>
      </c>
      <c r="U60" s="1">
        <f>(Table2[[#This Row],[Close Price]]-Table2[[#This Row],[200D EMA]])/Table2[[#This Row],[200D EMA]]</f>
        <v>0.31228492603455832</v>
      </c>
      <c r="V60">
        <v>1.23081938629711</v>
      </c>
      <c r="W60">
        <v>988.05</v>
      </c>
      <c r="X60">
        <v>1042.95</v>
      </c>
      <c r="Y60">
        <v>988.05</v>
      </c>
      <c r="Z60">
        <v>1042.95</v>
      </c>
      <c r="AA60">
        <v>988.05</v>
      </c>
      <c r="AB60">
        <v>1215</v>
      </c>
      <c r="AC60" s="1">
        <f>(Table2[[#This Row],[Close Price]]/Table2[[#This Row],[Day Low]])-1</f>
        <v>6.2243813572189222E-3</v>
      </c>
      <c r="AD60" s="1">
        <f>(Table2[[#This Row],[Day High]]/Table2[[#This Row],[Close Price]])-1</f>
        <v>4.9034399517199789E-2</v>
      </c>
      <c r="AE60" s="1">
        <f>(Table2[[#This Row],[Close Price]]/Table2[[#This Row],[Current Week Low]])-1</f>
        <v>6.2243813572189222E-3</v>
      </c>
      <c r="AF60" s="1">
        <f>(Table2[[#This Row],[Current Week High]]/Table2[[#This Row],[Close Price]])-1</f>
        <v>4.9034399517199789E-2</v>
      </c>
      <c r="AG60" s="1">
        <f>(Table2[[#This Row],[Close Price]]/Table2[[#This Row],[Current Month Low]])-1</f>
        <v>6.2243813572189222E-3</v>
      </c>
      <c r="AH60" s="1">
        <f>(Table2[[#This Row],[Current Month High]]/Table2[[#This Row],[Close Price]])-1</f>
        <v>0.22208811104405557</v>
      </c>
      <c r="AI60">
        <v>22.208811104405498</v>
      </c>
      <c r="AJ60">
        <v>109.305263157894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0.2</v>
      </c>
      <c r="AM60" t="s">
        <v>3088</v>
      </c>
      <c r="AN60">
        <v>2.91</v>
      </c>
      <c r="AO60" t="s">
        <v>3088</v>
      </c>
      <c r="AP60">
        <v>0.120876273271237</v>
      </c>
      <c r="AQ60">
        <f>(Table2[[#This Row],[Sharpe Ratio]]-AVERAGE(Table2[Sharpe Ratio]))/_xlfn.STDEV.P(Table2[Sharpe Ratio])</f>
        <v>0.72354723717040781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3.1535520731372166</v>
      </c>
      <c r="AS60">
        <f>_xlfn.RANK.AVG(Table2[[#This Row],[1Y Return vs Nifty Z-Score]],Table2[1Y Return vs Nifty Z-Score])</f>
        <v>133</v>
      </c>
      <c r="AT60">
        <f>_xlfn.RANK.AVG(Table2[[#This Row],[6M Return vs Nifty Z-Score]],Table2[6M Return vs Nifty Z-Score])</f>
        <v>46</v>
      </c>
      <c r="AU60">
        <f>_xlfn.RANK.AVG(Table2[[#This Row],[Sharpe Ratio Z-Score]],Table2[Sharpe Ratio Z-Score])</f>
        <v>175</v>
      </c>
      <c r="AV60">
        <f>(Table2[[#This Row],[Rank 1Y]]+Table2[[#This Row],[Rank 6M]]+Table2[[#This Row],[Rank Sharpe]])/3</f>
        <v>118</v>
      </c>
    </row>
    <row r="61" spans="1:48" x14ac:dyDescent="0.3">
      <c r="A61" t="s">
        <v>546</v>
      </c>
      <c r="B61" t="s">
        <v>547</v>
      </c>
      <c r="C61" t="s">
        <v>3030</v>
      </c>
      <c r="D61" t="s">
        <v>432</v>
      </c>
      <c r="E61">
        <v>35273.336596959998</v>
      </c>
      <c r="F61">
        <v>590.79999999999995</v>
      </c>
      <c r="G61">
        <v>150.96738684763201</v>
      </c>
      <c r="H61">
        <f>(Table2[[#This Row],[1Y Return vs Nifty]]-AVERAGE(Table2[1Y Return vs Nifty]))/_xlfn.STDEV.P(Table2[1Y Return vs Nifty])</f>
        <v>1.8595254733277324</v>
      </c>
      <c r="I61">
        <v>11.6833271441346</v>
      </c>
      <c r="J61">
        <f>(Table2[[#This Row],[1M Return vs Nifty]]-AVERAGE(Table2[1M Return vs Nifty]))/_xlfn.STDEV.P(Table2[1M Return vs Nifty])</f>
        <v>1.4206664731175032</v>
      </c>
      <c r="K61">
        <v>24.056965540441301</v>
      </c>
      <c r="L61">
        <f>(Table2[[#This Row],[6M Return vs Nifty]]-AVERAGE(Table2[6M Return vs Nifty]))/_xlfn.STDEV.P(Table2[6M Return vs Nifty])</f>
        <v>0.74802315801783514</v>
      </c>
      <c r="M61">
        <v>4.56429437044262</v>
      </c>
      <c r="N61">
        <f>(Table2[[#This Row],[1W Return vs Nifty]]-AVERAGE(Table2[1W Return vs Nifty]))/_xlfn.STDEV.P(Table2[1W Return vs Nifty])</f>
        <v>1.136436663103529</v>
      </c>
      <c r="O61">
        <v>597.72</v>
      </c>
      <c r="P61">
        <v>584.28698436982597</v>
      </c>
      <c r="Q61">
        <v>468.69950810187498</v>
      </c>
      <c r="R61">
        <v>44.2084369241473</v>
      </c>
      <c r="S61" s="1">
        <f>(Table2[[#This Row],[Close Price]]-Table2[[#This Row],[20D EMA]])/Table2[[#This Row],[20D EMA]]</f>
        <v>-1.1577327176604551E-2</v>
      </c>
      <c r="T61" s="1">
        <f>(Table2[[#This Row],[Close Price]]-Table2[[#This Row],[50D EMA]])/Table2[[#This Row],[50D EMA]]</f>
        <v>1.1146946285648477E-2</v>
      </c>
      <c r="U61" s="1">
        <f>(Table2[[#This Row],[Close Price]]-Table2[[#This Row],[200D EMA]])/Table2[[#This Row],[200D EMA]]</f>
        <v>0.26050911039485369</v>
      </c>
      <c r="V61">
        <v>1.2991669347620201</v>
      </c>
      <c r="W61">
        <v>586.85</v>
      </c>
      <c r="X61">
        <v>637</v>
      </c>
      <c r="Y61">
        <v>586.85</v>
      </c>
      <c r="Z61">
        <v>650</v>
      </c>
      <c r="AA61">
        <v>586.85</v>
      </c>
      <c r="AB61">
        <v>678</v>
      </c>
      <c r="AC61" s="1">
        <f>(Table2[[#This Row],[Close Price]]/Table2[[#This Row],[Day Low]])-1</f>
        <v>6.7308511544685867E-3</v>
      </c>
      <c r="AD61" s="1">
        <f>(Table2[[#This Row],[Day High]]/Table2[[#This Row],[Close Price]])-1</f>
        <v>7.8199052132701397E-2</v>
      </c>
      <c r="AE61" s="1">
        <f>(Table2[[#This Row],[Close Price]]/Table2[[#This Row],[Current Week Low]])-1</f>
        <v>6.7308511544685867E-3</v>
      </c>
      <c r="AF61" s="1">
        <f>(Table2[[#This Row],[Current Week High]]/Table2[[#This Row],[Close Price]])-1</f>
        <v>0.10020311442112395</v>
      </c>
      <c r="AG61" s="1">
        <f>(Table2[[#This Row],[Close Price]]/Table2[[#This Row],[Current Month Low]])-1</f>
        <v>6.7308511544685867E-3</v>
      </c>
      <c r="AH61" s="1">
        <f>(Table2[[#This Row],[Current Month High]]/Table2[[#This Row],[Close Price]])-1</f>
        <v>0.14759647935003395</v>
      </c>
      <c r="AI61">
        <v>22.2071767095463</v>
      </c>
      <c r="AJ61">
        <v>182.30796798470899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-0.04</v>
      </c>
      <c r="AM61" t="s">
        <v>3089</v>
      </c>
      <c r="AN61">
        <v>11.01</v>
      </c>
      <c r="AO61" t="s">
        <v>3088</v>
      </c>
      <c r="AP61">
        <v>0.10989280906511099</v>
      </c>
      <c r="AQ61">
        <f>(Table2[[#This Row],[Sharpe Ratio]]-AVERAGE(Table2[Sharpe Ratio]))/_xlfn.STDEV.P(Table2[Sharpe Ratio])</f>
        <v>0.59493402748601654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5.759585795052617</v>
      </c>
      <c r="AS61">
        <f>_xlfn.RANK.AVG(Table2[[#This Row],[1Y Return vs Nifty Z-Score]],Table2[1Y Return vs Nifty Z-Score])</f>
        <v>32</v>
      </c>
      <c r="AT61">
        <f>_xlfn.RANK.AVG(Table2[[#This Row],[6M Return vs Nifty Z-Score]],Table2[6M Return vs Nifty Z-Score])</f>
        <v>135</v>
      </c>
      <c r="AU61">
        <f>_xlfn.RANK.AVG(Table2[[#This Row],[Sharpe Ratio Z-Score]],Table2[Sharpe Ratio Z-Score])</f>
        <v>198</v>
      </c>
      <c r="AV61">
        <f>(Table2[[#This Row],[Rank 1Y]]+Table2[[#This Row],[Rank 6M]]+Table2[[#This Row],[Rank Sharpe]])/3</f>
        <v>121.66666666666667</v>
      </c>
    </row>
    <row r="62" spans="1:48" x14ac:dyDescent="0.3">
      <c r="A62" t="s">
        <v>998</v>
      </c>
      <c r="B62" t="s">
        <v>999</v>
      </c>
      <c r="C62" t="s">
        <v>3034</v>
      </c>
      <c r="D62" t="s">
        <v>51</v>
      </c>
      <c r="E62">
        <v>13005.331354080001</v>
      </c>
      <c r="F62">
        <v>847.8</v>
      </c>
      <c r="G62">
        <v>223.54379983062401</v>
      </c>
      <c r="H62">
        <f>(Table2[[#This Row],[1Y Return vs Nifty]]-AVERAGE(Table2[1Y Return vs Nifty]))/_xlfn.STDEV.P(Table2[1Y Return vs Nifty])</f>
        <v>2.9953854477369815</v>
      </c>
      <c r="I62">
        <v>-3.7570566919794999</v>
      </c>
      <c r="J62">
        <f>(Table2[[#This Row],[1M Return vs Nifty]]-AVERAGE(Table2[1M Return vs Nifty]))/_xlfn.STDEV.P(Table2[1M Return vs Nifty])</f>
        <v>-0.21667390339651918</v>
      </c>
      <c r="K62">
        <v>75.660616137269002</v>
      </c>
      <c r="L62">
        <f>(Table2[[#This Row],[6M Return vs Nifty]]-AVERAGE(Table2[6M Return vs Nifty]))/_xlfn.STDEV.P(Table2[6M Return vs Nifty])</f>
        <v>2.6503715780572841</v>
      </c>
      <c r="M62">
        <v>4.6242727486983801</v>
      </c>
      <c r="N62">
        <f>(Table2[[#This Row],[1W Return vs Nifty]]-AVERAGE(Table2[1W Return vs Nifty]))/_xlfn.STDEV.P(Table2[1W Return vs Nifty])</f>
        <v>1.1484066273593858</v>
      </c>
      <c r="O62">
        <v>845.5</v>
      </c>
      <c r="P62">
        <v>759.11101015153395</v>
      </c>
      <c r="Q62">
        <v>554.36304953662898</v>
      </c>
      <c r="R62">
        <v>45.587629151526798</v>
      </c>
      <c r="S62" s="1">
        <f>(Table2[[#This Row],[Close Price]]-Table2[[#This Row],[20D EMA]])/Table2[[#This Row],[20D EMA]]</f>
        <v>2.7202838557066288E-3</v>
      </c>
      <c r="T62" s="1">
        <f>(Table2[[#This Row],[Close Price]]-Table2[[#This Row],[50D EMA]])/Table2[[#This Row],[50D EMA]]</f>
        <v>0.11683270122872001</v>
      </c>
      <c r="U62" s="1">
        <f>(Table2[[#This Row],[Close Price]]-Table2[[#This Row],[200D EMA]])/Table2[[#This Row],[200D EMA]]</f>
        <v>0.52932270776099488</v>
      </c>
      <c r="V62">
        <v>0.460242674317415</v>
      </c>
      <c r="W62">
        <v>840</v>
      </c>
      <c r="X62">
        <v>894</v>
      </c>
      <c r="Y62">
        <v>840</v>
      </c>
      <c r="Z62">
        <v>894</v>
      </c>
      <c r="AA62">
        <v>840</v>
      </c>
      <c r="AB62">
        <v>943.9</v>
      </c>
      <c r="AC62" s="1">
        <f>(Table2[[#This Row],[Close Price]]/Table2[[#This Row],[Day Low]])-1</f>
        <v>9.2857142857143415E-3</v>
      </c>
      <c r="AD62" s="1">
        <f>(Table2[[#This Row],[Day High]]/Table2[[#This Row],[Close Price]])-1</f>
        <v>5.4493984430290299E-2</v>
      </c>
      <c r="AE62" s="1">
        <f>(Table2[[#This Row],[Close Price]]/Table2[[#This Row],[Current Week Low]])-1</f>
        <v>9.2857142857143415E-3</v>
      </c>
      <c r="AF62" s="1">
        <f>(Table2[[#This Row],[Current Week High]]/Table2[[#This Row],[Close Price]])-1</f>
        <v>5.4493984430290299E-2</v>
      </c>
      <c r="AG62" s="1">
        <f>(Table2[[#This Row],[Close Price]]/Table2[[#This Row],[Current Month Low]])-1</f>
        <v>9.2857142857143415E-3</v>
      </c>
      <c r="AH62" s="1">
        <f>(Table2[[#This Row],[Current Month High]]/Table2[[#This Row],[Close Price]])-1</f>
        <v>0.11335220570889359</v>
      </c>
      <c r="AI62">
        <v>17.362585515451698</v>
      </c>
      <c r="AJ62">
        <v>297.56154747948398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0.38</v>
      </c>
      <c r="AM62" t="s">
        <v>3088</v>
      </c>
      <c r="AN62">
        <v>9.16</v>
      </c>
      <c r="AO62" t="s">
        <v>3088</v>
      </c>
      <c r="AP62">
        <v>5.5673179818536998E-2</v>
      </c>
      <c r="AQ62">
        <f>(Table2[[#This Row],[Sharpe Ratio]]-AVERAGE(Table2[Sharpe Ratio]))/_xlfn.STDEV.P(Table2[Sharpe Ratio])</f>
        <v>-3.996225063088224E-2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6.5375274991262504</v>
      </c>
      <c r="AS62">
        <f>_xlfn.RANK.AVG(Table2[[#This Row],[1Y Return vs Nifty Z-Score]],Table2[1Y Return vs Nifty Z-Score])</f>
        <v>10</v>
      </c>
      <c r="AT62">
        <f>_xlfn.RANK.AVG(Table2[[#This Row],[6M Return vs Nifty Z-Score]],Table2[6M Return vs Nifty Z-Score])</f>
        <v>15</v>
      </c>
      <c r="AU62">
        <f>_xlfn.RANK.AVG(Table2[[#This Row],[Sharpe Ratio Z-Score]],Table2[Sharpe Ratio Z-Score])</f>
        <v>351</v>
      </c>
      <c r="AV62">
        <f>(Table2[[#This Row],[Rank 1Y]]+Table2[[#This Row],[Rank 6M]]+Table2[[#This Row],[Rank Sharpe]])/3</f>
        <v>125.33333333333333</v>
      </c>
    </row>
    <row r="63" spans="1:48" x14ac:dyDescent="0.3">
      <c r="A63" t="s">
        <v>1235</v>
      </c>
      <c r="B63" t="s">
        <v>1236</v>
      </c>
      <c r="C63" t="s">
        <v>3041</v>
      </c>
      <c r="D63" t="s">
        <v>265</v>
      </c>
      <c r="E63">
        <v>8845.3832821600008</v>
      </c>
      <c r="F63">
        <v>77.3</v>
      </c>
      <c r="G63">
        <v>36.198845564098797</v>
      </c>
      <c r="H63">
        <f>(Table2[[#This Row],[1Y Return vs Nifty]]-AVERAGE(Table2[1Y Return vs Nifty]))/_xlfn.STDEV.P(Table2[1Y Return vs Nifty])</f>
        <v>6.3335953795394861E-2</v>
      </c>
      <c r="I63">
        <v>5.0714325506653104</v>
      </c>
      <c r="J63">
        <f>(Table2[[#This Row],[1M Return vs Nifty]]-AVERAGE(Table2[1M Return vs Nifty]))/_xlfn.STDEV.P(Table2[1M Return vs Nifty])</f>
        <v>0.71952315323313132</v>
      </c>
      <c r="K63">
        <v>36.854862372954798</v>
      </c>
      <c r="L63">
        <f>(Table2[[#This Row],[6M Return vs Nifty]]-AVERAGE(Table2[6M Return vs Nifty]))/_xlfn.STDEV.P(Table2[6M Return vs Nifty])</f>
        <v>1.2198126251889152</v>
      </c>
      <c r="M63">
        <v>-10.907373468315599</v>
      </c>
      <c r="N63">
        <f>(Table2[[#This Row],[1W Return vs Nifty]]-AVERAGE(Table2[1W Return vs Nifty]))/_xlfn.STDEV.P(Table2[1W Return vs Nifty])</f>
        <v>-1.9512645451337887</v>
      </c>
      <c r="O63">
        <v>82.43</v>
      </c>
      <c r="P63">
        <v>76.263701868314101</v>
      </c>
      <c r="Q63">
        <v>58.971433072530203</v>
      </c>
      <c r="R63">
        <v>31.2667197998618</v>
      </c>
      <c r="S63" s="1">
        <f>(Table2[[#This Row],[Close Price]]-Table2[[#This Row],[20D EMA]])/Table2[[#This Row],[20D EMA]]</f>
        <v>-6.2234623316753723E-2</v>
      </c>
      <c r="T63" s="1">
        <f>(Table2[[#This Row],[Close Price]]-Table2[[#This Row],[50D EMA]])/Table2[[#This Row],[50D EMA]]</f>
        <v>1.3588353388290682E-2</v>
      </c>
      <c r="U63" s="1">
        <f>(Table2[[#This Row],[Close Price]]-Table2[[#This Row],[200D EMA]])/Table2[[#This Row],[200D EMA]]</f>
        <v>0.31080416351637757</v>
      </c>
      <c r="V63">
        <v>1.09701869629936</v>
      </c>
      <c r="W63">
        <v>76.099999999999994</v>
      </c>
      <c r="X63">
        <v>81.94</v>
      </c>
      <c r="Y63">
        <v>76.099999999999994</v>
      </c>
      <c r="Z63">
        <v>83.75</v>
      </c>
      <c r="AA63">
        <v>76.099999999999994</v>
      </c>
      <c r="AB63">
        <v>87.75</v>
      </c>
      <c r="AC63" s="1">
        <f>(Table2[[#This Row],[Close Price]]/Table2[[#This Row],[Day Low]])-1</f>
        <v>1.5768725361366753E-2</v>
      </c>
      <c r="AD63" s="1">
        <f>(Table2[[#This Row],[Day High]]/Table2[[#This Row],[Close Price]])-1</f>
        <v>6.0025873221215997E-2</v>
      </c>
      <c r="AE63" s="1">
        <f>(Table2[[#This Row],[Close Price]]/Table2[[#This Row],[Current Week Low]])-1</f>
        <v>1.5768725361366753E-2</v>
      </c>
      <c r="AF63" s="1">
        <f>(Table2[[#This Row],[Current Week High]]/Table2[[#This Row],[Close Price]])-1</f>
        <v>8.3441138421733507E-2</v>
      </c>
      <c r="AG63" s="1">
        <f>(Table2[[#This Row],[Close Price]]/Table2[[#This Row],[Current Month Low]])-1</f>
        <v>1.5768725361366753E-2</v>
      </c>
      <c r="AH63" s="1">
        <f>(Table2[[#This Row],[Current Month High]]/Table2[[#This Row],[Close Price]])-1</f>
        <v>0.13518758085381632</v>
      </c>
      <c r="AI63">
        <v>20.8279430789133</v>
      </c>
      <c r="AJ63">
        <v>107.650770471436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0.18</v>
      </c>
      <c r="AM63" t="s">
        <v>3088</v>
      </c>
      <c r="AN63">
        <v>-4.17</v>
      </c>
      <c r="AO63" t="s">
        <v>3089</v>
      </c>
      <c r="AP63">
        <v>0.226877300046541</v>
      </c>
      <c r="AQ63">
        <f>(Table2[[#This Row],[Sharpe Ratio]]-AVERAGE(Table2[Sharpe Ratio]))/_xlfn.STDEV.P(Table2[Sharpe Ratio])</f>
        <v>1.9647888006298766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2.0161959877135294</v>
      </c>
      <c r="AS63">
        <f>_xlfn.RANK.AVG(Table2[[#This Row],[1Y Return vs Nifty Z-Score]],Table2[1Y Return vs Nifty Z-Score])</f>
        <v>281</v>
      </c>
      <c r="AT63">
        <f>_xlfn.RANK.AVG(Table2[[#This Row],[6M Return vs Nifty Z-Score]],Table2[6M Return vs Nifty Z-Score])</f>
        <v>82</v>
      </c>
      <c r="AU63">
        <f>_xlfn.RANK.AVG(Table2[[#This Row],[Sharpe Ratio Z-Score]],Table2[Sharpe Ratio Z-Score])</f>
        <v>17</v>
      </c>
      <c r="AV63">
        <f>(Table2[[#This Row],[Rank 1Y]]+Table2[[#This Row],[Rank 6M]]+Table2[[#This Row],[Rank Sharpe]])/3</f>
        <v>126.66666666666667</v>
      </c>
    </row>
    <row r="64" spans="1:48" x14ac:dyDescent="0.3">
      <c r="A64" t="s">
        <v>1355</v>
      </c>
      <c r="B64" t="s">
        <v>1356</v>
      </c>
      <c r="C64" t="s">
        <v>3041</v>
      </c>
      <c r="D64" t="s">
        <v>956</v>
      </c>
      <c r="E64">
        <v>7730.8972764</v>
      </c>
      <c r="F64">
        <v>814.25</v>
      </c>
      <c r="G64">
        <v>100.395386769304</v>
      </c>
      <c r="H64">
        <f>(Table2[[#This Row],[1Y Return vs Nifty]]-AVERAGE(Table2[1Y Return vs Nifty]))/_xlfn.STDEV.P(Table2[1Y Return vs Nifty])</f>
        <v>1.06804641899288</v>
      </c>
      <c r="I64">
        <v>-11.894772424860101</v>
      </c>
      <c r="J64">
        <f>(Table2[[#This Row],[1M Return vs Nifty]]-AVERAGE(Table2[1M Return vs Nifty]))/_xlfn.STDEV.P(Table2[1M Return vs Nifty])</f>
        <v>-1.0796194547159306</v>
      </c>
      <c r="K64">
        <v>13.944376203389901</v>
      </c>
      <c r="L64">
        <f>(Table2[[#This Row],[6M Return vs Nifty]]-AVERAGE(Table2[6M Return vs Nifty]))/_xlfn.STDEV.P(Table2[6M Return vs Nifty])</f>
        <v>0.37522650263876522</v>
      </c>
      <c r="M64">
        <v>-4.0655871268757604</v>
      </c>
      <c r="N64">
        <f>(Table2[[#This Row],[1W Return vs Nifty]]-AVERAGE(Table2[1W Return vs Nifty]))/_xlfn.STDEV.P(Table2[1W Return vs Nifty])</f>
        <v>-0.58584019831295331</v>
      </c>
      <c r="O64">
        <v>890</v>
      </c>
      <c r="P64">
        <v>873.32580904959605</v>
      </c>
      <c r="Q64">
        <v>699.36737711067497</v>
      </c>
      <c r="R64">
        <v>13.500514920774201</v>
      </c>
      <c r="S64" s="1">
        <f>(Table2[[#This Row],[Close Price]]-Table2[[#This Row],[20D EMA]])/Table2[[#This Row],[20D EMA]]</f>
        <v>-8.5112359550561803E-2</v>
      </c>
      <c r="T64" s="1">
        <f>(Table2[[#This Row],[Close Price]]-Table2[[#This Row],[50D EMA]])/Table2[[#This Row],[50D EMA]]</f>
        <v>-6.7644638962274323E-2</v>
      </c>
      <c r="U64" s="1">
        <f>(Table2[[#This Row],[Close Price]]-Table2[[#This Row],[200D EMA]])/Table2[[#This Row],[200D EMA]]</f>
        <v>0.16426648804229949</v>
      </c>
      <c r="V64">
        <v>0.48589468177026701</v>
      </c>
      <c r="W64">
        <v>810</v>
      </c>
      <c r="X64">
        <v>856.75</v>
      </c>
      <c r="Y64">
        <v>810</v>
      </c>
      <c r="Z64">
        <v>856.75</v>
      </c>
      <c r="AA64">
        <v>810</v>
      </c>
      <c r="AB64">
        <v>901.25</v>
      </c>
      <c r="AC64" s="1">
        <f>(Table2[[#This Row],[Close Price]]/Table2[[#This Row],[Day Low]])-1</f>
        <v>5.2469135802468703E-3</v>
      </c>
      <c r="AD64" s="1">
        <f>(Table2[[#This Row],[Day High]]/Table2[[#This Row],[Close Price]])-1</f>
        <v>5.219527172244387E-2</v>
      </c>
      <c r="AE64" s="1">
        <f>(Table2[[#This Row],[Close Price]]/Table2[[#This Row],[Current Week Low]])-1</f>
        <v>5.2469135802468703E-3</v>
      </c>
      <c r="AF64" s="1">
        <f>(Table2[[#This Row],[Current Week High]]/Table2[[#This Row],[Close Price]])-1</f>
        <v>5.219527172244387E-2</v>
      </c>
      <c r="AG64" s="1">
        <f>(Table2[[#This Row],[Close Price]]/Table2[[#This Row],[Current Month Low]])-1</f>
        <v>5.2469135802468703E-3</v>
      </c>
      <c r="AH64" s="1">
        <f>(Table2[[#This Row],[Current Month High]]/Table2[[#This Row],[Close Price]])-1</f>
        <v>0.10684679152594412</v>
      </c>
      <c r="AI64">
        <v>30.058335891925001</v>
      </c>
      <c r="AJ64">
        <v>138.398477528912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</v>
      </c>
      <c r="AM64">
        <v>0</v>
      </c>
      <c r="AN64">
        <v>-9.19</v>
      </c>
      <c r="AO64" t="s">
        <v>3089</v>
      </c>
      <c r="AP64">
        <v>0.16140016016322101</v>
      </c>
      <c r="AQ64">
        <f>(Table2[[#This Row],[Sharpe Ratio]]-AVERAGE(Table2[Sharpe Ratio]))/_xlfn.STDEV.P(Table2[Sharpe Ratio])</f>
        <v>1.1980703078750372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0.97588357647779844</v>
      </c>
      <c r="AS64">
        <f>_xlfn.RANK.AVG(Table2[[#This Row],[1Y Return vs Nifty Z-Score]],Table2[1Y Return vs Nifty Z-Score])</f>
        <v>91</v>
      </c>
      <c r="AT64">
        <f>_xlfn.RANK.AVG(Table2[[#This Row],[6M Return vs Nifty Z-Score]],Table2[6M Return vs Nifty Z-Score])</f>
        <v>211</v>
      </c>
      <c r="AU64">
        <f>_xlfn.RANK.AVG(Table2[[#This Row],[Sharpe Ratio Z-Score]],Table2[Sharpe Ratio Z-Score])</f>
        <v>83</v>
      </c>
      <c r="AV64">
        <f>(Table2[[#This Row],[Rank 1Y]]+Table2[[#This Row],[Rank 6M]]+Table2[[#This Row],[Rank Sharpe]])/3</f>
        <v>128.33333333333334</v>
      </c>
    </row>
    <row r="65" spans="1:48" x14ac:dyDescent="0.3">
      <c r="A65" t="s">
        <v>939</v>
      </c>
      <c r="B65" t="s">
        <v>940</v>
      </c>
      <c r="C65" t="s">
        <v>3041</v>
      </c>
      <c r="D65" t="s">
        <v>130</v>
      </c>
      <c r="E65">
        <v>14958.279658400001</v>
      </c>
      <c r="F65">
        <v>1118</v>
      </c>
      <c r="G65">
        <v>76.036241006022394</v>
      </c>
      <c r="H65">
        <f>(Table2[[#This Row],[1Y Return vs Nifty]]-AVERAGE(Table2[1Y Return vs Nifty]))/_xlfn.STDEV.P(Table2[1Y Return vs Nifty])</f>
        <v>0.6868126607221835</v>
      </c>
      <c r="I65">
        <v>-2.1802519117076198</v>
      </c>
      <c r="J65">
        <f>(Table2[[#This Row],[1M Return vs Nifty]]-AVERAGE(Table2[1M Return vs Nifty]))/_xlfn.STDEV.P(Table2[1M Return vs Nifty])</f>
        <v>-4.9465227755899434E-2</v>
      </c>
      <c r="K65">
        <v>35.673608335321497</v>
      </c>
      <c r="L65">
        <f>(Table2[[#This Row],[6M Return vs Nifty]]-AVERAGE(Table2[6M Return vs Nifty]))/_xlfn.STDEV.P(Table2[6M Return vs Nifty])</f>
        <v>1.1762661565540957</v>
      </c>
      <c r="M65">
        <v>0.48705773209512598</v>
      </c>
      <c r="N65">
        <f>(Table2[[#This Row],[1W Return vs Nifty]]-AVERAGE(Table2[1W Return vs Nifty]))/_xlfn.STDEV.P(Table2[1W Return vs Nifty])</f>
        <v>0.32273715599819458</v>
      </c>
      <c r="O65">
        <v>1097.1199999999999</v>
      </c>
      <c r="P65">
        <v>1055.30895664678</v>
      </c>
      <c r="Q65">
        <v>854.48691417610098</v>
      </c>
      <c r="R65">
        <v>56.527185424249502</v>
      </c>
      <c r="S65" s="1">
        <f>(Table2[[#This Row],[Close Price]]-Table2[[#This Row],[20D EMA]])/Table2[[#This Row],[20D EMA]]</f>
        <v>1.9031646492635366E-2</v>
      </c>
      <c r="T65" s="1">
        <f>(Table2[[#This Row],[Close Price]]-Table2[[#This Row],[50D EMA]])/Table2[[#This Row],[50D EMA]]</f>
        <v>5.9405393044724447E-2</v>
      </c>
      <c r="U65" s="1">
        <f>(Table2[[#This Row],[Close Price]]-Table2[[#This Row],[200D EMA]])/Table2[[#This Row],[200D EMA]]</f>
        <v>0.30838750301750284</v>
      </c>
      <c r="V65">
        <v>0.91449918865770397</v>
      </c>
      <c r="W65">
        <v>1090.0999999999999</v>
      </c>
      <c r="X65">
        <v>1126</v>
      </c>
      <c r="Y65">
        <v>1042.0999999999999</v>
      </c>
      <c r="Z65">
        <v>1126</v>
      </c>
      <c r="AA65">
        <v>1042.0999999999999</v>
      </c>
      <c r="AB65">
        <v>1142.95</v>
      </c>
      <c r="AC65" s="1">
        <f>(Table2[[#This Row],[Close Price]]/Table2[[#This Row],[Day Low]])-1</f>
        <v>2.5593982203467647E-2</v>
      </c>
      <c r="AD65" s="1">
        <f>(Table2[[#This Row],[Day High]]/Table2[[#This Row],[Close Price]])-1</f>
        <v>7.1556350626118537E-3</v>
      </c>
      <c r="AE65" s="1">
        <f>(Table2[[#This Row],[Close Price]]/Table2[[#This Row],[Current Week Low]])-1</f>
        <v>7.2833701180309074E-2</v>
      </c>
      <c r="AF65" s="1">
        <f>(Table2[[#This Row],[Current Week High]]/Table2[[#This Row],[Close Price]])-1</f>
        <v>7.1556350626118537E-3</v>
      </c>
      <c r="AG65" s="1">
        <f>(Table2[[#This Row],[Close Price]]/Table2[[#This Row],[Current Month Low]])-1</f>
        <v>7.2833701180309074E-2</v>
      </c>
      <c r="AH65" s="1">
        <f>(Table2[[#This Row],[Current Month High]]/Table2[[#This Row],[Close Price]])-1</f>
        <v>2.2316636851520633E-2</v>
      </c>
      <c r="AI65">
        <v>9.4767441860465098</v>
      </c>
      <c r="AJ65">
        <v>101.932628917185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0.32</v>
      </c>
      <c r="AM65" t="s">
        <v>3088</v>
      </c>
      <c r="AN65">
        <v>2.79</v>
      </c>
      <c r="AO65" t="s">
        <v>3088</v>
      </c>
      <c r="AP65">
        <v>0.12161358306190601</v>
      </c>
      <c r="AQ65">
        <f>(Table2[[#This Row],[Sharpe Ratio]]-AVERAGE(Table2[Sharpe Ratio]))/_xlfn.STDEV.P(Table2[Sharpe Ratio])</f>
        <v>0.73218092294841375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2.8685316684669879</v>
      </c>
      <c r="AS65">
        <f>_xlfn.RANK.AVG(Table2[[#This Row],[1Y Return vs Nifty Z-Score]],Table2[1Y Return vs Nifty Z-Score])</f>
        <v>126</v>
      </c>
      <c r="AT65">
        <f>_xlfn.RANK.AVG(Table2[[#This Row],[6M Return vs Nifty Z-Score]],Table2[6M Return vs Nifty Z-Score])</f>
        <v>87</v>
      </c>
      <c r="AU65">
        <f>_xlfn.RANK.AVG(Table2[[#This Row],[Sharpe Ratio Z-Score]],Table2[Sharpe Ratio Z-Score])</f>
        <v>174</v>
      </c>
      <c r="AV65">
        <f>(Table2[[#This Row],[Rank 1Y]]+Table2[[#This Row],[Rank 6M]]+Table2[[#This Row],[Rank Sharpe]])/3</f>
        <v>129</v>
      </c>
    </row>
    <row r="66" spans="1:48" x14ac:dyDescent="0.3">
      <c r="A66" t="s">
        <v>1137</v>
      </c>
      <c r="B66" t="s">
        <v>1138</v>
      </c>
      <c r="C66" t="s">
        <v>3032</v>
      </c>
      <c r="D66" t="s">
        <v>371</v>
      </c>
      <c r="E66">
        <v>10327.986589905</v>
      </c>
      <c r="F66">
        <v>297.45</v>
      </c>
      <c r="G66">
        <v>40.188826052653901</v>
      </c>
      <c r="H66">
        <f>(Table2[[#This Row],[1Y Return vs Nifty]]-AVERAGE(Table2[1Y Return vs Nifty]))/_xlfn.STDEV.P(Table2[1Y Return vs Nifty])</f>
        <v>0.1257812986305781</v>
      </c>
      <c r="I66">
        <v>14.1914719973215</v>
      </c>
      <c r="J66">
        <f>(Table2[[#This Row],[1M Return vs Nifty]]-AVERAGE(Table2[1M Return vs Nifty]))/_xlfn.STDEV.P(Table2[1M Return vs Nifty])</f>
        <v>1.6866369879607588</v>
      </c>
      <c r="K66">
        <v>54.295761398191601</v>
      </c>
      <c r="L66">
        <f>(Table2[[#This Row],[6M Return vs Nifty]]-AVERAGE(Table2[6M Return vs Nifty]))/_xlfn.STDEV.P(Table2[6M Return vs Nifty])</f>
        <v>1.8627645543837545</v>
      </c>
      <c r="M66">
        <v>6.7480880867994504</v>
      </c>
      <c r="N66">
        <f>(Table2[[#This Row],[1W Return vs Nifty]]-AVERAGE(Table2[1W Return vs Nifty]))/_xlfn.STDEV.P(Table2[1W Return vs Nifty])</f>
        <v>1.5722592626324783</v>
      </c>
      <c r="O66">
        <v>288.18</v>
      </c>
      <c r="P66">
        <v>267.025329287121</v>
      </c>
      <c r="Q66">
        <v>217.64241300355201</v>
      </c>
      <c r="R66">
        <v>57.409770361369603</v>
      </c>
      <c r="S66" s="1">
        <f>(Table2[[#This Row],[Close Price]]-Table2[[#This Row],[20D EMA]])/Table2[[#This Row],[20D EMA]]</f>
        <v>3.2167395377888756E-2</v>
      </c>
      <c r="T66" s="1">
        <f>(Table2[[#This Row],[Close Price]]-Table2[[#This Row],[50D EMA]])/Table2[[#This Row],[50D EMA]]</f>
        <v>0.11393926858588249</v>
      </c>
      <c r="U66" s="1">
        <f>(Table2[[#This Row],[Close Price]]-Table2[[#This Row],[200D EMA]])/Table2[[#This Row],[200D EMA]]</f>
        <v>0.36669133508984525</v>
      </c>
      <c r="V66">
        <v>0.89442425064172704</v>
      </c>
      <c r="W66">
        <v>293.35000000000002</v>
      </c>
      <c r="X66">
        <v>300.8</v>
      </c>
      <c r="Y66">
        <v>290.35000000000002</v>
      </c>
      <c r="Z66">
        <v>305</v>
      </c>
      <c r="AA66">
        <v>289</v>
      </c>
      <c r="AB66">
        <v>315.60000000000002</v>
      </c>
      <c r="AC66" s="1">
        <f>(Table2[[#This Row],[Close Price]]/Table2[[#This Row],[Day Low]])-1</f>
        <v>1.397647860916984E-2</v>
      </c>
      <c r="AD66" s="1">
        <f>(Table2[[#This Row],[Day High]]/Table2[[#This Row],[Close Price]])-1</f>
        <v>1.1262397041519767E-2</v>
      </c>
      <c r="AE66" s="1">
        <f>(Table2[[#This Row],[Close Price]]/Table2[[#This Row],[Current Week Low]])-1</f>
        <v>2.4453246082314362E-2</v>
      </c>
      <c r="AF66" s="1">
        <f>(Table2[[#This Row],[Current Week High]]/Table2[[#This Row],[Close Price]])-1</f>
        <v>2.5382417212977071E-2</v>
      </c>
      <c r="AG66" s="1">
        <f>(Table2[[#This Row],[Close Price]]/Table2[[#This Row],[Current Month Low]])-1</f>
        <v>2.9238754325259464E-2</v>
      </c>
      <c r="AH66" s="1">
        <f>(Table2[[#This Row],[Current Month High]]/Table2[[#This Row],[Close Price]])-1</f>
        <v>6.1018658598083864E-2</v>
      </c>
      <c r="AI66">
        <v>6.1018658598083801</v>
      </c>
      <c r="AJ66">
        <v>102.89904502046301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0.17</v>
      </c>
      <c r="AM66" t="s">
        <v>3088</v>
      </c>
      <c r="AN66">
        <v>4.3099999999999996</v>
      </c>
      <c r="AO66" t="s">
        <v>3088</v>
      </c>
      <c r="AP66">
        <v>0.15990463259019799</v>
      </c>
      <c r="AQ66">
        <f>(Table2[[#This Row],[Sharpe Ratio]]-AVERAGE(Table2[Sharpe Ratio]))/_xlfn.STDEV.P(Table2[Sharpe Ratio])</f>
        <v>1.1805581097444404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6.4280002133520098</v>
      </c>
      <c r="AS66">
        <f>_xlfn.RANK.AVG(Table2[[#This Row],[1Y Return vs Nifty Z-Score]],Table2[1Y Return vs Nifty Z-Score])</f>
        <v>262</v>
      </c>
      <c r="AT66">
        <f>_xlfn.RANK.AVG(Table2[[#This Row],[6M Return vs Nifty Z-Score]],Table2[6M Return vs Nifty Z-Score])</f>
        <v>40</v>
      </c>
      <c r="AU66">
        <f>_xlfn.RANK.AVG(Table2[[#This Row],[Sharpe Ratio Z-Score]],Table2[Sharpe Ratio Z-Score])</f>
        <v>86</v>
      </c>
      <c r="AV66">
        <f>(Table2[[#This Row],[Rank 1Y]]+Table2[[#This Row],[Rank 6M]]+Table2[[#This Row],[Rank Sharpe]])/3</f>
        <v>129.33333333333334</v>
      </c>
    </row>
    <row r="67" spans="1:48" x14ac:dyDescent="0.3">
      <c r="A67" t="s">
        <v>119</v>
      </c>
      <c r="B67" t="s">
        <v>120</v>
      </c>
      <c r="C67" t="s">
        <v>3041</v>
      </c>
      <c r="D67" t="s">
        <v>121</v>
      </c>
      <c r="E67">
        <v>234750.91089345</v>
      </c>
      <c r="F67">
        <v>6591.9</v>
      </c>
      <c r="G67">
        <v>48.996676194455397</v>
      </c>
      <c r="H67">
        <f>(Table2[[#This Row],[1Y Return vs Nifty]]-AVERAGE(Table2[1Y Return vs Nifty]))/_xlfn.STDEV.P(Table2[1Y Return vs Nifty])</f>
        <v>0.2636288998755123</v>
      </c>
      <c r="I67">
        <v>-14.242719292522599</v>
      </c>
      <c r="J67">
        <f>(Table2[[#This Row],[1M Return vs Nifty]]-AVERAGE(Table2[1M Return vs Nifty]))/_xlfn.STDEV.P(Table2[1M Return vs Nifty])</f>
        <v>-1.3286021386399953</v>
      </c>
      <c r="K67">
        <v>46.918408669460398</v>
      </c>
      <c r="L67">
        <f>(Table2[[#This Row],[6M Return vs Nifty]]-AVERAGE(Table2[6M Return vs Nifty]))/_xlfn.STDEV.P(Table2[6M Return vs Nifty])</f>
        <v>1.590801328037162</v>
      </c>
      <c r="M67">
        <v>-2.1824240273291098</v>
      </c>
      <c r="N67">
        <f>(Table2[[#This Row],[1W Return vs Nifty]]-AVERAGE(Table2[1W Return vs Nifty]))/_xlfn.STDEV.P(Table2[1W Return vs Nifty])</f>
        <v>-0.21001484849437693</v>
      </c>
      <c r="O67">
        <v>7065.33</v>
      </c>
      <c r="P67">
        <v>7047.8862376070601</v>
      </c>
      <c r="Q67">
        <v>5687.1453355535396</v>
      </c>
      <c r="R67">
        <v>26.9206268545956</v>
      </c>
      <c r="S67" s="1">
        <f>(Table2[[#This Row],[Close Price]]-Table2[[#This Row],[20D EMA]])/Table2[[#This Row],[20D EMA]]</f>
        <v>-6.7007485849917878E-2</v>
      </c>
      <c r="T67" s="1">
        <f>(Table2[[#This Row],[Close Price]]-Table2[[#This Row],[50D EMA]])/Table2[[#This Row],[50D EMA]]</f>
        <v>-6.4698297082882494E-2</v>
      </c>
      <c r="U67" s="1">
        <f>(Table2[[#This Row],[Close Price]]-Table2[[#This Row],[200D EMA]])/Table2[[#This Row],[200D EMA]]</f>
        <v>0.15908766368081551</v>
      </c>
      <c r="V67">
        <v>0.82172751725465998</v>
      </c>
      <c r="W67">
        <v>6565.7</v>
      </c>
      <c r="X67">
        <v>6834.6</v>
      </c>
      <c r="Y67">
        <v>6565.7</v>
      </c>
      <c r="Z67">
        <v>6834.6</v>
      </c>
      <c r="AA67">
        <v>6565.7</v>
      </c>
      <c r="AB67">
        <v>7163.9</v>
      </c>
      <c r="AC67" s="1">
        <f>(Table2[[#This Row],[Close Price]]/Table2[[#This Row],[Day Low]])-1</f>
        <v>3.9904351401982563E-3</v>
      </c>
      <c r="AD67" s="1">
        <f>(Table2[[#This Row],[Day High]]/Table2[[#This Row],[Close Price]])-1</f>
        <v>3.6817912893096105E-2</v>
      </c>
      <c r="AE67" s="1">
        <f>(Table2[[#This Row],[Close Price]]/Table2[[#This Row],[Current Week Low]])-1</f>
        <v>3.9904351401982563E-3</v>
      </c>
      <c r="AF67" s="1">
        <f>(Table2[[#This Row],[Current Week High]]/Table2[[#This Row],[Close Price]])-1</f>
        <v>3.6817912893096105E-2</v>
      </c>
      <c r="AG67" s="1">
        <f>(Table2[[#This Row],[Close Price]]/Table2[[#This Row],[Current Month Low]])-1</f>
        <v>3.9904351401982563E-3</v>
      </c>
      <c r="AH67" s="1">
        <f>(Table2[[#This Row],[Current Month High]]/Table2[[#This Row],[Close Price]])-1</f>
        <v>8.6773161000621934E-2</v>
      </c>
      <c r="AI67">
        <v>20.886239172317499</v>
      </c>
      <c r="AJ67">
        <v>103.07763401109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-0.13</v>
      </c>
      <c r="AM67" t="s">
        <v>3089</v>
      </c>
      <c r="AN67">
        <v>-3.77</v>
      </c>
      <c r="AO67" t="s">
        <v>3089</v>
      </c>
      <c r="AP67">
        <v>0.146488623832875</v>
      </c>
      <c r="AQ67">
        <f>(Table2[[#This Row],[Sharpe Ratio]]-AVERAGE(Table2[Sharpe Ratio]))/_xlfn.STDEV.P(Table2[Sharpe Ratio])</f>
        <v>1.0234605023729126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1.3392737431512147</v>
      </c>
      <c r="AS67">
        <f>_xlfn.RANK.AVG(Table2[[#This Row],[1Y Return vs Nifty Z-Score]],Table2[1Y Return vs Nifty Z-Score])</f>
        <v>227</v>
      </c>
      <c r="AT67">
        <f>_xlfn.RANK.AVG(Table2[[#This Row],[6M Return vs Nifty Z-Score]],Table2[6M Return vs Nifty Z-Score])</f>
        <v>50</v>
      </c>
      <c r="AU67">
        <f>_xlfn.RANK.AVG(Table2[[#This Row],[Sharpe Ratio Z-Score]],Table2[Sharpe Ratio Z-Score])</f>
        <v>115</v>
      </c>
      <c r="AV67">
        <f>(Table2[[#This Row],[Rank 1Y]]+Table2[[#This Row],[Rank 6M]]+Table2[[#This Row],[Rank Sharpe]])/3</f>
        <v>130.66666666666666</v>
      </c>
    </row>
    <row r="68" spans="1:48" x14ac:dyDescent="0.3">
      <c r="A68" t="s">
        <v>55</v>
      </c>
      <c r="B68" t="s">
        <v>56</v>
      </c>
      <c r="C68" t="s">
        <v>3035</v>
      </c>
      <c r="D68" t="s">
        <v>57</v>
      </c>
      <c r="E68">
        <v>402411.64456099999</v>
      </c>
      <c r="F68">
        <v>415</v>
      </c>
      <c r="G68">
        <v>66.676161333365201</v>
      </c>
      <c r="H68">
        <f>(Table2[[#This Row],[1Y Return vs Nifty]]-AVERAGE(Table2[1Y Return vs Nifty]))/_xlfn.STDEV.P(Table2[1Y Return vs Nifty])</f>
        <v>0.54032236972441205</v>
      </c>
      <c r="I68">
        <v>9.8690220131154902</v>
      </c>
      <c r="J68">
        <f>(Table2[[#This Row],[1M Return vs Nifty]]-AVERAGE(Table2[1M Return vs Nifty]))/_xlfn.STDEV.P(Table2[1M Return vs Nifty])</f>
        <v>1.2282726131030897</v>
      </c>
      <c r="K68">
        <v>14.768993295753299</v>
      </c>
      <c r="L68">
        <f>(Table2[[#This Row],[6M Return vs Nifty]]-AVERAGE(Table2[6M Return vs Nifty]))/_xlfn.STDEV.P(Table2[6M Return vs Nifty])</f>
        <v>0.40562568960813578</v>
      </c>
      <c r="M68">
        <v>7.0373086394581597</v>
      </c>
      <c r="N68">
        <f>(Table2[[#This Row],[1W Return vs Nifty]]-AVERAGE(Table2[1W Return vs Nifty]))/_xlfn.STDEV.P(Table2[1W Return vs Nifty])</f>
        <v>1.6299793907530051</v>
      </c>
      <c r="O68">
        <v>396.68</v>
      </c>
      <c r="P68">
        <v>380.996550033152</v>
      </c>
      <c r="Q68">
        <v>330.47676689118799</v>
      </c>
      <c r="R68">
        <v>67.088473937015294</v>
      </c>
      <c r="S68" s="1">
        <f>(Table2[[#This Row],[Close Price]]-Table2[[#This Row],[20D EMA]])/Table2[[#This Row],[20D EMA]]</f>
        <v>4.618332156902287E-2</v>
      </c>
      <c r="T68" s="1">
        <f>(Table2[[#This Row],[Close Price]]-Table2[[#This Row],[50D EMA]])/Table2[[#This Row],[50D EMA]]</f>
        <v>8.9248708325283324E-2</v>
      </c>
      <c r="U68" s="1">
        <f>(Table2[[#This Row],[Close Price]]-Table2[[#This Row],[200D EMA]])/Table2[[#This Row],[200D EMA]]</f>
        <v>0.25576149846758195</v>
      </c>
      <c r="V68">
        <v>1.5566792067288</v>
      </c>
      <c r="W68">
        <v>413.25</v>
      </c>
      <c r="X68">
        <v>424.95</v>
      </c>
      <c r="Y68">
        <v>404.65</v>
      </c>
      <c r="Z68">
        <v>424.95</v>
      </c>
      <c r="AA68">
        <v>404.65</v>
      </c>
      <c r="AB68">
        <v>426.3</v>
      </c>
      <c r="AC68" s="1">
        <f>(Table2[[#This Row],[Close Price]]/Table2[[#This Row],[Day Low]])-1</f>
        <v>4.2347247428917711E-3</v>
      </c>
      <c r="AD68" s="1">
        <f>(Table2[[#This Row],[Day High]]/Table2[[#This Row],[Close Price]])-1</f>
        <v>2.3975903614457783E-2</v>
      </c>
      <c r="AE68" s="1">
        <f>(Table2[[#This Row],[Close Price]]/Table2[[#This Row],[Current Week Low]])-1</f>
        <v>2.5577659705918743E-2</v>
      </c>
      <c r="AF68" s="1">
        <f>(Table2[[#This Row],[Current Week High]]/Table2[[#This Row],[Close Price]])-1</f>
        <v>2.3975903614457783E-2</v>
      </c>
      <c r="AG68" s="1">
        <f>(Table2[[#This Row],[Close Price]]/Table2[[#This Row],[Current Month Low]])-1</f>
        <v>2.5577659705918743E-2</v>
      </c>
      <c r="AH68" s="1">
        <f>(Table2[[#This Row],[Current Month High]]/Table2[[#This Row],[Close Price]])-1</f>
        <v>2.7228915662650621E-2</v>
      </c>
      <c r="AI68">
        <v>2.7228915662650599</v>
      </c>
      <c r="AJ68">
        <v>95.939565627950898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0.08</v>
      </c>
      <c r="AM68" t="s">
        <v>3088</v>
      </c>
      <c r="AN68">
        <v>13.81</v>
      </c>
      <c r="AO68" t="s">
        <v>3088</v>
      </c>
      <c r="AP68">
        <v>0.194104742190774</v>
      </c>
      <c r="AQ68">
        <f>(Table2[[#This Row],[Sharpe Ratio]]-AVERAGE(Table2[Sharpe Ratio]))/_xlfn.STDEV.P(Table2[Sharpe Ratio])</f>
        <v>1.5810315655449105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5.3852316287335533</v>
      </c>
      <c r="AS68">
        <f>_xlfn.RANK.AVG(Table2[[#This Row],[1Y Return vs Nifty Z-Score]],Table2[1Y Return vs Nifty Z-Score])</f>
        <v>156</v>
      </c>
      <c r="AT68">
        <f>_xlfn.RANK.AVG(Table2[[#This Row],[6M Return vs Nifty Z-Score]],Table2[6M Return vs Nifty Z-Score])</f>
        <v>198</v>
      </c>
      <c r="AU68">
        <f>_xlfn.RANK.AVG(Table2[[#This Row],[Sharpe Ratio Z-Score]],Table2[Sharpe Ratio Z-Score])</f>
        <v>39</v>
      </c>
      <c r="AV68">
        <f>(Table2[[#This Row],[Rank 1Y]]+Table2[[#This Row],[Rank 6M]]+Table2[[#This Row],[Rank Sharpe]])/3</f>
        <v>131</v>
      </c>
    </row>
    <row r="69" spans="1:48" x14ac:dyDescent="0.3">
      <c r="A69" t="s">
        <v>699</v>
      </c>
      <c r="B69" t="s">
        <v>700</v>
      </c>
      <c r="C69" t="s">
        <v>3047</v>
      </c>
      <c r="D69" t="s">
        <v>701</v>
      </c>
      <c r="E69">
        <v>23607.234</v>
      </c>
      <c r="F69">
        <v>2137.5</v>
      </c>
      <c r="G69">
        <v>86.586194762703698</v>
      </c>
      <c r="H69">
        <f>(Table2[[#This Row],[1Y Return vs Nifty]]-AVERAGE(Table2[1Y Return vs Nifty]))/_xlfn.STDEV.P(Table2[1Y Return vs Nifty])</f>
        <v>0.85192512235473927</v>
      </c>
      <c r="I69">
        <v>-3.25543289845261</v>
      </c>
      <c r="J69">
        <f>(Table2[[#This Row],[1M Return vs Nifty]]-AVERAGE(Table2[1M Return vs Nifty]))/_xlfn.STDEV.P(Table2[1M Return vs Nifty])</f>
        <v>-0.16348034942277193</v>
      </c>
      <c r="K69">
        <v>33.568442487053197</v>
      </c>
      <c r="L69">
        <f>(Table2[[#This Row],[6M Return vs Nifty]]-AVERAGE(Table2[6M Return vs Nifty]))/_xlfn.STDEV.P(Table2[6M Return vs Nifty])</f>
        <v>1.0986600399507795</v>
      </c>
      <c r="M69">
        <v>-4.0327695971388202</v>
      </c>
      <c r="N69">
        <f>(Table2[[#This Row],[1W Return vs Nifty]]-AVERAGE(Table2[1W Return vs Nifty]))/_xlfn.STDEV.P(Table2[1W Return vs Nifty])</f>
        <v>-0.57929076050985684</v>
      </c>
      <c r="O69">
        <v>2246.12</v>
      </c>
      <c r="P69">
        <v>2184.9045756733099</v>
      </c>
      <c r="Q69">
        <v>1746.50385374804</v>
      </c>
      <c r="R69">
        <v>29.0739195303264</v>
      </c>
      <c r="S69" s="1">
        <f>(Table2[[#This Row],[Close Price]]-Table2[[#This Row],[20D EMA]])/Table2[[#This Row],[20D EMA]]</f>
        <v>-4.8358947874556968E-2</v>
      </c>
      <c r="T69" s="1">
        <f>(Table2[[#This Row],[Close Price]]-Table2[[#This Row],[50D EMA]])/Table2[[#This Row],[50D EMA]]</f>
        <v>-2.1696405509472404E-2</v>
      </c>
      <c r="U69" s="1">
        <f>(Table2[[#This Row],[Close Price]]-Table2[[#This Row],[200D EMA]])/Table2[[#This Row],[200D EMA]]</f>
        <v>0.22387362353244897</v>
      </c>
      <c r="V69">
        <v>0.601067630091773</v>
      </c>
      <c r="W69">
        <v>2115</v>
      </c>
      <c r="X69">
        <v>2265.85</v>
      </c>
      <c r="Y69">
        <v>2115</v>
      </c>
      <c r="Z69">
        <v>2265.85</v>
      </c>
      <c r="AA69">
        <v>2115</v>
      </c>
      <c r="AB69">
        <v>2373.8000000000002</v>
      </c>
      <c r="AC69" s="1">
        <f>(Table2[[#This Row],[Close Price]]/Table2[[#This Row],[Day Low]])-1</f>
        <v>1.0638297872340496E-2</v>
      </c>
      <c r="AD69" s="1">
        <f>(Table2[[#This Row],[Day High]]/Table2[[#This Row],[Close Price]])-1</f>
        <v>6.0046783625731015E-2</v>
      </c>
      <c r="AE69" s="1">
        <f>(Table2[[#This Row],[Close Price]]/Table2[[#This Row],[Current Week Low]])-1</f>
        <v>1.0638297872340496E-2</v>
      </c>
      <c r="AF69" s="1">
        <f>(Table2[[#This Row],[Current Week High]]/Table2[[#This Row],[Close Price]])-1</f>
        <v>6.0046783625731015E-2</v>
      </c>
      <c r="AG69" s="1">
        <f>(Table2[[#This Row],[Close Price]]/Table2[[#This Row],[Current Month Low]])-1</f>
        <v>1.0638297872340496E-2</v>
      </c>
      <c r="AH69" s="1">
        <f>(Table2[[#This Row],[Current Month High]]/Table2[[#This Row],[Close Price]])-1</f>
        <v>0.11054970760233918</v>
      </c>
      <c r="AI69">
        <v>13.216374269005801</v>
      </c>
      <c r="AJ69">
        <v>121.88197436030499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-0.09</v>
      </c>
      <c r="AM69" t="s">
        <v>3089</v>
      </c>
      <c r="AN69">
        <v>-2.2200000000000002</v>
      </c>
      <c r="AO69" t="s">
        <v>3089</v>
      </c>
      <c r="AP69">
        <v>0.115512485871222</v>
      </c>
      <c r="AQ69">
        <f>(Table2[[#This Row],[Sharpe Ratio]]-AVERAGE(Table2[Sharpe Ratio]))/_xlfn.STDEV.P(Table2[Sharpe Ratio])</f>
        <v>0.66073882803516792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1.8685528804080582</v>
      </c>
      <c r="AS69">
        <f>_xlfn.RANK.AVG(Table2[[#This Row],[1Y Return vs Nifty Z-Score]],Table2[1Y Return vs Nifty Z-Score])</f>
        <v>114</v>
      </c>
      <c r="AT69">
        <f>_xlfn.RANK.AVG(Table2[[#This Row],[6M Return vs Nifty Z-Score]],Table2[6M Return vs Nifty Z-Score])</f>
        <v>97</v>
      </c>
      <c r="AU69">
        <f>_xlfn.RANK.AVG(Table2[[#This Row],[Sharpe Ratio Z-Score]],Table2[Sharpe Ratio Z-Score])</f>
        <v>183</v>
      </c>
      <c r="AV69">
        <f>(Table2[[#This Row],[Rank 1Y]]+Table2[[#This Row],[Rank 6M]]+Table2[[#This Row],[Rank Sharpe]])/3</f>
        <v>131.33333333333334</v>
      </c>
    </row>
    <row r="70" spans="1:48" x14ac:dyDescent="0.3">
      <c r="A70" t="s">
        <v>662</v>
      </c>
      <c r="B70" t="s">
        <v>663</v>
      </c>
      <c r="C70" t="s">
        <v>3028</v>
      </c>
      <c r="D70" t="s">
        <v>424</v>
      </c>
      <c r="E70">
        <v>25779.195</v>
      </c>
      <c r="F70">
        <v>734.45</v>
      </c>
      <c r="G70">
        <v>72.245173844981295</v>
      </c>
      <c r="H70">
        <f>(Table2[[#This Row],[1Y Return vs Nifty]]-AVERAGE(Table2[1Y Return vs Nifty]))/_xlfn.STDEV.P(Table2[1Y Return vs Nifty])</f>
        <v>0.62748041665642873</v>
      </c>
      <c r="I70">
        <v>-19.686177501864499</v>
      </c>
      <c r="J70">
        <f>(Table2[[#This Row],[1M Return vs Nifty]]-AVERAGE(Table2[1M Return vs Nifty]))/_xlfn.STDEV.P(Table2[1M Return vs Nifty])</f>
        <v>-1.9058412804012084</v>
      </c>
      <c r="K70">
        <v>80.102884693021707</v>
      </c>
      <c r="L70">
        <f>(Table2[[#This Row],[6M Return vs Nifty]]-AVERAGE(Table2[6M Return vs Nifty]))/_xlfn.STDEV.P(Table2[6M Return vs Nifty])</f>
        <v>2.8141340729716764</v>
      </c>
      <c r="M70">
        <v>-13.387662977426499</v>
      </c>
      <c r="N70">
        <f>(Table2[[#This Row],[1W Return vs Nifty]]-AVERAGE(Table2[1W Return vs Nifty]))/_xlfn.STDEV.P(Table2[1W Return vs Nifty])</f>
        <v>-2.4462592020688967</v>
      </c>
      <c r="O70">
        <v>824.07</v>
      </c>
      <c r="P70">
        <v>793.67000797670698</v>
      </c>
      <c r="Q70">
        <v>585.38811908004004</v>
      </c>
      <c r="R70">
        <v>21.1994368383784</v>
      </c>
      <c r="S70" s="1">
        <f>(Table2[[#This Row],[Close Price]]-Table2[[#This Row],[20D EMA]])/Table2[[#This Row],[20D EMA]]</f>
        <v>-0.1087528972053345</v>
      </c>
      <c r="T70" s="1">
        <f>(Table2[[#This Row],[Close Price]]-Table2[[#This Row],[50D EMA]])/Table2[[#This Row],[50D EMA]]</f>
        <v>-7.4615403607950062E-2</v>
      </c>
      <c r="U70" s="1">
        <f>(Table2[[#This Row],[Close Price]]-Table2[[#This Row],[200D EMA]])/Table2[[#This Row],[200D EMA]]</f>
        <v>0.25463769431162436</v>
      </c>
      <c r="V70">
        <v>0.397784591145176</v>
      </c>
      <c r="W70">
        <v>724</v>
      </c>
      <c r="X70">
        <v>766.95</v>
      </c>
      <c r="Y70">
        <v>712</v>
      </c>
      <c r="Z70">
        <v>768</v>
      </c>
      <c r="AA70">
        <v>712</v>
      </c>
      <c r="AB70">
        <v>840.25</v>
      </c>
      <c r="AC70" s="1">
        <f>(Table2[[#This Row],[Close Price]]/Table2[[#This Row],[Day Low]])-1</f>
        <v>1.443370165745872E-2</v>
      </c>
      <c r="AD70" s="1">
        <f>(Table2[[#This Row],[Day High]]/Table2[[#This Row],[Close Price]])-1</f>
        <v>4.4250799918306161E-2</v>
      </c>
      <c r="AE70" s="1">
        <f>(Table2[[#This Row],[Close Price]]/Table2[[#This Row],[Current Week Low]])-1</f>
        <v>3.1530898876404478E-2</v>
      </c>
      <c r="AF70" s="1">
        <f>(Table2[[#This Row],[Current Week High]]/Table2[[#This Row],[Close Price]])-1</f>
        <v>4.5680441146435991E-2</v>
      </c>
      <c r="AG70" s="1">
        <f>(Table2[[#This Row],[Close Price]]/Table2[[#This Row],[Current Month Low]])-1</f>
        <v>3.1530898876404478E-2</v>
      </c>
      <c r="AH70" s="1">
        <f>(Table2[[#This Row],[Current Month High]]/Table2[[#This Row],[Close Price]])-1</f>
        <v>0.14405337327251688</v>
      </c>
      <c r="AI70">
        <v>32.071618217713898</v>
      </c>
      <c r="AJ70">
        <v>162.30357142857099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0.16</v>
      </c>
      <c r="AM70" t="s">
        <v>3088</v>
      </c>
      <c r="AN70">
        <v>-14.04</v>
      </c>
      <c r="AO70" t="s">
        <v>3089</v>
      </c>
      <c r="AP70">
        <v>9.2642110458886998E-2</v>
      </c>
      <c r="AQ70">
        <f>(Table2[[#This Row],[Sharpe Ratio]]-AVERAGE(Table2[Sharpe Ratio]))/_xlfn.STDEV.P(Table2[Sharpe Ratio])</f>
        <v>0.39293330390674114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-0.51755268893525885</v>
      </c>
      <c r="AS70">
        <f>_xlfn.RANK.AVG(Table2[[#This Row],[1Y Return vs Nifty Z-Score]],Table2[1Y Return vs Nifty Z-Score])</f>
        <v>144</v>
      </c>
      <c r="AT70">
        <f>_xlfn.RANK.AVG(Table2[[#This Row],[6M Return vs Nifty Z-Score]],Table2[6M Return vs Nifty Z-Score])</f>
        <v>11</v>
      </c>
      <c r="AU70">
        <f>_xlfn.RANK.AVG(Table2[[#This Row],[Sharpe Ratio Z-Score]],Table2[Sharpe Ratio Z-Score])</f>
        <v>240</v>
      </c>
      <c r="AV70">
        <f>(Table2[[#This Row],[Rank 1Y]]+Table2[[#This Row],[Rank 6M]]+Table2[[#This Row],[Rank Sharpe]])/3</f>
        <v>131.66666666666666</v>
      </c>
    </row>
    <row r="71" spans="1:48" x14ac:dyDescent="0.3">
      <c r="A71" t="s">
        <v>125</v>
      </c>
      <c r="B71" t="s">
        <v>126</v>
      </c>
      <c r="C71" t="s">
        <v>3040</v>
      </c>
      <c r="D71" t="s">
        <v>127</v>
      </c>
      <c r="E71">
        <v>216758.110037768</v>
      </c>
      <c r="F71">
        <v>249.08</v>
      </c>
      <c r="G71">
        <v>145.85943674997</v>
      </c>
      <c r="H71">
        <f>(Table2[[#This Row],[1Y Return vs Nifty]]-AVERAGE(Table2[1Y Return vs Nifty]))/_xlfn.STDEV.P(Table2[1Y Return vs Nifty])</f>
        <v>1.779583301639339</v>
      </c>
      <c r="I71">
        <v>23.971767380398902</v>
      </c>
      <c r="J71">
        <f>(Table2[[#This Row],[1M Return vs Nifty]]-AVERAGE(Table2[1M Return vs Nifty]))/_xlfn.STDEV.P(Table2[1M Return vs Nifty])</f>
        <v>2.7237661613619615</v>
      </c>
      <c r="K71">
        <v>68.569703090159194</v>
      </c>
      <c r="L71">
        <f>(Table2[[#This Row],[6M Return vs Nifty]]-AVERAGE(Table2[6M Return vs Nifty]))/_xlfn.STDEV.P(Table2[6M Return vs Nifty])</f>
        <v>2.3889678386746342</v>
      </c>
      <c r="M71">
        <v>16.8363698125927</v>
      </c>
      <c r="N71">
        <f>(Table2[[#This Row],[1W Return vs Nifty]]-AVERAGE(Table2[1W Return vs Nifty]))/_xlfn.STDEV.P(Table2[1W Return vs Nifty])</f>
        <v>3.585590986038349</v>
      </c>
      <c r="O71">
        <v>228.94</v>
      </c>
      <c r="P71">
        <v>212.28398976549499</v>
      </c>
      <c r="Q71">
        <v>168.16435256185599</v>
      </c>
      <c r="R71">
        <v>66.748684245798202</v>
      </c>
      <c r="S71" s="1">
        <f>(Table2[[#This Row],[Close Price]]-Table2[[#This Row],[20D EMA]])/Table2[[#This Row],[20D EMA]]</f>
        <v>8.7970647331178542E-2</v>
      </c>
      <c r="T71" s="1">
        <f>(Table2[[#This Row],[Close Price]]-Table2[[#This Row],[50D EMA]])/Table2[[#This Row],[50D EMA]]</f>
        <v>0.17333389237291369</v>
      </c>
      <c r="U71" s="1">
        <f>(Table2[[#This Row],[Close Price]]-Table2[[#This Row],[200D EMA]])/Table2[[#This Row],[200D EMA]]</f>
        <v>0.48117003517960666</v>
      </c>
      <c r="V71">
        <v>1.68374728449404</v>
      </c>
      <c r="W71">
        <v>247.2</v>
      </c>
      <c r="X71">
        <v>275</v>
      </c>
      <c r="Y71">
        <v>247.2</v>
      </c>
      <c r="Z71">
        <v>275</v>
      </c>
      <c r="AA71">
        <v>228</v>
      </c>
      <c r="AB71">
        <v>278.7</v>
      </c>
      <c r="AC71" s="1">
        <f>(Table2[[#This Row],[Close Price]]/Table2[[#This Row],[Day Low]])-1</f>
        <v>7.6051779935275565E-3</v>
      </c>
      <c r="AD71" s="1">
        <f>(Table2[[#This Row],[Day High]]/Table2[[#This Row],[Close Price]])-1</f>
        <v>0.10406295166211654</v>
      </c>
      <c r="AE71" s="1">
        <f>(Table2[[#This Row],[Close Price]]/Table2[[#This Row],[Current Week Low]])-1</f>
        <v>7.6051779935275565E-3</v>
      </c>
      <c r="AF71" s="1">
        <f>(Table2[[#This Row],[Current Week High]]/Table2[[#This Row],[Close Price]])-1</f>
        <v>0.10406295166211654</v>
      </c>
      <c r="AG71" s="1">
        <f>(Table2[[#This Row],[Close Price]]/Table2[[#This Row],[Current Month Low]])-1</f>
        <v>9.2456140350877236E-2</v>
      </c>
      <c r="AH71" s="1">
        <f>(Table2[[#This Row],[Current Month High]]/Table2[[#This Row],[Close Price]])-1</f>
        <v>0.11891761682993396</v>
      </c>
      <c r="AI71">
        <v>11.8917616829933</v>
      </c>
      <c r="AJ71">
        <v>182.083805209513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0.1</v>
      </c>
      <c r="AM71" t="s">
        <v>3088</v>
      </c>
      <c r="AN71">
        <v>13.79</v>
      </c>
      <c r="AO71" t="s">
        <v>3088</v>
      </c>
      <c r="AP71">
        <v>5.8663800974611997E-2</v>
      </c>
      <c r="AQ71">
        <f>(Table2[[#This Row],[Sharpe Ratio]]-AVERAGE(Table2[Sharpe Ratio]))/_xlfn.STDEV.P(Table2[Sharpe Ratio])</f>
        <v>-4.9429362675393728E-3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10.472965351446746</v>
      </c>
      <c r="AS71">
        <f>_xlfn.RANK.AVG(Table2[[#This Row],[1Y Return vs Nifty Z-Score]],Table2[1Y Return vs Nifty Z-Score])</f>
        <v>35</v>
      </c>
      <c r="AT71">
        <f>_xlfn.RANK.AVG(Table2[[#This Row],[6M Return vs Nifty Z-Score]],Table2[6M Return vs Nifty Z-Score])</f>
        <v>21</v>
      </c>
      <c r="AU71">
        <f>_xlfn.RANK.AVG(Table2[[#This Row],[Sharpe Ratio Z-Score]],Table2[Sharpe Ratio Z-Score])</f>
        <v>342</v>
      </c>
      <c r="AV71">
        <f>(Table2[[#This Row],[Rank 1Y]]+Table2[[#This Row],[Rank 6M]]+Table2[[#This Row],[Rank Sharpe]])/3</f>
        <v>132.66666666666666</v>
      </c>
    </row>
    <row r="72" spans="1:48" x14ac:dyDescent="0.3">
      <c r="A72" t="s">
        <v>638</v>
      </c>
      <c r="B72" t="s">
        <v>639</v>
      </c>
      <c r="C72" t="s">
        <v>3036</v>
      </c>
      <c r="D72" t="s">
        <v>493</v>
      </c>
      <c r="E72">
        <v>26839.754503779899</v>
      </c>
      <c r="F72">
        <v>1466.45</v>
      </c>
      <c r="G72">
        <v>111.06398529595801</v>
      </c>
      <c r="H72">
        <f>(Table2[[#This Row],[1Y Return vs Nifty]]-AVERAGE(Table2[1Y Return vs Nifty]))/_xlfn.STDEV.P(Table2[1Y Return vs Nifty])</f>
        <v>1.2350157352128424</v>
      </c>
      <c r="I72">
        <v>-10.5548949466195</v>
      </c>
      <c r="J72">
        <f>(Table2[[#This Row],[1M Return vs Nifty]]-AVERAGE(Table2[1M Return vs Nifty]))/_xlfn.STDEV.P(Table2[1M Return vs Nifty])</f>
        <v>-0.93753519580172662</v>
      </c>
      <c r="K72">
        <v>55.853588235931902</v>
      </c>
      <c r="L72">
        <f>(Table2[[#This Row],[6M Return vs Nifty]]-AVERAGE(Table2[6M Return vs Nifty]))/_xlfn.STDEV.P(Table2[6M Return vs Nifty])</f>
        <v>1.9201932321845552</v>
      </c>
      <c r="M72">
        <v>-4.9908309129039798</v>
      </c>
      <c r="N72">
        <f>(Table2[[#This Row],[1W Return vs Nifty]]-AVERAGE(Table2[1W Return vs Nifty]))/_xlfn.STDEV.P(Table2[1W Return vs Nifty])</f>
        <v>-0.77049232410876534</v>
      </c>
      <c r="O72">
        <v>1576.96</v>
      </c>
      <c r="P72">
        <v>1479.7130694715399</v>
      </c>
      <c r="Q72">
        <v>1097.79162751738</v>
      </c>
      <c r="R72">
        <v>27.102253278688401</v>
      </c>
      <c r="S72" s="1">
        <f>(Table2[[#This Row],[Close Price]]-Table2[[#This Row],[20D EMA]])/Table2[[#This Row],[20D EMA]]</f>
        <v>-7.0077871347402593E-2</v>
      </c>
      <c r="T72" s="1">
        <f>(Table2[[#This Row],[Close Price]]-Table2[[#This Row],[50D EMA]])/Table2[[#This Row],[50D EMA]]</f>
        <v>-8.9632711538302646E-3</v>
      </c>
      <c r="U72" s="1">
        <f>(Table2[[#This Row],[Close Price]]-Table2[[#This Row],[200D EMA]])/Table2[[#This Row],[200D EMA]]</f>
        <v>0.33581816734777703</v>
      </c>
      <c r="V72">
        <v>0.43056701779217699</v>
      </c>
      <c r="W72">
        <v>1458.55</v>
      </c>
      <c r="X72">
        <v>1574.8</v>
      </c>
      <c r="Y72">
        <v>1458.55</v>
      </c>
      <c r="Z72">
        <v>1604.95</v>
      </c>
      <c r="AA72">
        <v>1458.55</v>
      </c>
      <c r="AB72">
        <v>1666</v>
      </c>
      <c r="AC72" s="1">
        <f>(Table2[[#This Row],[Close Price]]/Table2[[#This Row],[Day Low]])-1</f>
        <v>5.4163381440472946E-3</v>
      </c>
      <c r="AD72" s="1">
        <f>(Table2[[#This Row],[Day High]]/Table2[[#This Row],[Close Price]])-1</f>
        <v>7.3885914964710642E-2</v>
      </c>
      <c r="AE72" s="1">
        <f>(Table2[[#This Row],[Close Price]]/Table2[[#This Row],[Current Week Low]])-1</f>
        <v>5.4163381440472946E-3</v>
      </c>
      <c r="AF72" s="1">
        <f>(Table2[[#This Row],[Current Week High]]/Table2[[#This Row],[Close Price]])-1</f>
        <v>9.4445770397899587E-2</v>
      </c>
      <c r="AG72" s="1">
        <f>(Table2[[#This Row],[Close Price]]/Table2[[#This Row],[Current Month Low]])-1</f>
        <v>5.4163381440472946E-3</v>
      </c>
      <c r="AH72" s="1">
        <f>(Table2[[#This Row],[Current Month High]]/Table2[[#This Row],[Close Price]])-1</f>
        <v>0.13607692045415787</v>
      </c>
      <c r="AI72">
        <v>21.105390569061299</v>
      </c>
      <c r="AJ72">
        <v>144.81636060100101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0.21</v>
      </c>
      <c r="AM72" t="s">
        <v>3088</v>
      </c>
      <c r="AN72">
        <v>-4.83</v>
      </c>
      <c r="AO72" t="s">
        <v>3089</v>
      </c>
      <c r="AP72">
        <v>7.5750807855867006E-2</v>
      </c>
      <c r="AQ72">
        <f>(Table2[[#This Row],[Sharpe Ratio]]-AVERAGE(Table2[Sharpe Ratio]))/_xlfn.STDEV.P(Table2[Sharpe Ratio])</f>
        <v>0.19514100425022304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1.6423224517371289</v>
      </c>
      <c r="AS72">
        <f>_xlfn.RANK.AVG(Table2[[#This Row],[1Y Return vs Nifty Z-Score]],Table2[1Y Return vs Nifty Z-Score])</f>
        <v>78</v>
      </c>
      <c r="AT72">
        <f>_xlfn.RANK.AVG(Table2[[#This Row],[6M Return vs Nifty Z-Score]],Table2[6M Return vs Nifty Z-Score])</f>
        <v>37</v>
      </c>
      <c r="AU72">
        <f>_xlfn.RANK.AVG(Table2[[#This Row],[Sharpe Ratio Z-Score]],Table2[Sharpe Ratio Z-Score])</f>
        <v>283</v>
      </c>
      <c r="AV72">
        <f>(Table2[[#This Row],[Rank 1Y]]+Table2[[#This Row],[Rank 6M]]+Table2[[#This Row],[Rank Sharpe]])/3</f>
        <v>132.66666666666666</v>
      </c>
    </row>
    <row r="73" spans="1:48" x14ac:dyDescent="0.3">
      <c r="A73" t="s">
        <v>208</v>
      </c>
      <c r="B73" t="s">
        <v>209</v>
      </c>
      <c r="C73" t="s">
        <v>3035</v>
      </c>
      <c r="D73" t="s">
        <v>57</v>
      </c>
      <c r="E73">
        <v>119214.379549919</v>
      </c>
      <c r="F73">
        <v>683.4</v>
      </c>
      <c r="G73">
        <v>111.229837416156</v>
      </c>
      <c r="H73">
        <f>(Table2[[#This Row],[1Y Return vs Nifty]]-AVERAGE(Table2[1Y Return vs Nifty]))/_xlfn.STDEV.P(Table2[1Y Return vs Nifty])</f>
        <v>1.2376114102711835</v>
      </c>
      <c r="I73">
        <v>-6.5345779408191698</v>
      </c>
      <c r="J73">
        <f>(Table2[[#This Row],[1M Return vs Nifty]]-AVERAGE(Table2[1M Return vs Nifty]))/_xlfn.STDEV.P(Table2[1M Return vs Nifty])</f>
        <v>-0.51120982527651437</v>
      </c>
      <c r="K73">
        <v>29.593175937005199</v>
      </c>
      <c r="L73">
        <f>(Table2[[#This Row],[6M Return vs Nifty]]-AVERAGE(Table2[6M Return vs Nifty]))/_xlfn.STDEV.P(Table2[6M Return vs Nifty])</f>
        <v>0.95211339154012664</v>
      </c>
      <c r="M73">
        <v>1.5516471155340099</v>
      </c>
      <c r="N73">
        <f>(Table2[[#This Row],[1W Return vs Nifty]]-AVERAGE(Table2[1W Return vs Nifty]))/_xlfn.STDEV.P(Table2[1W Return vs Nifty])</f>
        <v>0.53519866692116269</v>
      </c>
      <c r="O73">
        <v>704.15</v>
      </c>
      <c r="P73">
        <v>683.712498994214</v>
      </c>
      <c r="Q73">
        <v>559.81333138189802</v>
      </c>
      <c r="R73">
        <v>37.024606287902998</v>
      </c>
      <c r="S73" s="1">
        <f>(Table2[[#This Row],[Close Price]]-Table2[[#This Row],[20D EMA]])/Table2[[#This Row],[20D EMA]]</f>
        <v>-2.9468153092380885E-2</v>
      </c>
      <c r="T73" s="1">
        <f>(Table2[[#This Row],[Close Price]]-Table2[[#This Row],[50D EMA]])/Table2[[#This Row],[50D EMA]]</f>
        <v>-4.5706198829731961E-4</v>
      </c>
      <c r="U73" s="1">
        <f>(Table2[[#This Row],[Close Price]]-Table2[[#This Row],[200D EMA]])/Table2[[#This Row],[200D EMA]]</f>
        <v>0.22076406846730234</v>
      </c>
      <c r="V73">
        <v>0.71871520374889397</v>
      </c>
      <c r="W73">
        <v>680</v>
      </c>
      <c r="X73">
        <v>704</v>
      </c>
      <c r="Y73">
        <v>676</v>
      </c>
      <c r="Z73">
        <v>704.55</v>
      </c>
      <c r="AA73">
        <v>676</v>
      </c>
      <c r="AB73">
        <v>748</v>
      </c>
      <c r="AC73" s="1">
        <f>(Table2[[#This Row],[Close Price]]/Table2[[#This Row],[Day Low]])-1</f>
        <v>4.9999999999998934E-3</v>
      </c>
      <c r="AD73" s="1">
        <f>(Table2[[#This Row],[Day High]]/Table2[[#This Row],[Close Price]])-1</f>
        <v>3.0143400643839691E-2</v>
      </c>
      <c r="AE73" s="1">
        <f>(Table2[[#This Row],[Close Price]]/Table2[[#This Row],[Current Week Low]])-1</f>
        <v>1.0946745562130156E-2</v>
      </c>
      <c r="AF73" s="1">
        <f>(Table2[[#This Row],[Current Week High]]/Table2[[#This Row],[Close Price]])-1</f>
        <v>3.0948200175592522E-2</v>
      </c>
      <c r="AG73" s="1">
        <f>(Table2[[#This Row],[Close Price]]/Table2[[#This Row],[Current Month Low]])-1</f>
        <v>1.0946745562130156E-2</v>
      </c>
      <c r="AH73" s="1">
        <f>(Table2[[#This Row],[Current Month High]]/Table2[[#This Row],[Close Price]])-1</f>
        <v>9.4527363184079727E-2</v>
      </c>
      <c r="AI73">
        <v>10.0380450687737</v>
      </c>
      <c r="AJ73">
        <v>136.388792805257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0.09</v>
      </c>
      <c r="AM73" t="s">
        <v>3088</v>
      </c>
      <c r="AN73">
        <v>-3.06</v>
      </c>
      <c r="AO73" t="s">
        <v>3089</v>
      </c>
      <c r="AP73">
        <v>0.10364814340318899</v>
      </c>
      <c r="AQ73">
        <f>(Table2[[#This Row],[Sharpe Ratio]]-AVERAGE(Table2[Sharpe Ratio]))/_xlfn.STDEV.P(Table2[Sharpe Ratio])</f>
        <v>0.5218107870299008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2.7355244304858592</v>
      </c>
      <c r="AS73">
        <f>_xlfn.RANK.AVG(Table2[[#This Row],[1Y Return vs Nifty Z-Score]],Table2[1Y Return vs Nifty Z-Score])</f>
        <v>77</v>
      </c>
      <c r="AT73">
        <f>_xlfn.RANK.AVG(Table2[[#This Row],[6M Return vs Nifty Z-Score]],Table2[6M Return vs Nifty Z-Score])</f>
        <v>107</v>
      </c>
      <c r="AU73">
        <f>_xlfn.RANK.AVG(Table2[[#This Row],[Sharpe Ratio Z-Score]],Table2[Sharpe Ratio Z-Score])</f>
        <v>216</v>
      </c>
      <c r="AV73">
        <f>(Table2[[#This Row],[Rank 1Y]]+Table2[[#This Row],[Rank 6M]]+Table2[[#This Row],[Rank Sharpe]])/3</f>
        <v>133.33333333333334</v>
      </c>
    </row>
    <row r="74" spans="1:48" x14ac:dyDescent="0.3">
      <c r="A74" t="s">
        <v>231</v>
      </c>
      <c r="B74" t="s">
        <v>232</v>
      </c>
      <c r="C74" t="s">
        <v>3031</v>
      </c>
      <c r="D74" t="s">
        <v>233</v>
      </c>
      <c r="E74">
        <v>111680.01777653499</v>
      </c>
      <c r="F74">
        <v>414.55</v>
      </c>
      <c r="G74">
        <v>115.727059936735</v>
      </c>
      <c r="H74">
        <f>(Table2[[#This Row],[1Y Return vs Nifty]]-AVERAGE(Table2[1Y Return vs Nifty]))/_xlfn.STDEV.P(Table2[1Y Return vs Nifty])</f>
        <v>1.3079953662588493</v>
      </c>
      <c r="I74">
        <v>5.54031635472899</v>
      </c>
      <c r="J74">
        <f>(Table2[[#This Row],[1M Return vs Nifty]]-AVERAGE(Table2[1M Return vs Nifty]))/_xlfn.STDEV.P(Table2[1M Return vs Nifty])</f>
        <v>0.76924486950881721</v>
      </c>
      <c r="K74">
        <v>78.171039378652694</v>
      </c>
      <c r="L74">
        <f>(Table2[[#This Row],[6M Return vs Nifty]]-AVERAGE(Table2[6M Return vs Nifty]))/_xlfn.STDEV.P(Table2[6M Return vs Nifty])</f>
        <v>2.7429173501420627</v>
      </c>
      <c r="M74">
        <v>-3.4301108381644201</v>
      </c>
      <c r="N74">
        <f>(Table2[[#This Row],[1W Return vs Nifty]]-AVERAGE(Table2[1W Return vs Nifty]))/_xlfn.STDEV.P(Table2[1W Return vs Nifty])</f>
        <v>-0.45901735510630537</v>
      </c>
      <c r="O74">
        <v>415.16</v>
      </c>
      <c r="P74">
        <v>387.07337522653103</v>
      </c>
      <c r="Q74">
        <v>300.641889755102</v>
      </c>
      <c r="R74">
        <v>43.107401574656301</v>
      </c>
      <c r="S74" s="1">
        <f>(Table2[[#This Row],[Close Price]]-Table2[[#This Row],[20D EMA]])/Table2[[#This Row],[20D EMA]]</f>
        <v>-1.4693130359379844E-3</v>
      </c>
      <c r="T74" s="1">
        <f>(Table2[[#This Row],[Close Price]]-Table2[[#This Row],[50D EMA]])/Table2[[#This Row],[50D EMA]]</f>
        <v>7.0985571553167537E-2</v>
      </c>
      <c r="U74" s="1">
        <f>(Table2[[#This Row],[Close Price]]-Table2[[#This Row],[200D EMA]])/Table2[[#This Row],[200D EMA]]</f>
        <v>0.37888303036441695</v>
      </c>
      <c r="V74">
        <v>0.65767991487187305</v>
      </c>
      <c r="W74">
        <v>413.2</v>
      </c>
      <c r="X74">
        <v>427.3</v>
      </c>
      <c r="Y74">
        <v>407</v>
      </c>
      <c r="Z74">
        <v>427.3</v>
      </c>
      <c r="AA74">
        <v>407</v>
      </c>
      <c r="AB74">
        <v>436.6</v>
      </c>
      <c r="AC74" s="1">
        <f>(Table2[[#This Row],[Close Price]]/Table2[[#This Row],[Day Low]])-1</f>
        <v>3.2671829622459292E-3</v>
      </c>
      <c r="AD74" s="1">
        <f>(Table2[[#This Row],[Day High]]/Table2[[#This Row],[Close Price]])-1</f>
        <v>3.0756241707875942E-2</v>
      </c>
      <c r="AE74" s="1">
        <f>(Table2[[#This Row],[Close Price]]/Table2[[#This Row],[Current Week Low]])-1</f>
        <v>1.8550368550368512E-2</v>
      </c>
      <c r="AF74" s="1">
        <f>(Table2[[#This Row],[Current Week High]]/Table2[[#This Row],[Close Price]])-1</f>
        <v>3.0756241707875942E-2</v>
      </c>
      <c r="AG74" s="1">
        <f>(Table2[[#This Row],[Close Price]]/Table2[[#This Row],[Current Month Low]])-1</f>
        <v>1.8550368550368512E-2</v>
      </c>
      <c r="AH74" s="1">
        <f>(Table2[[#This Row],[Current Month High]]/Table2[[#This Row],[Close Price]])-1</f>
        <v>5.3190206247738514E-2</v>
      </c>
      <c r="AI74">
        <v>9.3474852249426998</v>
      </c>
      <c r="AJ74">
        <v>163.457260883381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0.12</v>
      </c>
      <c r="AM74" t="s">
        <v>3088</v>
      </c>
      <c r="AN74">
        <v>1.23</v>
      </c>
      <c r="AO74" t="s">
        <v>3088</v>
      </c>
      <c r="AP74">
        <v>6.5803480640997003E-2</v>
      </c>
      <c r="AQ74">
        <f>(Table2[[#This Row],[Sharpe Ratio]]-AVERAGE(Table2[Sharpe Ratio]))/_xlfn.STDEV.P(Table2[Sharpe Ratio])</f>
        <v>7.8660660992786194E-2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4.4398008917962093</v>
      </c>
      <c r="AS74">
        <f>_xlfn.RANK.AVG(Table2[[#This Row],[1Y Return vs Nifty Z-Score]],Table2[1Y Return vs Nifty Z-Score])</f>
        <v>72</v>
      </c>
      <c r="AT74">
        <f>_xlfn.RANK.AVG(Table2[[#This Row],[6M Return vs Nifty Z-Score]],Table2[6M Return vs Nifty Z-Score])</f>
        <v>13</v>
      </c>
      <c r="AU74">
        <f>_xlfn.RANK.AVG(Table2[[#This Row],[Sharpe Ratio Z-Score]],Table2[Sharpe Ratio Z-Score])</f>
        <v>319</v>
      </c>
      <c r="AV74">
        <f>(Table2[[#This Row],[Rank 1Y]]+Table2[[#This Row],[Rank 6M]]+Table2[[#This Row],[Rank Sharpe]])/3</f>
        <v>134.66666666666666</v>
      </c>
    </row>
    <row r="75" spans="1:48" x14ac:dyDescent="0.3">
      <c r="A75" t="s">
        <v>173</v>
      </c>
      <c r="B75" t="s">
        <v>174</v>
      </c>
      <c r="C75" t="s">
        <v>3030</v>
      </c>
      <c r="D75" t="s">
        <v>124</v>
      </c>
      <c r="E75">
        <v>148895.65108000001</v>
      </c>
      <c r="F75">
        <v>565.45000000000005</v>
      </c>
      <c r="G75">
        <v>143.72726002858201</v>
      </c>
      <c r="H75">
        <f>(Table2[[#This Row],[1Y Return vs Nifty]]-AVERAGE(Table2[1Y Return vs Nifty]))/_xlfn.STDEV.P(Table2[1Y Return vs Nifty])</f>
        <v>1.7462135869255611</v>
      </c>
      <c r="I75">
        <v>0.147331738077291</v>
      </c>
      <c r="J75">
        <f>(Table2[[#This Row],[1M Return vs Nifty]]-AVERAGE(Table2[1M Return vs Nifty]))/_xlfn.STDEV.P(Table2[1M Return vs Nifty])</f>
        <v>0.19735808505533436</v>
      </c>
      <c r="K75">
        <v>3.0185364311110701</v>
      </c>
      <c r="L75">
        <f>(Table2[[#This Row],[6M Return vs Nifty]]-AVERAGE(Table2[6M Return vs Nifty]))/_xlfn.STDEV.P(Table2[6M Return vs Nifty])</f>
        <v>-2.7550312334796628E-2</v>
      </c>
      <c r="M75">
        <v>-6.1497319458520296</v>
      </c>
      <c r="N75">
        <f>(Table2[[#This Row],[1W Return vs Nifty]]-AVERAGE(Table2[1W Return vs Nifty]))/_xlfn.STDEV.P(Table2[1W Return vs Nifty])</f>
        <v>-1.0017757356293409</v>
      </c>
      <c r="O75">
        <v>603.22</v>
      </c>
      <c r="P75">
        <v>574.09663426107898</v>
      </c>
      <c r="Q75">
        <v>463.44898560410502</v>
      </c>
      <c r="R75">
        <v>28.453649798057</v>
      </c>
      <c r="S75" s="1">
        <f>(Table2[[#This Row],[Close Price]]-Table2[[#This Row],[20D EMA]])/Table2[[#This Row],[20D EMA]]</f>
        <v>-6.2613971685288913E-2</v>
      </c>
      <c r="T75" s="1">
        <f>(Table2[[#This Row],[Close Price]]-Table2[[#This Row],[50D EMA]])/Table2[[#This Row],[50D EMA]]</f>
        <v>-1.5061287151087432E-2</v>
      </c>
      <c r="U75" s="1">
        <f>(Table2[[#This Row],[Close Price]]-Table2[[#This Row],[200D EMA]])/Table2[[#This Row],[200D EMA]]</f>
        <v>0.22009113745914638</v>
      </c>
      <c r="V75">
        <v>0.66900475052362496</v>
      </c>
      <c r="W75">
        <v>563.54999999999995</v>
      </c>
      <c r="X75">
        <v>609.45000000000005</v>
      </c>
      <c r="Y75">
        <v>563.54999999999995</v>
      </c>
      <c r="Z75">
        <v>609.45000000000005</v>
      </c>
      <c r="AA75">
        <v>563.54999999999995</v>
      </c>
      <c r="AB75">
        <v>646.95000000000005</v>
      </c>
      <c r="AC75" s="1">
        <f>(Table2[[#This Row],[Close Price]]/Table2[[#This Row],[Day Low]])-1</f>
        <v>3.3714843403427341E-3</v>
      </c>
      <c r="AD75" s="1">
        <f>(Table2[[#This Row],[Day High]]/Table2[[#This Row],[Close Price]])-1</f>
        <v>7.7814130338668352E-2</v>
      </c>
      <c r="AE75" s="1">
        <f>(Table2[[#This Row],[Close Price]]/Table2[[#This Row],[Current Week Low]])-1</f>
        <v>3.3714843403427341E-3</v>
      </c>
      <c r="AF75" s="1">
        <f>(Table2[[#This Row],[Current Week High]]/Table2[[#This Row],[Close Price]])-1</f>
        <v>7.7814130338668352E-2</v>
      </c>
      <c r="AG75" s="1">
        <f>(Table2[[#This Row],[Close Price]]/Table2[[#This Row],[Current Month Low]])-1</f>
        <v>3.3714843403427341E-3</v>
      </c>
      <c r="AH75" s="1">
        <f>(Table2[[#This Row],[Current Month High]]/Table2[[#This Row],[Close Price]])-1</f>
        <v>0.1441329914227607</v>
      </c>
      <c r="AI75">
        <v>15.660093730657</v>
      </c>
      <c r="AJ75">
        <v>185.076884295437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-0.01</v>
      </c>
      <c r="AM75" t="s">
        <v>3089</v>
      </c>
      <c r="AN75">
        <v>-5.51</v>
      </c>
      <c r="AO75" t="s">
        <v>3089</v>
      </c>
      <c r="AP75">
        <v>0.19611880329001</v>
      </c>
      <c r="AQ75">
        <f>(Table2[[#This Row],[Sharpe Ratio]]-AVERAGE(Table2[Sharpe Ratio]))/_xlfn.STDEV.P(Table2[Sharpe Ratio])</f>
        <v>1.6046156422635052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2.518861266280263</v>
      </c>
      <c r="AS75">
        <f>_xlfn.RANK.AVG(Table2[[#This Row],[1Y Return vs Nifty Z-Score]],Table2[1Y Return vs Nifty Z-Score])</f>
        <v>38</v>
      </c>
      <c r="AT75">
        <f>_xlfn.RANK.AVG(Table2[[#This Row],[6M Return vs Nifty Z-Score]],Table2[6M Return vs Nifty Z-Score])</f>
        <v>330</v>
      </c>
      <c r="AU75">
        <f>_xlfn.RANK.AVG(Table2[[#This Row],[Sharpe Ratio Z-Score]],Table2[Sharpe Ratio Z-Score])</f>
        <v>38</v>
      </c>
      <c r="AV75">
        <f>(Table2[[#This Row],[Rank 1Y]]+Table2[[#This Row],[Rank 6M]]+Table2[[#This Row],[Rank Sharpe]])/3</f>
        <v>135.33333333333334</v>
      </c>
    </row>
    <row r="76" spans="1:48" x14ac:dyDescent="0.3">
      <c r="A76" t="s">
        <v>1287</v>
      </c>
      <c r="B76" t="s">
        <v>1288</v>
      </c>
      <c r="C76" t="s">
        <v>3035</v>
      </c>
      <c r="D76" t="s">
        <v>57</v>
      </c>
      <c r="E76">
        <v>8382.7352474599993</v>
      </c>
      <c r="F76">
        <v>15.61</v>
      </c>
      <c r="G76">
        <v>198.92412324650601</v>
      </c>
      <c r="H76">
        <f>(Table2[[#This Row],[1Y Return vs Nifty]]-AVERAGE(Table2[1Y Return vs Nifty]))/_xlfn.STDEV.P(Table2[1Y Return vs Nifty])</f>
        <v>2.6100742417208669</v>
      </c>
      <c r="I76">
        <v>-3.0853672736349398</v>
      </c>
      <c r="J76">
        <f>(Table2[[#This Row],[1M Return vs Nifty]]-AVERAGE(Table2[1M Return vs Nifty]))/_xlfn.STDEV.P(Table2[1M Return vs Nifty])</f>
        <v>-0.1454461271439341</v>
      </c>
      <c r="K76">
        <v>25.160819375532</v>
      </c>
      <c r="L76">
        <f>(Table2[[#This Row],[6M Return vs Nifty]]-AVERAGE(Table2[6M Return vs Nifty]))/_xlfn.STDEV.P(Table2[6M Return vs Nifty])</f>
        <v>0.78871629842268032</v>
      </c>
      <c r="M76">
        <v>3.0548718542131299</v>
      </c>
      <c r="N76">
        <f>(Table2[[#This Row],[1W Return vs Nifty]]-AVERAGE(Table2[1W Return vs Nifty]))/_xlfn.STDEV.P(Table2[1W Return vs Nifty])</f>
        <v>0.83519921568192768</v>
      </c>
      <c r="O76">
        <v>16.559999999999999</v>
      </c>
      <c r="P76">
        <v>16.047871926111199</v>
      </c>
      <c r="Q76">
        <v>12.0918968567668</v>
      </c>
      <c r="R76">
        <v>37.894885505240097</v>
      </c>
      <c r="S76" s="1">
        <f>(Table2[[#This Row],[Close Price]]-Table2[[#This Row],[20D EMA]])/Table2[[#This Row],[20D EMA]]</f>
        <v>-5.736714975845407E-2</v>
      </c>
      <c r="T76" s="1">
        <f>(Table2[[#This Row],[Close Price]]-Table2[[#This Row],[50D EMA]])/Table2[[#This Row],[50D EMA]]</f>
        <v>-2.7285357717663876E-2</v>
      </c>
      <c r="U76" s="1">
        <f>(Table2[[#This Row],[Close Price]]-Table2[[#This Row],[200D EMA]])/Table2[[#This Row],[200D EMA]]</f>
        <v>0.29094716775262752</v>
      </c>
      <c r="V76">
        <v>0.60608425409853595</v>
      </c>
      <c r="W76">
        <v>15.61</v>
      </c>
      <c r="X76">
        <v>16.739999999999998</v>
      </c>
      <c r="Y76">
        <v>15.61</v>
      </c>
      <c r="Z76">
        <v>16.95</v>
      </c>
      <c r="AA76">
        <v>15.61</v>
      </c>
      <c r="AB76">
        <v>17.8</v>
      </c>
      <c r="AC76" s="1">
        <f>(Table2[[#This Row],[Close Price]]/Table2[[#This Row],[Day Low]])-1</f>
        <v>0</v>
      </c>
      <c r="AD76" s="1">
        <f>(Table2[[#This Row],[Day High]]/Table2[[#This Row],[Close Price]])-1</f>
        <v>7.238949391415761E-2</v>
      </c>
      <c r="AE76" s="1">
        <f>(Table2[[#This Row],[Close Price]]/Table2[[#This Row],[Current Week Low]])-1</f>
        <v>0</v>
      </c>
      <c r="AF76" s="1">
        <f>(Table2[[#This Row],[Current Week High]]/Table2[[#This Row],[Close Price]])-1</f>
        <v>8.5842408712363927E-2</v>
      </c>
      <c r="AG76" s="1">
        <f>(Table2[[#This Row],[Close Price]]/Table2[[#This Row],[Current Month Low]])-1</f>
        <v>0</v>
      </c>
      <c r="AH76" s="1">
        <f>(Table2[[#This Row],[Current Month High]]/Table2[[#This Row],[Close Price]])-1</f>
        <v>0.14029468289557978</v>
      </c>
      <c r="AI76">
        <v>35.169762972453498</v>
      </c>
      <c r="AJ76">
        <v>235.69892473118199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0.12</v>
      </c>
      <c r="AM76" t="s">
        <v>3088</v>
      </c>
      <c r="AN76">
        <v>2.76</v>
      </c>
      <c r="AO76" t="s">
        <v>3088</v>
      </c>
      <c r="AP76">
        <v>7.9703154354756001E-2</v>
      </c>
      <c r="AQ76">
        <f>(Table2[[#This Row],[Sharpe Ratio]]-AVERAGE(Table2[Sharpe Ratio]))/_xlfn.STDEV.P(Table2[Sharpe Ratio])</f>
        <v>0.24142184601993205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4.3299654747014724</v>
      </c>
      <c r="AS76">
        <f>_xlfn.RANK.AVG(Table2[[#This Row],[1Y Return vs Nifty Z-Score]],Table2[1Y Return vs Nifty Z-Score])</f>
        <v>14</v>
      </c>
      <c r="AT76">
        <f>_xlfn.RANK.AVG(Table2[[#This Row],[6M Return vs Nifty Z-Score]],Table2[6M Return vs Nifty Z-Score])</f>
        <v>129</v>
      </c>
      <c r="AU76">
        <f>_xlfn.RANK.AVG(Table2[[#This Row],[Sharpe Ratio Z-Score]],Table2[Sharpe Ratio Z-Score])</f>
        <v>270</v>
      </c>
      <c r="AV76">
        <f>(Table2[[#This Row],[Rank 1Y]]+Table2[[#This Row],[Rank 6M]]+Table2[[#This Row],[Rank Sharpe]])/3</f>
        <v>137.66666666666666</v>
      </c>
    </row>
    <row r="77" spans="1:48" x14ac:dyDescent="0.3">
      <c r="A77" t="s">
        <v>491</v>
      </c>
      <c r="B77" t="s">
        <v>492</v>
      </c>
      <c r="C77" t="s">
        <v>3036</v>
      </c>
      <c r="D77" t="s">
        <v>493</v>
      </c>
      <c r="E77">
        <v>40940.25</v>
      </c>
      <c r="F77">
        <v>481.65</v>
      </c>
      <c r="G77">
        <v>60.205335272690903</v>
      </c>
      <c r="H77">
        <f>(Table2[[#This Row],[1Y Return vs Nifty]]-AVERAGE(Table2[1Y Return vs Nifty]))/_xlfn.STDEV.P(Table2[1Y Return vs Nifty])</f>
        <v>0.43905045476484189</v>
      </c>
      <c r="I77">
        <v>-13.6146290905348</v>
      </c>
      <c r="J77">
        <f>(Table2[[#This Row],[1M Return vs Nifty]]-AVERAGE(Table2[1M Return vs Nifty]))/_xlfn.STDEV.P(Table2[1M Return vs Nifty])</f>
        <v>-1.2619977420962958</v>
      </c>
      <c r="K77">
        <v>28.798453571346599</v>
      </c>
      <c r="L77">
        <f>(Table2[[#This Row],[6M Return vs Nifty]]-AVERAGE(Table2[6M Return vs Nifty]))/_xlfn.STDEV.P(Table2[6M Return vs Nifty])</f>
        <v>0.92281626199221078</v>
      </c>
      <c r="M77">
        <v>-7.6780161951532504</v>
      </c>
      <c r="N77">
        <f>(Table2[[#This Row],[1W Return vs Nifty]]-AVERAGE(Table2[1W Return vs Nifty]))/_xlfn.STDEV.P(Table2[1W Return vs Nifty])</f>
        <v>-1.3067774440602908</v>
      </c>
      <c r="O77">
        <v>530.55999999999995</v>
      </c>
      <c r="P77">
        <v>523.69219960683301</v>
      </c>
      <c r="Q77">
        <v>413.29034909166899</v>
      </c>
      <c r="R77">
        <v>13.1797934143337</v>
      </c>
      <c r="S77" s="1">
        <f>(Table2[[#This Row],[Close Price]]-Table2[[#This Row],[20D EMA]])/Table2[[#This Row],[20D EMA]]</f>
        <v>-9.2185615199034926E-2</v>
      </c>
      <c r="T77" s="1">
        <f>(Table2[[#This Row],[Close Price]]-Table2[[#This Row],[50D EMA]])/Table2[[#This Row],[50D EMA]]</f>
        <v>-8.0280362469398292E-2</v>
      </c>
      <c r="U77" s="1">
        <f>(Table2[[#This Row],[Close Price]]-Table2[[#This Row],[200D EMA]])/Table2[[#This Row],[200D EMA]]</f>
        <v>0.16540345318629404</v>
      </c>
      <c r="V77">
        <v>0.79371543860527405</v>
      </c>
      <c r="W77">
        <v>479.8</v>
      </c>
      <c r="X77">
        <v>500.65</v>
      </c>
      <c r="Y77">
        <v>479.8</v>
      </c>
      <c r="Z77">
        <v>502.6</v>
      </c>
      <c r="AA77">
        <v>479.8</v>
      </c>
      <c r="AB77">
        <v>528.35</v>
      </c>
      <c r="AC77" s="1">
        <f>(Table2[[#This Row],[Close Price]]/Table2[[#This Row],[Day Low]])-1</f>
        <v>3.855773238849558E-3</v>
      </c>
      <c r="AD77" s="1">
        <f>(Table2[[#This Row],[Day High]]/Table2[[#This Row],[Close Price]])-1</f>
        <v>3.9447731755424043E-2</v>
      </c>
      <c r="AE77" s="1">
        <f>(Table2[[#This Row],[Close Price]]/Table2[[#This Row],[Current Week Low]])-1</f>
        <v>3.855773238849558E-3</v>
      </c>
      <c r="AF77" s="1">
        <f>(Table2[[#This Row],[Current Week High]]/Table2[[#This Row],[Close Price]])-1</f>
        <v>4.3496314751375609E-2</v>
      </c>
      <c r="AG77" s="1">
        <f>(Table2[[#This Row],[Close Price]]/Table2[[#This Row],[Current Month Low]])-1</f>
        <v>3.855773238849558E-3</v>
      </c>
      <c r="AH77" s="1">
        <f>(Table2[[#This Row],[Current Month High]]/Table2[[#This Row],[Close Price]])-1</f>
        <v>9.6958372262015979E-2</v>
      </c>
      <c r="AI77">
        <v>28.796844181459502</v>
      </c>
      <c r="AJ77">
        <v>99.275961936284602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-0.04</v>
      </c>
      <c r="AM77" t="s">
        <v>3089</v>
      </c>
      <c r="AN77">
        <v>-10.89</v>
      </c>
      <c r="AO77" t="s">
        <v>3089</v>
      </c>
      <c r="AP77">
        <v>0.138897403679272</v>
      </c>
      <c r="AQ77">
        <f>(Table2[[#This Row],[Sharpe Ratio]]-AVERAGE(Table2[Sharpe Ratio]))/_xlfn.STDEV.P(Table2[Sharpe Ratio])</f>
        <v>0.93456949576033821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-0.27233897363919568</v>
      </c>
      <c r="AS77">
        <f>_xlfn.RANK.AVG(Table2[[#This Row],[1Y Return vs Nifty Z-Score]],Table2[1Y Return vs Nifty Z-Score])</f>
        <v>180</v>
      </c>
      <c r="AT77">
        <f>_xlfn.RANK.AVG(Table2[[#This Row],[6M Return vs Nifty Z-Score]],Table2[6M Return vs Nifty Z-Score])</f>
        <v>110</v>
      </c>
      <c r="AU77">
        <f>_xlfn.RANK.AVG(Table2[[#This Row],[Sharpe Ratio Z-Score]],Table2[Sharpe Ratio Z-Score])</f>
        <v>126</v>
      </c>
      <c r="AV77">
        <f>(Table2[[#This Row],[Rank 1Y]]+Table2[[#This Row],[Rank 6M]]+Table2[[#This Row],[Rank Sharpe]])/3</f>
        <v>138.66666666666666</v>
      </c>
    </row>
    <row r="78" spans="1:48" x14ac:dyDescent="0.3">
      <c r="A78" t="s">
        <v>215</v>
      </c>
      <c r="B78" t="s">
        <v>216</v>
      </c>
      <c r="C78" t="s">
        <v>3036</v>
      </c>
      <c r="D78" t="s">
        <v>106</v>
      </c>
      <c r="E78">
        <v>117764.593818319</v>
      </c>
      <c r="F78">
        <v>2478.8000000000002</v>
      </c>
      <c r="G78">
        <v>62.0121224711759</v>
      </c>
      <c r="H78">
        <f>(Table2[[#This Row],[1Y Return vs Nifty]]-AVERAGE(Table2[1Y Return vs Nifty]))/_xlfn.STDEV.P(Table2[1Y Return vs Nifty])</f>
        <v>0.46732764809368643</v>
      </c>
      <c r="I78">
        <v>3.3629048967094199</v>
      </c>
      <c r="J78">
        <f>(Table2[[#This Row],[1M Return vs Nifty]]-AVERAGE(Table2[1M Return vs Nifty]))/_xlfn.STDEV.P(Table2[1M Return vs Nifty])</f>
        <v>0.53834622512660868</v>
      </c>
      <c r="K78">
        <v>11.6565669230037</v>
      </c>
      <c r="L78">
        <f>(Table2[[#This Row],[6M Return vs Nifty]]-AVERAGE(Table2[6M Return vs Nifty]))/_xlfn.STDEV.P(Table2[6M Return vs Nifty])</f>
        <v>0.29088730726095163</v>
      </c>
      <c r="M78">
        <v>4.1856852756436798</v>
      </c>
      <c r="N78">
        <f>(Table2[[#This Row],[1W Return vs Nifty]]-AVERAGE(Table2[1W Return vs Nifty]))/_xlfn.STDEV.P(Table2[1W Return vs Nifty])</f>
        <v>1.0608771454326691</v>
      </c>
      <c r="O78">
        <v>2474.4499999999998</v>
      </c>
      <c r="P78">
        <v>2391.74382663185</v>
      </c>
      <c r="Q78">
        <v>2076.0544571957098</v>
      </c>
      <c r="R78">
        <v>47.169111348751002</v>
      </c>
      <c r="S78" s="1">
        <f>(Table2[[#This Row],[Close Price]]-Table2[[#This Row],[20D EMA]])/Table2[[#This Row],[20D EMA]]</f>
        <v>1.7579664167796335E-3</v>
      </c>
      <c r="T78" s="1">
        <f>(Table2[[#This Row],[Close Price]]-Table2[[#This Row],[50D EMA]])/Table2[[#This Row],[50D EMA]]</f>
        <v>3.6398619450288799E-2</v>
      </c>
      <c r="U78" s="1">
        <f>(Table2[[#This Row],[Close Price]]-Table2[[#This Row],[200D EMA]])/Table2[[#This Row],[200D EMA]]</f>
        <v>0.19399565430875571</v>
      </c>
      <c r="V78">
        <v>1.11283662028667</v>
      </c>
      <c r="W78">
        <v>2427</v>
      </c>
      <c r="X78">
        <v>2529.9499999999998</v>
      </c>
      <c r="Y78">
        <v>2427</v>
      </c>
      <c r="Z78">
        <v>2561</v>
      </c>
      <c r="AA78">
        <v>2427</v>
      </c>
      <c r="AB78">
        <v>2602.15</v>
      </c>
      <c r="AC78" s="1">
        <f>(Table2[[#This Row],[Close Price]]/Table2[[#This Row],[Day Low]])-1</f>
        <v>2.1343222084878599E-2</v>
      </c>
      <c r="AD78" s="1">
        <f>(Table2[[#This Row],[Day High]]/Table2[[#This Row],[Close Price]])-1</f>
        <v>2.0634984670001355E-2</v>
      </c>
      <c r="AE78" s="1">
        <f>(Table2[[#This Row],[Close Price]]/Table2[[#This Row],[Current Week Low]])-1</f>
        <v>2.1343222084878599E-2</v>
      </c>
      <c r="AF78" s="1">
        <f>(Table2[[#This Row],[Current Week High]]/Table2[[#This Row],[Close Price]])-1</f>
        <v>3.3161207035662388E-2</v>
      </c>
      <c r="AG78" s="1">
        <f>(Table2[[#This Row],[Close Price]]/Table2[[#This Row],[Current Month Low]])-1</f>
        <v>2.1343222084878599E-2</v>
      </c>
      <c r="AH78" s="1">
        <f>(Table2[[#This Row],[Current Month High]]/Table2[[#This Row],[Close Price]])-1</f>
        <v>4.9761981604001804E-2</v>
      </c>
      <c r="AI78">
        <v>4.9761981604001804</v>
      </c>
      <c r="AJ78">
        <v>88.215641609719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0.08</v>
      </c>
      <c r="AM78" t="s">
        <v>3088</v>
      </c>
      <c r="AN78">
        <v>3.09</v>
      </c>
      <c r="AO78" t="s">
        <v>3088</v>
      </c>
      <c r="AP78">
        <v>0.23423519957248101</v>
      </c>
      <c r="AQ78">
        <f>(Table2[[#This Row],[Sharpe Ratio]]-AVERAGE(Table2[Sharpe Ratio]))/_xlfn.STDEV.P(Table2[Sharpe Ratio])</f>
        <v>2.050947689738706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4.4083860156526216</v>
      </c>
      <c r="AS78">
        <f>_xlfn.RANK.AVG(Table2[[#This Row],[1Y Return vs Nifty Z-Score]],Table2[1Y Return vs Nifty Z-Score])</f>
        <v>174</v>
      </c>
      <c r="AT78">
        <f>_xlfn.RANK.AVG(Table2[[#This Row],[6M Return vs Nifty Z-Score]],Table2[6M Return vs Nifty Z-Score])</f>
        <v>230</v>
      </c>
      <c r="AU78">
        <f>_xlfn.RANK.AVG(Table2[[#This Row],[Sharpe Ratio Z-Score]],Table2[Sharpe Ratio Z-Score])</f>
        <v>13</v>
      </c>
      <c r="AV78">
        <f>(Table2[[#This Row],[Rank 1Y]]+Table2[[#This Row],[Rank 6M]]+Table2[[#This Row],[Rank Sharpe]])/3</f>
        <v>139</v>
      </c>
    </row>
    <row r="79" spans="1:48" x14ac:dyDescent="0.3">
      <c r="A79" t="s">
        <v>773</v>
      </c>
      <c r="B79" t="s">
        <v>774</v>
      </c>
      <c r="C79" t="s">
        <v>3043</v>
      </c>
      <c r="D79" t="s">
        <v>136</v>
      </c>
      <c r="E79">
        <v>19769.8309777049</v>
      </c>
      <c r="F79">
        <v>1749.7</v>
      </c>
      <c r="G79">
        <v>175.554820355023</v>
      </c>
      <c r="H79">
        <f>(Table2[[#This Row],[1Y Return vs Nifty]]-AVERAGE(Table2[1Y Return vs Nifty]))/_xlfn.STDEV.P(Table2[1Y Return vs Nifty])</f>
        <v>2.2443320578173656</v>
      </c>
      <c r="I79">
        <v>-13.096367382143301</v>
      </c>
      <c r="J79">
        <f>(Table2[[#This Row],[1M Return vs Nifty]]-AVERAGE(Table2[1M Return vs Nifty]))/_xlfn.STDEV.P(Table2[1M Return vs Nifty])</f>
        <v>-1.2070398582925406</v>
      </c>
      <c r="K79">
        <v>15.176658524721001</v>
      </c>
      <c r="L79">
        <f>(Table2[[#This Row],[6M Return vs Nifty]]-AVERAGE(Table2[6M Return vs Nifty]))/_xlfn.STDEV.P(Table2[6M Return vs Nifty])</f>
        <v>0.42065410901766109</v>
      </c>
      <c r="M79">
        <v>-0.71683090797029403</v>
      </c>
      <c r="N79">
        <f>(Table2[[#This Row],[1W Return vs Nifty]]-AVERAGE(Table2[1W Return vs Nifty]))/_xlfn.STDEV.P(Table2[1W Return vs Nifty])</f>
        <v>8.2475508239633941E-2</v>
      </c>
      <c r="O79">
        <v>1836.07</v>
      </c>
      <c r="P79">
        <v>1854.55121308138</v>
      </c>
      <c r="Q79">
        <v>1491.4694390141301</v>
      </c>
      <c r="R79">
        <v>35.363712441291</v>
      </c>
      <c r="S79" s="1">
        <f>(Table2[[#This Row],[Close Price]]-Table2[[#This Row],[20D EMA]])/Table2[[#This Row],[20D EMA]]</f>
        <v>-4.7040690169764712E-2</v>
      </c>
      <c r="T79" s="1">
        <f>(Table2[[#This Row],[Close Price]]-Table2[[#This Row],[50D EMA]])/Table2[[#This Row],[50D EMA]]</f>
        <v>-5.6537243264998427E-2</v>
      </c>
      <c r="U79" s="1">
        <f>(Table2[[#This Row],[Close Price]]-Table2[[#This Row],[200D EMA]])/Table2[[#This Row],[200D EMA]]</f>
        <v>0.1731383521720444</v>
      </c>
      <c r="V79">
        <v>1.5254912942701999</v>
      </c>
      <c r="W79">
        <v>1700.7</v>
      </c>
      <c r="X79">
        <v>1785.95</v>
      </c>
      <c r="Y79">
        <v>1597</v>
      </c>
      <c r="Z79">
        <v>1785.95</v>
      </c>
      <c r="AA79">
        <v>1597</v>
      </c>
      <c r="AB79">
        <v>1800.95</v>
      </c>
      <c r="AC79" s="1">
        <f>(Table2[[#This Row],[Close Price]]/Table2[[#This Row],[Day Low]])-1</f>
        <v>2.8811665784676865E-2</v>
      </c>
      <c r="AD79" s="1">
        <f>(Table2[[#This Row],[Day High]]/Table2[[#This Row],[Close Price]])-1</f>
        <v>2.0717837343544598E-2</v>
      </c>
      <c r="AE79" s="1">
        <f>(Table2[[#This Row],[Close Price]]/Table2[[#This Row],[Current Week Low]])-1</f>
        <v>9.5616781465247325E-2</v>
      </c>
      <c r="AF79" s="1">
        <f>(Table2[[#This Row],[Current Week High]]/Table2[[#This Row],[Close Price]])-1</f>
        <v>2.0717837343544598E-2</v>
      </c>
      <c r="AG79" s="1">
        <f>(Table2[[#This Row],[Close Price]]/Table2[[#This Row],[Current Month Low]])-1</f>
        <v>9.5616781465247325E-2</v>
      </c>
      <c r="AH79" s="1">
        <f>(Table2[[#This Row],[Current Month High]]/Table2[[#This Row],[Close Price]])-1</f>
        <v>2.9290735554666547E-2</v>
      </c>
      <c r="AI79">
        <v>23.495651452934599</v>
      </c>
      <c r="AJ79">
        <v>224.24858342927899</v>
      </c>
      <c r="AK79" t="str">
        <f>IF(AND(Table2[[#This Row],[20D EMA]]&gt;Table2[[#This Row],[50D EMA]],Table2[[#This Row],[50D EMA]]&gt;Table2[[#This Row],[200D EMA]]),"Uptrend","Downtrend/NoTrend")</f>
        <v>Downtrend/NoTrend</v>
      </c>
      <c r="AL79">
        <v>-0.04</v>
      </c>
      <c r="AM79" t="s">
        <v>3089</v>
      </c>
      <c r="AN79">
        <v>-5.26</v>
      </c>
      <c r="AO79" t="s">
        <v>3089</v>
      </c>
      <c r="AP79">
        <v>0.108270640233395</v>
      </c>
      <c r="AQ79">
        <f>(Table2[[#This Row],[Sharpe Ratio]]-AVERAGE(Table2[Sharpe Ratio]))/_xlfn.STDEV.P(Table2[Sharpe Ratio])</f>
        <v>0.57593889660730802</v>
      </c>
      <c r="AR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9">
        <f>_xlfn.RANK.AVG(Table2[[#This Row],[1Y Return vs Nifty Z-Score]],Table2[1Y Return vs Nifty Z-Score])</f>
        <v>22</v>
      </c>
      <c r="AT79">
        <f>_xlfn.RANK.AVG(Table2[[#This Row],[6M Return vs Nifty Z-Score]],Table2[6M Return vs Nifty Z-Score])</f>
        <v>190</v>
      </c>
      <c r="AU79">
        <f>_xlfn.RANK.AVG(Table2[[#This Row],[Sharpe Ratio Z-Score]],Table2[Sharpe Ratio Z-Score])</f>
        <v>205</v>
      </c>
      <c r="AV79">
        <f>(Table2[[#This Row],[Rank 1Y]]+Table2[[#This Row],[Rank 6M]]+Table2[[#This Row],[Rank Sharpe]])/3</f>
        <v>139</v>
      </c>
    </row>
    <row r="80" spans="1:48" x14ac:dyDescent="0.3">
      <c r="A80" t="s">
        <v>1057</v>
      </c>
      <c r="B80" t="s">
        <v>1058</v>
      </c>
      <c r="C80" t="s">
        <v>3041</v>
      </c>
      <c r="D80" t="s">
        <v>265</v>
      </c>
      <c r="E80">
        <v>11784.43366558</v>
      </c>
      <c r="F80">
        <v>1771.15</v>
      </c>
      <c r="G80">
        <v>50.846906832581404</v>
      </c>
      <c r="H80">
        <f>(Table2[[#This Row],[1Y Return vs Nifty]]-AVERAGE(Table2[1Y Return vs Nifty]))/_xlfn.STDEV.P(Table2[1Y Return vs Nifty])</f>
        <v>0.29258600644628646</v>
      </c>
      <c r="I80">
        <v>3.7701664459966602</v>
      </c>
      <c r="J80">
        <f>(Table2[[#This Row],[1M Return vs Nifty]]-AVERAGE(Table2[1M Return vs Nifty]))/_xlfn.STDEV.P(Table2[1M Return vs Nifty])</f>
        <v>0.58153334958720593</v>
      </c>
      <c r="K80">
        <v>40.251746544927201</v>
      </c>
      <c r="L80">
        <f>(Table2[[#This Row],[6M Return vs Nifty]]-AVERAGE(Table2[6M Return vs Nifty]))/_xlfn.STDEV.P(Table2[6M Return vs Nifty])</f>
        <v>1.3450374331796497</v>
      </c>
      <c r="M80">
        <v>3.1778539730870698</v>
      </c>
      <c r="N80">
        <f>(Table2[[#This Row],[1W Return vs Nifty]]-AVERAGE(Table2[1W Return vs Nifty]))/_xlfn.STDEV.P(Table2[1W Return vs Nifty])</f>
        <v>0.85974291976064232</v>
      </c>
      <c r="O80">
        <v>1789.12</v>
      </c>
      <c r="P80">
        <v>1696.8906420020101</v>
      </c>
      <c r="Q80">
        <v>1377.5912948927401</v>
      </c>
      <c r="R80">
        <v>43.782953356470699</v>
      </c>
      <c r="S80" s="1">
        <f>(Table2[[#This Row],[Close Price]]-Table2[[#This Row],[20D EMA]])/Table2[[#This Row],[20D EMA]]</f>
        <v>-1.0044043999284453E-2</v>
      </c>
      <c r="T80" s="1">
        <f>(Table2[[#This Row],[Close Price]]-Table2[[#This Row],[50D EMA]])/Table2[[#This Row],[50D EMA]]</f>
        <v>4.3762017515977365E-2</v>
      </c>
      <c r="U80" s="1">
        <f>(Table2[[#This Row],[Close Price]]-Table2[[#This Row],[200D EMA]])/Table2[[#This Row],[200D EMA]]</f>
        <v>0.28568611500837243</v>
      </c>
      <c r="V80">
        <v>0.62769445221808495</v>
      </c>
      <c r="W80">
        <v>1741.2</v>
      </c>
      <c r="X80">
        <v>1824.7</v>
      </c>
      <c r="Y80">
        <v>1741.2</v>
      </c>
      <c r="Z80">
        <v>1910.85</v>
      </c>
      <c r="AA80">
        <v>1741.2</v>
      </c>
      <c r="AB80">
        <v>1970.2</v>
      </c>
      <c r="AC80" s="1">
        <f>(Table2[[#This Row],[Close Price]]/Table2[[#This Row],[Day Low]])-1</f>
        <v>1.7200781070526139E-2</v>
      </c>
      <c r="AD80" s="1">
        <f>(Table2[[#This Row],[Day High]]/Table2[[#This Row],[Close Price]])-1</f>
        <v>3.0234593343307914E-2</v>
      </c>
      <c r="AE80" s="1">
        <f>(Table2[[#This Row],[Close Price]]/Table2[[#This Row],[Current Week Low]])-1</f>
        <v>1.7200781070526139E-2</v>
      </c>
      <c r="AF80" s="1">
        <f>(Table2[[#This Row],[Current Week High]]/Table2[[#This Row],[Close Price]])-1</f>
        <v>7.8875307003923867E-2</v>
      </c>
      <c r="AG80" s="1">
        <f>(Table2[[#This Row],[Close Price]]/Table2[[#This Row],[Current Month Low]])-1</f>
        <v>1.7200781070526139E-2</v>
      </c>
      <c r="AH80" s="1">
        <f>(Table2[[#This Row],[Current Month High]]/Table2[[#This Row],[Close Price]])-1</f>
        <v>0.11238460886994317</v>
      </c>
      <c r="AI80">
        <v>11.2384608869943</v>
      </c>
      <c r="AJ80">
        <v>110.425329689913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0.09</v>
      </c>
      <c r="AM80" t="s">
        <v>3088</v>
      </c>
      <c r="AN80">
        <v>2.77</v>
      </c>
      <c r="AO80" t="s">
        <v>3088</v>
      </c>
      <c r="AP80">
        <v>0.13687051110075099</v>
      </c>
      <c r="AQ80">
        <f>(Table2[[#This Row],[Sharpe Ratio]]-AVERAGE(Table2[Sharpe Ratio]))/_xlfn.STDEV.P(Table2[Sharpe Ratio])</f>
        <v>0.91083516610652437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3.989734875080309</v>
      </c>
      <c r="AS80">
        <f>_xlfn.RANK.AVG(Table2[[#This Row],[1Y Return vs Nifty Z-Score]],Table2[1Y Return vs Nifty Z-Score])</f>
        <v>218</v>
      </c>
      <c r="AT80">
        <f>_xlfn.RANK.AVG(Table2[[#This Row],[6M Return vs Nifty Z-Score]],Table2[6M Return vs Nifty Z-Score])</f>
        <v>70</v>
      </c>
      <c r="AU80">
        <f>_xlfn.RANK.AVG(Table2[[#This Row],[Sharpe Ratio Z-Score]],Table2[Sharpe Ratio Z-Score])</f>
        <v>130</v>
      </c>
      <c r="AV80">
        <f>(Table2[[#This Row],[Rank 1Y]]+Table2[[#This Row],[Rank 6M]]+Table2[[#This Row],[Rank Sharpe]])/3</f>
        <v>139.33333333333334</v>
      </c>
    </row>
    <row r="81" spans="1:48" x14ac:dyDescent="0.3">
      <c r="A81" t="s">
        <v>1536</v>
      </c>
      <c r="B81" t="s">
        <v>1537</v>
      </c>
      <c r="C81" t="s">
        <v>3036</v>
      </c>
      <c r="D81" t="s">
        <v>212</v>
      </c>
      <c r="E81">
        <v>6030.0871135500001</v>
      </c>
      <c r="F81">
        <v>494.75</v>
      </c>
      <c r="G81">
        <v>56.683628311320497</v>
      </c>
      <c r="H81">
        <f>(Table2[[#This Row],[1Y Return vs Nifty]]-AVERAGE(Table2[1Y Return vs Nifty]))/_xlfn.STDEV.P(Table2[1Y Return vs Nifty])</f>
        <v>0.38393384298138977</v>
      </c>
      <c r="I81">
        <v>-2.0234059791155201</v>
      </c>
      <c r="J81">
        <f>(Table2[[#This Row],[1M Return vs Nifty]]-AVERAGE(Table2[1M Return vs Nifty]))/_xlfn.STDEV.P(Table2[1M Return vs Nifty])</f>
        <v>-3.2832857663882789E-2</v>
      </c>
      <c r="K81">
        <v>15.623443446362399</v>
      </c>
      <c r="L81">
        <f>(Table2[[#This Row],[6M Return vs Nifty]]-AVERAGE(Table2[6M Return vs Nifty]))/_xlfn.STDEV.P(Table2[6M Return vs Nifty])</f>
        <v>0.43712466061530741</v>
      </c>
      <c r="M81">
        <v>0.40301321377146199</v>
      </c>
      <c r="N81">
        <f>(Table2[[#This Row],[1W Return vs Nifty]]-AVERAGE(Table2[1W Return vs Nifty]))/_xlfn.STDEV.P(Table2[1W Return vs Nifty])</f>
        <v>0.30596428034715367</v>
      </c>
      <c r="O81">
        <v>494.64</v>
      </c>
      <c r="P81">
        <v>479.12548200298102</v>
      </c>
      <c r="Q81">
        <v>410.02827032130898</v>
      </c>
      <c r="R81">
        <v>48.423680315734401</v>
      </c>
      <c r="S81" s="1">
        <f>(Table2[[#This Row],[Close Price]]-Table2[[#This Row],[20D EMA]])/Table2[[#This Row],[20D EMA]]</f>
        <v>2.2238395600843774E-4</v>
      </c>
      <c r="T81" s="1">
        <f>(Table2[[#This Row],[Close Price]]-Table2[[#This Row],[50D EMA]])/Table2[[#This Row],[50D EMA]]</f>
        <v>3.261049262439724E-2</v>
      </c>
      <c r="U81" s="1">
        <f>(Table2[[#This Row],[Close Price]]-Table2[[#This Row],[200D EMA]])/Table2[[#This Row],[200D EMA]]</f>
        <v>0.20662411792313939</v>
      </c>
      <c r="V81">
        <v>1.3081449440658499</v>
      </c>
      <c r="W81">
        <v>486</v>
      </c>
      <c r="X81">
        <v>499.9</v>
      </c>
      <c r="Y81">
        <v>474.1</v>
      </c>
      <c r="Z81">
        <v>506</v>
      </c>
      <c r="AA81">
        <v>474.1</v>
      </c>
      <c r="AB81">
        <v>542.5</v>
      </c>
      <c r="AC81" s="1">
        <f>(Table2[[#This Row],[Close Price]]/Table2[[#This Row],[Day Low]])-1</f>
        <v>1.8004115226337492E-2</v>
      </c>
      <c r="AD81" s="1">
        <f>(Table2[[#This Row],[Day High]]/Table2[[#This Row],[Close Price]])-1</f>
        <v>1.0409297625063152E-2</v>
      </c>
      <c r="AE81" s="1">
        <f>(Table2[[#This Row],[Close Price]]/Table2[[#This Row],[Current Week Low]])-1</f>
        <v>4.355621176966884E-2</v>
      </c>
      <c r="AF81" s="1">
        <f>(Table2[[#This Row],[Current Week High]]/Table2[[#This Row],[Close Price]])-1</f>
        <v>2.2738756947953576E-2</v>
      </c>
      <c r="AG81" s="1">
        <f>(Table2[[#This Row],[Close Price]]/Table2[[#This Row],[Current Month Low]])-1</f>
        <v>4.355621176966884E-2</v>
      </c>
      <c r="AH81" s="1">
        <f>(Table2[[#This Row],[Current Month High]]/Table2[[#This Row],[Close Price]])-1</f>
        <v>9.6513390601313809E-2</v>
      </c>
      <c r="AI81">
        <v>9.6513390601313809</v>
      </c>
      <c r="AJ81">
        <v>81.160746979128504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0.03</v>
      </c>
      <c r="AM81" t="s">
        <v>3088</v>
      </c>
      <c r="AN81">
        <v>1.83</v>
      </c>
      <c r="AO81" t="s">
        <v>3088</v>
      </c>
      <c r="AP81">
        <v>0.19346397971432799</v>
      </c>
      <c r="AQ81">
        <f>(Table2[[#This Row],[Sharpe Ratio]]-AVERAGE(Table2[Sharpe Ratio]))/_xlfn.STDEV.P(Table2[Sharpe Ratio])</f>
        <v>1.5735284210729619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2.6677183473529302</v>
      </c>
      <c r="AS81">
        <f>_xlfn.RANK.AVG(Table2[[#This Row],[1Y Return vs Nifty Z-Score]],Table2[1Y Return vs Nifty Z-Score])</f>
        <v>195</v>
      </c>
      <c r="AT81">
        <f>_xlfn.RANK.AVG(Table2[[#This Row],[6M Return vs Nifty Z-Score]],Table2[6M Return vs Nifty Z-Score])</f>
        <v>188</v>
      </c>
      <c r="AU81">
        <f>_xlfn.RANK.AVG(Table2[[#This Row],[Sharpe Ratio Z-Score]],Table2[Sharpe Ratio Z-Score])</f>
        <v>40</v>
      </c>
      <c r="AV81">
        <f>(Table2[[#This Row],[Rank 1Y]]+Table2[[#This Row],[Rank 6M]]+Table2[[#This Row],[Rank Sharpe]])/3</f>
        <v>141</v>
      </c>
    </row>
    <row r="82" spans="1:48" x14ac:dyDescent="0.3">
      <c r="A82" t="s">
        <v>785</v>
      </c>
      <c r="B82" t="s">
        <v>786</v>
      </c>
      <c r="C82" t="s">
        <v>3033</v>
      </c>
      <c r="D82" t="s">
        <v>193</v>
      </c>
      <c r="E82">
        <v>19570.700162199999</v>
      </c>
      <c r="F82">
        <v>1204.75</v>
      </c>
      <c r="G82">
        <v>67.362245593263296</v>
      </c>
      <c r="H82">
        <f>(Table2[[#This Row],[1Y Return vs Nifty]]-AVERAGE(Table2[1Y Return vs Nifty]))/_xlfn.STDEV.P(Table2[1Y Return vs Nifty])</f>
        <v>0.55105995812070085</v>
      </c>
      <c r="I82">
        <v>2.5710906898942798</v>
      </c>
      <c r="J82">
        <f>(Table2[[#This Row],[1M Return vs Nifty]]-AVERAGE(Table2[1M Return vs Nifty]))/_xlfn.STDEV.P(Table2[1M Return vs Nifty])</f>
        <v>0.45438008896854942</v>
      </c>
      <c r="K82">
        <v>27.262301958120499</v>
      </c>
      <c r="L82">
        <f>(Table2[[#This Row],[6M Return vs Nifty]]-AVERAGE(Table2[6M Return vs Nifty]))/_xlfn.STDEV.P(Table2[6M Return vs Nifty])</f>
        <v>0.86618663287559616</v>
      </c>
      <c r="M82">
        <v>-0.32190896595621499</v>
      </c>
      <c r="N82">
        <f>(Table2[[#This Row],[1W Return vs Nifty]]-AVERAGE(Table2[1W Return vs Nifty]))/_xlfn.STDEV.P(Table2[1W Return vs Nifty])</f>
        <v>0.16129060239913801</v>
      </c>
      <c r="O82">
        <v>1302.9100000000001</v>
      </c>
      <c r="P82">
        <v>1260.31452392949</v>
      </c>
      <c r="Q82">
        <v>1030.9873413924199</v>
      </c>
      <c r="R82">
        <v>27.673133553682199</v>
      </c>
      <c r="S82" s="1">
        <f>(Table2[[#This Row],[Close Price]]-Table2[[#This Row],[20D EMA]])/Table2[[#This Row],[20D EMA]]</f>
        <v>-7.5339048744733003E-2</v>
      </c>
      <c r="T82" s="1">
        <f>(Table2[[#This Row],[Close Price]]-Table2[[#This Row],[50D EMA]])/Table2[[#This Row],[50D EMA]]</f>
        <v>-4.4087823217530887E-2</v>
      </c>
      <c r="U82" s="1">
        <f>(Table2[[#This Row],[Close Price]]-Table2[[#This Row],[200D EMA]])/Table2[[#This Row],[200D EMA]]</f>
        <v>0.1685400505237063</v>
      </c>
      <c r="V82">
        <v>0.55762326320821598</v>
      </c>
      <c r="W82">
        <v>1190.8</v>
      </c>
      <c r="X82">
        <v>1280</v>
      </c>
      <c r="Y82">
        <v>1190.8</v>
      </c>
      <c r="Z82">
        <v>1345</v>
      </c>
      <c r="AA82">
        <v>1190.8</v>
      </c>
      <c r="AB82">
        <v>1374.3</v>
      </c>
      <c r="AC82" s="1">
        <f>(Table2[[#This Row],[Close Price]]/Table2[[#This Row],[Day Low]])-1</f>
        <v>1.1714813570708804E-2</v>
      </c>
      <c r="AD82" s="1">
        <f>(Table2[[#This Row],[Day High]]/Table2[[#This Row],[Close Price]])-1</f>
        <v>6.2461091512761913E-2</v>
      </c>
      <c r="AE82" s="1">
        <f>(Table2[[#This Row],[Close Price]]/Table2[[#This Row],[Current Week Low]])-1</f>
        <v>1.1714813570708804E-2</v>
      </c>
      <c r="AF82" s="1">
        <f>(Table2[[#This Row],[Current Week High]]/Table2[[#This Row],[Close Price]])-1</f>
        <v>0.11641419381614448</v>
      </c>
      <c r="AG82" s="1">
        <f>(Table2[[#This Row],[Close Price]]/Table2[[#This Row],[Current Month Low]])-1</f>
        <v>1.1714813570708804E-2</v>
      </c>
      <c r="AH82" s="1">
        <f>(Table2[[#This Row],[Current Month High]]/Table2[[#This Row],[Close Price]])-1</f>
        <v>0.14073459223905371</v>
      </c>
      <c r="AI82">
        <v>18.518364805976301</v>
      </c>
      <c r="AJ82">
        <v>101.026197230101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-0.05</v>
      </c>
      <c r="AM82" t="s">
        <v>3089</v>
      </c>
      <c r="AN82">
        <v>-9.84</v>
      </c>
      <c r="AO82" t="s">
        <v>3089</v>
      </c>
      <c r="AP82">
        <v>0.12947172131222601</v>
      </c>
      <c r="AQ82">
        <f>(Table2[[#This Row],[Sharpe Ratio]]-AVERAGE(Table2[Sharpe Ratio]))/_xlfn.STDEV.P(Table2[Sharpe Ratio])</f>
        <v>0.82419746377290592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2.8571147461368902</v>
      </c>
      <c r="AS82">
        <f>_xlfn.RANK.AVG(Table2[[#This Row],[1Y Return vs Nifty Z-Score]],Table2[1Y Return vs Nifty Z-Score])</f>
        <v>155</v>
      </c>
      <c r="AT82">
        <f>_xlfn.RANK.AVG(Table2[[#This Row],[6M Return vs Nifty Z-Score]],Table2[6M Return vs Nifty Z-Score])</f>
        <v>121</v>
      </c>
      <c r="AU82">
        <f>_xlfn.RANK.AVG(Table2[[#This Row],[Sharpe Ratio Z-Score]],Table2[Sharpe Ratio Z-Score])</f>
        <v>150</v>
      </c>
      <c r="AV82">
        <f>(Table2[[#This Row],[Rank 1Y]]+Table2[[#This Row],[Rank 6M]]+Table2[[#This Row],[Rank Sharpe]])/3</f>
        <v>142</v>
      </c>
    </row>
    <row r="83" spans="1:48" x14ac:dyDescent="0.3">
      <c r="A83" t="s">
        <v>397</v>
      </c>
      <c r="B83" t="s">
        <v>398</v>
      </c>
      <c r="C83" t="s">
        <v>3043</v>
      </c>
      <c r="D83" t="s">
        <v>136</v>
      </c>
      <c r="E83">
        <v>58029.403143839998</v>
      </c>
      <c r="F83">
        <v>3246.8</v>
      </c>
      <c r="G83">
        <v>74.256274881904304</v>
      </c>
      <c r="H83">
        <f>(Table2[[#This Row],[1Y Return vs Nifty]]-AVERAGE(Table2[1Y Return vs Nifty]))/_xlfn.STDEV.P(Table2[1Y Return vs Nifty])</f>
        <v>0.6589552316609828</v>
      </c>
      <c r="I83">
        <v>-9.2845206661272393</v>
      </c>
      <c r="J83">
        <f>(Table2[[#This Row],[1M Return vs Nifty]]-AVERAGE(Table2[1M Return vs Nifty]))/_xlfn.STDEV.P(Table2[1M Return vs Nifty])</f>
        <v>-0.80282124537065913</v>
      </c>
      <c r="K83">
        <v>13.006362021017299</v>
      </c>
      <c r="L83">
        <f>(Table2[[#This Row],[6M Return vs Nifty]]-AVERAGE(Table2[6M Return vs Nifty]))/_xlfn.STDEV.P(Table2[6M Return vs Nifty])</f>
        <v>0.34064697624532031</v>
      </c>
      <c r="M83">
        <v>-4.3389069531170996</v>
      </c>
      <c r="N83">
        <f>(Table2[[#This Row],[1W Return vs Nifty]]-AVERAGE(Table2[1W Return vs Nifty]))/_xlfn.STDEV.P(Table2[1W Return vs Nifty])</f>
        <v>-0.64038699743737992</v>
      </c>
      <c r="O83">
        <v>3607.51</v>
      </c>
      <c r="P83">
        <v>3536.3995483245099</v>
      </c>
      <c r="Q83">
        <v>2901.9802684810202</v>
      </c>
      <c r="R83">
        <v>23.358558386386498</v>
      </c>
      <c r="S83" s="1">
        <f>(Table2[[#This Row],[Close Price]]-Table2[[#This Row],[20D EMA]])/Table2[[#This Row],[20D EMA]]</f>
        <v>-9.9988634820139102E-2</v>
      </c>
      <c r="T83" s="1">
        <f>(Table2[[#This Row],[Close Price]]-Table2[[#This Row],[50D EMA]])/Table2[[#This Row],[50D EMA]]</f>
        <v>-8.1891071516994554E-2</v>
      </c>
      <c r="U83" s="1">
        <f>(Table2[[#This Row],[Close Price]]-Table2[[#This Row],[200D EMA]])/Table2[[#This Row],[200D EMA]]</f>
        <v>0.11882221780214534</v>
      </c>
      <c r="V83">
        <v>0.72065254186847605</v>
      </c>
      <c r="W83">
        <v>3224.5</v>
      </c>
      <c r="X83">
        <v>3446</v>
      </c>
      <c r="Y83">
        <v>3117</v>
      </c>
      <c r="Z83">
        <v>3446</v>
      </c>
      <c r="AA83">
        <v>3117</v>
      </c>
      <c r="AB83">
        <v>3620.65</v>
      </c>
      <c r="AC83" s="1">
        <f>(Table2[[#This Row],[Close Price]]/Table2[[#This Row],[Day Low]])-1</f>
        <v>6.9158008993643882E-3</v>
      </c>
      <c r="AD83" s="1">
        <f>(Table2[[#This Row],[Day High]]/Table2[[#This Row],[Close Price]])-1</f>
        <v>6.1352716520882034E-2</v>
      </c>
      <c r="AE83" s="1">
        <f>(Table2[[#This Row],[Close Price]]/Table2[[#This Row],[Current Week Low]])-1</f>
        <v>4.1642605068976657E-2</v>
      </c>
      <c r="AF83" s="1">
        <f>(Table2[[#This Row],[Current Week High]]/Table2[[#This Row],[Close Price]])-1</f>
        <v>6.1352716520882034E-2</v>
      </c>
      <c r="AG83" s="1">
        <f>(Table2[[#This Row],[Close Price]]/Table2[[#This Row],[Current Month Low]])-1</f>
        <v>4.1642605068976657E-2</v>
      </c>
      <c r="AH83" s="1">
        <f>(Table2[[#This Row],[Current Month High]]/Table2[[#This Row],[Close Price]])-1</f>
        <v>0.11514414192435618</v>
      </c>
      <c r="AI83">
        <v>27.417765184181299</v>
      </c>
      <c r="AJ83">
        <v>96.525634041522906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0.06</v>
      </c>
      <c r="AM83" t="s">
        <v>3088</v>
      </c>
      <c r="AN83">
        <v>-18.05</v>
      </c>
      <c r="AO83" t="s">
        <v>3089</v>
      </c>
      <c r="AP83">
        <v>0.172326876280292</v>
      </c>
      <c r="AQ83">
        <f>(Table2[[#This Row],[Sharpe Ratio]]-AVERAGE(Table2[Sharpe Ratio]))/_xlfn.STDEV.P(Table2[Sharpe Ratio])</f>
        <v>1.3260190137435242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0.88241297884178826</v>
      </c>
      <c r="AS83">
        <f>_xlfn.RANK.AVG(Table2[[#This Row],[1Y Return vs Nifty Z-Score]],Table2[1Y Return vs Nifty Z-Score])</f>
        <v>136</v>
      </c>
      <c r="AT83">
        <f>_xlfn.RANK.AVG(Table2[[#This Row],[6M Return vs Nifty Z-Score]],Table2[6M Return vs Nifty Z-Score])</f>
        <v>219</v>
      </c>
      <c r="AU83">
        <f>_xlfn.RANK.AVG(Table2[[#This Row],[Sharpe Ratio Z-Score]],Table2[Sharpe Ratio Z-Score])</f>
        <v>72</v>
      </c>
      <c r="AV83">
        <f>(Table2[[#This Row],[Rank 1Y]]+Table2[[#This Row],[Rank 6M]]+Table2[[#This Row],[Rank Sharpe]])/3</f>
        <v>142.33333333333334</v>
      </c>
    </row>
    <row r="84" spans="1:48" x14ac:dyDescent="0.3">
      <c r="A84" t="s">
        <v>1679</v>
      </c>
      <c r="B84" t="s">
        <v>1680</v>
      </c>
      <c r="C84" t="s">
        <v>3042</v>
      </c>
      <c r="D84" t="s">
        <v>924</v>
      </c>
      <c r="E84">
        <v>4602.1470250499997</v>
      </c>
      <c r="F84">
        <v>371.9</v>
      </c>
      <c r="G84">
        <v>98.503404021650994</v>
      </c>
      <c r="H84">
        <f>(Table2[[#This Row],[1Y Return vs Nifty]]-AVERAGE(Table2[1Y Return vs Nifty]))/_xlfn.STDEV.P(Table2[1Y Return vs Nifty])</f>
        <v>1.0384358694079137</v>
      </c>
      <c r="I84">
        <v>5.0502100600177497</v>
      </c>
      <c r="J84">
        <f>(Table2[[#This Row],[1M Return vs Nifty]]-AVERAGE(Table2[1M Return vs Nifty]))/_xlfn.STDEV.P(Table2[1M Return vs Nifty])</f>
        <v>0.71727266249428268</v>
      </c>
      <c r="K84">
        <v>45.550187191623998</v>
      </c>
      <c r="L84">
        <f>(Table2[[#This Row],[6M Return vs Nifty]]-AVERAGE(Table2[6M Return vs Nifty]))/_xlfn.STDEV.P(Table2[6M Return vs Nifty])</f>
        <v>1.5403623777589792</v>
      </c>
      <c r="M84">
        <v>12.381678634183</v>
      </c>
      <c r="N84">
        <f>(Table2[[#This Row],[1W Return vs Nifty]]-AVERAGE(Table2[1W Return vs Nifty]))/_xlfn.STDEV.P(Table2[1W Return vs Nifty])</f>
        <v>2.6965623772775933</v>
      </c>
      <c r="O84">
        <v>335.8</v>
      </c>
      <c r="P84">
        <v>313.25604778651598</v>
      </c>
      <c r="Q84">
        <v>258.04293625402499</v>
      </c>
      <c r="R84">
        <v>66.049720179696195</v>
      </c>
      <c r="S84" s="1">
        <f>(Table2[[#This Row],[Close Price]]-Table2[[#This Row],[20D EMA]])/Table2[[#This Row],[20D EMA]]</f>
        <v>0.10750446694460979</v>
      </c>
      <c r="T84" s="1">
        <f>(Table2[[#This Row],[Close Price]]-Table2[[#This Row],[50D EMA]])/Table2[[#This Row],[50D EMA]]</f>
        <v>0.18720772552633957</v>
      </c>
      <c r="U84" s="1">
        <f>(Table2[[#This Row],[Close Price]]-Table2[[#This Row],[200D EMA]])/Table2[[#This Row],[200D EMA]]</f>
        <v>0.44123301881005866</v>
      </c>
      <c r="V84">
        <v>2.1185707524624098</v>
      </c>
      <c r="W84">
        <v>352.65</v>
      </c>
      <c r="X84">
        <v>376.3</v>
      </c>
      <c r="Y84">
        <v>340.35</v>
      </c>
      <c r="Z84">
        <v>376.3</v>
      </c>
      <c r="AA84">
        <v>340.35</v>
      </c>
      <c r="AB84">
        <v>391.65</v>
      </c>
      <c r="AC84" s="1">
        <f>(Table2[[#This Row],[Close Price]]/Table2[[#This Row],[Day Low]])-1</f>
        <v>5.4586700694739809E-2</v>
      </c>
      <c r="AD84" s="1">
        <f>(Table2[[#This Row],[Day High]]/Table2[[#This Row],[Close Price]])-1</f>
        <v>1.1831137402527725E-2</v>
      </c>
      <c r="AE84" s="1">
        <f>(Table2[[#This Row],[Close Price]]/Table2[[#This Row],[Current Week Low]])-1</f>
        <v>9.269869252240337E-2</v>
      </c>
      <c r="AF84" s="1">
        <f>(Table2[[#This Row],[Current Week High]]/Table2[[#This Row],[Close Price]])-1</f>
        <v>1.1831137402527725E-2</v>
      </c>
      <c r="AG84" s="1">
        <f>(Table2[[#This Row],[Close Price]]/Table2[[#This Row],[Current Month Low]])-1</f>
        <v>9.269869252240337E-2</v>
      </c>
      <c r="AH84" s="1">
        <f>(Table2[[#This Row],[Current Month High]]/Table2[[#This Row],[Close Price]])-1</f>
        <v>5.3105673568163425E-2</v>
      </c>
      <c r="AI84">
        <v>5.3105673568163398</v>
      </c>
      <c r="AJ84">
        <v>149.848841115216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0.44</v>
      </c>
      <c r="AM84" t="s">
        <v>3088</v>
      </c>
      <c r="AN84">
        <v>22.88</v>
      </c>
      <c r="AO84" t="s">
        <v>3088</v>
      </c>
      <c r="AP84">
        <v>7.463865902446E-2</v>
      </c>
      <c r="AQ84">
        <f>(Table2[[#This Row],[Sharpe Ratio]]-AVERAGE(Table2[Sharpe Ratio]))/_xlfn.STDEV.P(Table2[Sharpe Ratio])</f>
        <v>0.18211806101759326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6.174751347956362</v>
      </c>
      <c r="AS84">
        <f>_xlfn.RANK.AVG(Table2[[#This Row],[1Y Return vs Nifty Z-Score]],Table2[1Y Return vs Nifty Z-Score])</f>
        <v>94</v>
      </c>
      <c r="AT84">
        <f>_xlfn.RANK.AVG(Table2[[#This Row],[6M Return vs Nifty Z-Score]],Table2[6M Return vs Nifty Z-Score])</f>
        <v>53</v>
      </c>
      <c r="AU84">
        <f>_xlfn.RANK.AVG(Table2[[#This Row],[Sharpe Ratio Z-Score]],Table2[Sharpe Ratio Z-Score])</f>
        <v>286</v>
      </c>
      <c r="AV84">
        <f>(Table2[[#This Row],[Rank 1Y]]+Table2[[#This Row],[Rank 6M]]+Table2[[#This Row],[Rank Sharpe]])/3</f>
        <v>144.33333333333334</v>
      </c>
    </row>
    <row r="85" spans="1:48" x14ac:dyDescent="0.3">
      <c r="A85" t="s">
        <v>930</v>
      </c>
      <c r="B85" t="s">
        <v>931</v>
      </c>
      <c r="C85" t="s">
        <v>3041</v>
      </c>
      <c r="D85" t="s">
        <v>932</v>
      </c>
      <c r="E85">
        <v>15113.2123470649</v>
      </c>
      <c r="F85">
        <v>1269.8499999999999</v>
      </c>
      <c r="G85">
        <v>50.782543430691099</v>
      </c>
      <c r="H85">
        <f>(Table2[[#This Row],[1Y Return vs Nifty]]-AVERAGE(Table2[1Y Return vs Nifty]))/_xlfn.STDEV.P(Table2[1Y Return vs Nifty])</f>
        <v>0.29157868452144642</v>
      </c>
      <c r="I85">
        <v>-13.3196331164641</v>
      </c>
      <c r="J85">
        <f>(Table2[[#This Row],[1M Return vs Nifty]]-AVERAGE(Table2[1M Return vs Nifty]))/_xlfn.STDEV.P(Table2[1M Return vs Nifty])</f>
        <v>-1.2307155651516195</v>
      </c>
      <c r="K85">
        <v>18.814199493672099</v>
      </c>
      <c r="L85">
        <f>(Table2[[#This Row],[6M Return vs Nifty]]-AVERAGE(Table2[6M Return vs Nifty]))/_xlfn.STDEV.P(Table2[6M Return vs Nifty])</f>
        <v>0.55475063581528816</v>
      </c>
      <c r="M85">
        <v>-4.6352723360176302</v>
      </c>
      <c r="N85">
        <f>(Table2[[#This Row],[1W Return vs Nifty]]-AVERAGE(Table2[1W Return vs Nifty]))/_xlfn.STDEV.P(Table2[1W Return vs Nifty])</f>
        <v>-0.69953302877663148</v>
      </c>
      <c r="O85">
        <v>1384.18</v>
      </c>
      <c r="P85">
        <v>1413.2730186215899</v>
      </c>
      <c r="Q85">
        <v>1208.40810313251</v>
      </c>
      <c r="R85">
        <v>23.888954986119</v>
      </c>
      <c r="S85" s="1">
        <f>(Table2[[#This Row],[Close Price]]-Table2[[#This Row],[20D EMA]])/Table2[[#This Row],[20D EMA]]</f>
        <v>-8.2597639035385681E-2</v>
      </c>
      <c r="T85" s="1">
        <f>(Table2[[#This Row],[Close Price]]-Table2[[#This Row],[50D EMA]])/Table2[[#This Row],[50D EMA]]</f>
        <v>-0.10148288174458679</v>
      </c>
      <c r="U85" s="1">
        <f>(Table2[[#This Row],[Close Price]]-Table2[[#This Row],[200D EMA]])/Table2[[#This Row],[200D EMA]]</f>
        <v>5.0845320143266572E-2</v>
      </c>
      <c r="V85">
        <v>0.72985330541377702</v>
      </c>
      <c r="W85">
        <v>1261.6500000000001</v>
      </c>
      <c r="X85">
        <v>1337.75</v>
      </c>
      <c r="Y85">
        <v>1261.6500000000001</v>
      </c>
      <c r="Z85">
        <v>1337.75</v>
      </c>
      <c r="AA85">
        <v>1261.6500000000001</v>
      </c>
      <c r="AB85">
        <v>1392.1</v>
      </c>
      <c r="AC85" s="1">
        <f>(Table2[[#This Row],[Close Price]]/Table2[[#This Row],[Day Low]])-1</f>
        <v>6.4994253556849291E-3</v>
      </c>
      <c r="AD85" s="1">
        <f>(Table2[[#This Row],[Day High]]/Table2[[#This Row],[Close Price]])-1</f>
        <v>5.3470882387683716E-2</v>
      </c>
      <c r="AE85" s="1">
        <f>(Table2[[#This Row],[Close Price]]/Table2[[#This Row],[Current Week Low]])-1</f>
        <v>6.4994253556849291E-3</v>
      </c>
      <c r="AF85" s="1">
        <f>(Table2[[#This Row],[Current Week High]]/Table2[[#This Row],[Close Price]])-1</f>
        <v>5.3470882387683716E-2</v>
      </c>
      <c r="AG85" s="1">
        <f>(Table2[[#This Row],[Close Price]]/Table2[[#This Row],[Current Month Low]])-1</f>
        <v>6.4994253556849291E-3</v>
      </c>
      <c r="AH85" s="1">
        <f>(Table2[[#This Row],[Current Month High]]/Table2[[#This Row],[Close Price]])-1</f>
        <v>9.6271213135409761E-2</v>
      </c>
      <c r="AI85">
        <v>33.480332322715299</v>
      </c>
      <c r="AJ85">
        <v>97.074571273376193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-0.15</v>
      </c>
      <c r="AM85" t="s">
        <v>3089</v>
      </c>
      <c r="AN85">
        <v>-7.19</v>
      </c>
      <c r="AO85" t="s">
        <v>3089</v>
      </c>
      <c r="AP85">
        <v>0.18492974002572199</v>
      </c>
      <c r="AQ85">
        <f>(Table2[[#This Row],[Sharpe Ratio]]-AVERAGE(Table2[Sharpe Ratio]))/_xlfn.STDEV.P(Table2[Sharpe Ratio])</f>
        <v>1.4735949266882533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219</v>
      </c>
      <c r="AT85">
        <f>_xlfn.RANK.AVG(Table2[[#This Row],[6M Return vs Nifty Z-Score]],Table2[6M Return vs Nifty Z-Score])</f>
        <v>163</v>
      </c>
      <c r="AU85">
        <f>_xlfn.RANK.AVG(Table2[[#This Row],[Sharpe Ratio Z-Score]],Table2[Sharpe Ratio Z-Score])</f>
        <v>52</v>
      </c>
      <c r="AV85">
        <f>(Table2[[#This Row],[Rank 1Y]]+Table2[[#This Row],[Rank 6M]]+Table2[[#This Row],[Rank Sharpe]])/3</f>
        <v>144.66666666666666</v>
      </c>
    </row>
    <row r="86" spans="1:48" x14ac:dyDescent="0.3">
      <c r="A86" t="s">
        <v>795</v>
      </c>
      <c r="B86" t="s">
        <v>796</v>
      </c>
      <c r="C86" t="s">
        <v>3030</v>
      </c>
      <c r="D86" t="s">
        <v>124</v>
      </c>
      <c r="E86">
        <v>19251.711681665998</v>
      </c>
      <c r="F86">
        <v>73.66</v>
      </c>
      <c r="G86">
        <v>386.826238610541</v>
      </c>
      <c r="H86">
        <f>(Table2[[#This Row],[1Y Return vs Nifty]]-AVERAGE(Table2[1Y Return vs Nifty]))/_xlfn.STDEV.P(Table2[1Y Return vs Nifty])</f>
        <v>5.5508436070910339</v>
      </c>
      <c r="I86">
        <v>24.3801758215752</v>
      </c>
      <c r="J86">
        <f>(Table2[[#This Row],[1M Return vs Nifty]]-AVERAGE(Table2[1M Return vs Nifty]))/_xlfn.STDEV.P(Table2[1M Return vs Nifty])</f>
        <v>2.7670749053637169</v>
      </c>
      <c r="K86">
        <v>3.2218232772509299</v>
      </c>
      <c r="L86">
        <f>(Table2[[#This Row],[6M Return vs Nifty]]-AVERAGE(Table2[6M Return vs Nifty]))/_xlfn.STDEV.P(Table2[6M Return vs Nifty])</f>
        <v>-2.0056222166828192E-2</v>
      </c>
      <c r="M86">
        <v>-5.9208078343088504</v>
      </c>
      <c r="N86">
        <f>(Table2[[#This Row],[1W Return vs Nifty]]-AVERAGE(Table2[1W Return vs Nifty]))/_xlfn.STDEV.P(Table2[1W Return vs Nifty])</f>
        <v>-0.95608904799015848</v>
      </c>
      <c r="O86">
        <v>75.89</v>
      </c>
      <c r="P86">
        <v>68.206646713478506</v>
      </c>
      <c r="Q86">
        <v>48.966136508837302</v>
      </c>
      <c r="R86">
        <v>39.339399045935501</v>
      </c>
      <c r="S86" s="1">
        <f>(Table2[[#This Row],[Close Price]]-Table2[[#This Row],[20D EMA]])/Table2[[#This Row],[20D EMA]]</f>
        <v>-2.9384635656871841E-2</v>
      </c>
      <c r="T86" s="1">
        <f>(Table2[[#This Row],[Close Price]]-Table2[[#This Row],[50D EMA]])/Table2[[#This Row],[50D EMA]]</f>
        <v>7.9953399694752014E-2</v>
      </c>
      <c r="U86" s="1">
        <f>(Table2[[#This Row],[Close Price]]-Table2[[#This Row],[200D EMA]])/Table2[[#This Row],[200D EMA]]</f>
        <v>0.5043049187004166</v>
      </c>
      <c r="V86">
        <v>1.7941180779219099</v>
      </c>
      <c r="W86">
        <v>73.08</v>
      </c>
      <c r="X86">
        <v>79.5</v>
      </c>
      <c r="Y86">
        <v>73.08</v>
      </c>
      <c r="Z86">
        <v>79.89</v>
      </c>
      <c r="AA86">
        <v>73.08</v>
      </c>
      <c r="AB86">
        <v>88.8</v>
      </c>
      <c r="AC86" s="1">
        <f>(Table2[[#This Row],[Close Price]]/Table2[[#This Row],[Day Low]])-1</f>
        <v>7.9365079365079083E-3</v>
      </c>
      <c r="AD86" s="1">
        <f>(Table2[[#This Row],[Day High]]/Table2[[#This Row],[Close Price]])-1</f>
        <v>7.9283193049144662E-2</v>
      </c>
      <c r="AE86" s="1">
        <f>(Table2[[#This Row],[Close Price]]/Table2[[#This Row],[Current Week Low]])-1</f>
        <v>7.9365079365079083E-3</v>
      </c>
      <c r="AF86" s="1">
        <f>(Table2[[#This Row],[Current Week High]]/Table2[[#This Row],[Close Price]])-1</f>
        <v>8.4577789845234896E-2</v>
      </c>
      <c r="AG86" s="1">
        <f>(Table2[[#This Row],[Close Price]]/Table2[[#This Row],[Current Month Low]])-1</f>
        <v>7.9365079365079083E-3</v>
      </c>
      <c r="AH86" s="1">
        <f>(Table2[[#This Row],[Current Month High]]/Table2[[#This Row],[Close Price]])-1</f>
        <v>0.20553896280206363</v>
      </c>
      <c r="AI86">
        <v>24.083627477599801</v>
      </c>
      <c r="AJ86">
        <v>443.61623616236102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0.14000000000000001</v>
      </c>
      <c r="AM86" t="s">
        <v>3088</v>
      </c>
      <c r="AN86">
        <v>7.96</v>
      </c>
      <c r="AO86" t="s">
        <v>3088</v>
      </c>
      <c r="AP86">
        <v>0.15093087241598599</v>
      </c>
      <c r="AQ86">
        <f>(Table2[[#This Row],[Sharpe Ratio]]-AVERAGE(Table2[Sharpe Ratio]))/_xlfn.STDEV.P(Table2[Sharpe Ratio])</f>
        <v>1.0754779567723347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8.4172511990700993</v>
      </c>
      <c r="AS86">
        <f>_xlfn.RANK.AVG(Table2[[#This Row],[1Y Return vs Nifty Z-Score]],Table2[1Y Return vs Nifty Z-Score])</f>
        <v>2</v>
      </c>
      <c r="AT86">
        <f>_xlfn.RANK.AVG(Table2[[#This Row],[6M Return vs Nifty Z-Score]],Table2[6M Return vs Nifty Z-Score])</f>
        <v>326</v>
      </c>
      <c r="AU86">
        <f>_xlfn.RANK.AVG(Table2[[#This Row],[Sharpe Ratio Z-Score]],Table2[Sharpe Ratio Z-Score])</f>
        <v>107</v>
      </c>
      <c r="AV86">
        <f>(Table2[[#This Row],[Rank 1Y]]+Table2[[#This Row],[Rank 6M]]+Table2[[#This Row],[Rank Sharpe]])/3</f>
        <v>145</v>
      </c>
    </row>
    <row r="87" spans="1:48" x14ac:dyDescent="0.3">
      <c r="A87" t="s">
        <v>1636</v>
      </c>
      <c r="B87" t="s">
        <v>1637</v>
      </c>
      <c r="C87" t="s">
        <v>3032</v>
      </c>
      <c r="D87" t="s">
        <v>116</v>
      </c>
      <c r="E87">
        <v>4952.05854</v>
      </c>
      <c r="F87">
        <v>533.65</v>
      </c>
      <c r="G87">
        <v>96.226564026370298</v>
      </c>
      <c r="H87">
        <f>(Table2[[#This Row],[1Y Return vs Nifty]]-AVERAGE(Table2[1Y Return vs Nifty]))/_xlfn.STDEV.P(Table2[1Y Return vs Nifty])</f>
        <v>1.0028020964990825</v>
      </c>
      <c r="I87">
        <v>1.85397384767847</v>
      </c>
      <c r="J87">
        <f>(Table2[[#This Row],[1M Return vs Nifty]]-AVERAGE(Table2[1M Return vs Nifty]))/_xlfn.STDEV.P(Table2[1M Return vs Nifty])</f>
        <v>0.37833506490043761</v>
      </c>
      <c r="K87">
        <v>59.201648487042597</v>
      </c>
      <c r="L87">
        <f>(Table2[[#This Row],[6M Return vs Nifty]]-AVERAGE(Table2[6M Return vs Nifty]))/_xlfn.STDEV.P(Table2[6M Return vs Nifty])</f>
        <v>2.0436181654060208</v>
      </c>
      <c r="M87">
        <v>-1.1528144953999899</v>
      </c>
      <c r="N87">
        <f>(Table2[[#This Row],[1W Return vs Nifty]]-AVERAGE(Table2[1W Return vs Nifty]))/_xlfn.STDEV.P(Table2[1W Return vs Nifty])</f>
        <v>-4.534312789871783E-3</v>
      </c>
      <c r="O87">
        <v>558.76</v>
      </c>
      <c r="P87">
        <v>526.80234606705005</v>
      </c>
      <c r="Q87">
        <v>392.81677747301302</v>
      </c>
      <c r="R87">
        <v>33.310728141075799</v>
      </c>
      <c r="S87" s="1">
        <f>(Table2[[#This Row],[Close Price]]-Table2[[#This Row],[20D EMA]])/Table2[[#This Row],[20D EMA]]</f>
        <v>-4.4938793041735293E-2</v>
      </c>
      <c r="T87" s="1">
        <f>(Table2[[#This Row],[Close Price]]-Table2[[#This Row],[50D EMA]])/Table2[[#This Row],[50D EMA]]</f>
        <v>1.2998525887503115E-2</v>
      </c>
      <c r="U87" s="1">
        <f>(Table2[[#This Row],[Close Price]]-Table2[[#This Row],[200D EMA]])/Table2[[#This Row],[200D EMA]]</f>
        <v>0.35852140387935028</v>
      </c>
      <c r="V87">
        <v>0.56728966106928402</v>
      </c>
      <c r="W87">
        <v>526.4</v>
      </c>
      <c r="X87">
        <v>548.95000000000005</v>
      </c>
      <c r="Y87">
        <v>526.4</v>
      </c>
      <c r="Z87">
        <v>553.29999999999995</v>
      </c>
      <c r="AA87">
        <v>526.4</v>
      </c>
      <c r="AB87">
        <v>584</v>
      </c>
      <c r="AC87" s="1">
        <f>(Table2[[#This Row],[Close Price]]/Table2[[#This Row],[Day Low]])-1</f>
        <v>1.377279635258355E-2</v>
      </c>
      <c r="AD87" s="1">
        <f>(Table2[[#This Row],[Day High]]/Table2[[#This Row],[Close Price]])-1</f>
        <v>2.8670476904338216E-2</v>
      </c>
      <c r="AE87" s="1">
        <f>(Table2[[#This Row],[Close Price]]/Table2[[#This Row],[Current Week Low]])-1</f>
        <v>1.377279635258355E-2</v>
      </c>
      <c r="AF87" s="1">
        <f>(Table2[[#This Row],[Current Week High]]/Table2[[#This Row],[Close Price]])-1</f>
        <v>3.6821887004590881E-2</v>
      </c>
      <c r="AG87" s="1">
        <f>(Table2[[#This Row],[Close Price]]/Table2[[#This Row],[Current Month Low]])-1</f>
        <v>1.377279635258355E-2</v>
      </c>
      <c r="AH87" s="1">
        <f>(Table2[[#This Row],[Current Month High]]/Table2[[#This Row],[Close Price]])-1</f>
        <v>9.4350229551203979E-2</v>
      </c>
      <c r="AI87">
        <v>36.297198538367802</v>
      </c>
      <c r="AJ87">
        <v>154.96894409937801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0.33</v>
      </c>
      <c r="AM87" t="s">
        <v>3088</v>
      </c>
      <c r="AN87">
        <v>0.5</v>
      </c>
      <c r="AO87" t="s">
        <v>3088</v>
      </c>
      <c r="AP87">
        <v>6.8388511227135004E-2</v>
      </c>
      <c r="AQ87">
        <f>(Table2[[#This Row],[Sharpe Ratio]]-AVERAGE(Table2[Sharpe Ratio]))/_xlfn.STDEV.P(Table2[Sharpe Ratio])</f>
        <v>0.10893062633123542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3.5291516403469045</v>
      </c>
      <c r="AS87">
        <f>_xlfn.RANK.AVG(Table2[[#This Row],[1Y Return vs Nifty Z-Score]],Table2[1Y Return vs Nifty Z-Score])</f>
        <v>98</v>
      </c>
      <c r="AT87">
        <f>_xlfn.RANK.AVG(Table2[[#This Row],[6M Return vs Nifty Z-Score]],Table2[6M Return vs Nifty Z-Score])</f>
        <v>34</v>
      </c>
      <c r="AU87">
        <f>_xlfn.RANK.AVG(Table2[[#This Row],[Sharpe Ratio Z-Score]],Table2[Sharpe Ratio Z-Score])</f>
        <v>306</v>
      </c>
      <c r="AV87">
        <f>(Table2[[#This Row],[Rank 1Y]]+Table2[[#This Row],[Rank 6M]]+Table2[[#This Row],[Rank Sharpe]])/3</f>
        <v>146</v>
      </c>
    </row>
    <row r="88" spans="1:48" x14ac:dyDescent="0.3">
      <c r="A88" t="s">
        <v>1656</v>
      </c>
      <c r="B88" t="s">
        <v>1657</v>
      </c>
      <c r="C88" t="s">
        <v>3041</v>
      </c>
      <c r="D88" t="s">
        <v>92</v>
      </c>
      <c r="E88">
        <v>4805.9775170299999</v>
      </c>
      <c r="F88">
        <v>1232.3</v>
      </c>
      <c r="G88">
        <v>75.465660157616398</v>
      </c>
      <c r="H88">
        <f>(Table2[[#This Row],[1Y Return vs Nifty]]-AVERAGE(Table2[1Y Return vs Nifty]))/_xlfn.STDEV.P(Table2[1Y Return vs Nifty])</f>
        <v>0.67788276296021055</v>
      </c>
      <c r="I88">
        <v>-14.853871325881499</v>
      </c>
      <c r="J88">
        <f>(Table2[[#This Row],[1M Return vs Nifty]]-AVERAGE(Table2[1M Return vs Nifty]))/_xlfn.STDEV.P(Table2[1M Return vs Nifty])</f>
        <v>-1.3934103656263401</v>
      </c>
      <c r="K88">
        <v>50.040647285216998</v>
      </c>
      <c r="L88">
        <f>(Table2[[#This Row],[6M Return vs Nifty]]-AVERAGE(Table2[6M Return vs Nifty]))/_xlfn.STDEV.P(Table2[6M Return vs Nifty])</f>
        <v>1.7059014348895998</v>
      </c>
      <c r="M88">
        <v>1.3462815599929101</v>
      </c>
      <c r="N88">
        <f>(Table2[[#This Row],[1W Return vs Nifty]]-AVERAGE(Table2[1W Return vs Nifty]))/_xlfn.STDEV.P(Table2[1W Return vs Nifty])</f>
        <v>0.49421359145398691</v>
      </c>
      <c r="O88">
        <v>1312.91</v>
      </c>
      <c r="P88">
        <v>1227.04793940679</v>
      </c>
      <c r="Q88">
        <v>924.90426643391299</v>
      </c>
      <c r="R88">
        <v>34.507538921391998</v>
      </c>
      <c r="S88" s="1">
        <f>(Table2[[#This Row],[Close Price]]-Table2[[#This Row],[20D EMA]])/Table2[[#This Row],[20D EMA]]</f>
        <v>-6.1397963302892142E-2</v>
      </c>
      <c r="T88" s="1">
        <f>(Table2[[#This Row],[Close Price]]-Table2[[#This Row],[50D EMA]])/Table2[[#This Row],[50D EMA]]</f>
        <v>4.2802407506173489E-3</v>
      </c>
      <c r="U88" s="1">
        <f>(Table2[[#This Row],[Close Price]]-Table2[[#This Row],[200D EMA]])/Table2[[#This Row],[200D EMA]]</f>
        <v>0.33235410920017772</v>
      </c>
      <c r="V88">
        <v>7.2378807185311506E-2</v>
      </c>
      <c r="W88">
        <v>1228.05</v>
      </c>
      <c r="X88">
        <v>1309.7</v>
      </c>
      <c r="Y88">
        <v>1187.7</v>
      </c>
      <c r="Z88">
        <v>1312.7</v>
      </c>
      <c r="AA88">
        <v>1187.7</v>
      </c>
      <c r="AB88">
        <v>1312.7</v>
      </c>
      <c r="AC88" s="1">
        <f>(Table2[[#This Row],[Close Price]]/Table2[[#This Row],[Day Low]])-1</f>
        <v>3.4607711412402153E-3</v>
      </c>
      <c r="AD88" s="1">
        <f>(Table2[[#This Row],[Day High]]/Table2[[#This Row],[Close Price]])-1</f>
        <v>6.2809380832589579E-2</v>
      </c>
      <c r="AE88" s="1">
        <f>(Table2[[#This Row],[Close Price]]/Table2[[#This Row],[Current Week Low]])-1</f>
        <v>3.755157026185052E-2</v>
      </c>
      <c r="AF88" s="1">
        <f>(Table2[[#This Row],[Current Week High]]/Table2[[#This Row],[Close Price]])-1</f>
        <v>6.5243852957883819E-2</v>
      </c>
      <c r="AG88" s="1">
        <f>(Table2[[#This Row],[Close Price]]/Table2[[#This Row],[Current Month Low]])-1</f>
        <v>3.755157026185052E-2</v>
      </c>
      <c r="AH88" s="1">
        <f>(Table2[[#This Row],[Current Month High]]/Table2[[#This Row],[Close Price]])-1</f>
        <v>6.5243852957883819E-2</v>
      </c>
      <c r="AI88">
        <v>29.246125131867199</v>
      </c>
      <c r="AJ88">
        <v>103.871287947721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</v>
      </c>
      <c r="AM88">
        <v>0</v>
      </c>
      <c r="AN88">
        <v>-6.17</v>
      </c>
      <c r="AO88" t="s">
        <v>3089</v>
      </c>
      <c r="AP88">
        <v>8.0273576995984003E-2</v>
      </c>
      <c r="AQ88">
        <f>(Table2[[#This Row],[Sharpe Ratio]]-AVERAGE(Table2[Sharpe Ratio]))/_xlfn.STDEV.P(Table2[Sharpe Ratio])</f>
        <v>0.24810133123408362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1.7326887549115408</v>
      </c>
      <c r="AS88">
        <f>_xlfn.RANK.AVG(Table2[[#This Row],[1Y Return vs Nifty Z-Score]],Table2[1Y Return vs Nifty Z-Score])</f>
        <v>129</v>
      </c>
      <c r="AT88">
        <f>_xlfn.RANK.AVG(Table2[[#This Row],[6M Return vs Nifty Z-Score]],Table2[6M Return vs Nifty Z-Score])</f>
        <v>43</v>
      </c>
      <c r="AU88">
        <f>_xlfn.RANK.AVG(Table2[[#This Row],[Sharpe Ratio Z-Score]],Table2[Sharpe Ratio Z-Score])</f>
        <v>268</v>
      </c>
      <c r="AV88">
        <f>(Table2[[#This Row],[Rank 1Y]]+Table2[[#This Row],[Rank 6M]]+Table2[[#This Row],[Rank Sharpe]])/3</f>
        <v>146.66666666666666</v>
      </c>
    </row>
    <row r="89" spans="1:48" x14ac:dyDescent="0.3">
      <c r="A89" t="s">
        <v>1259</v>
      </c>
      <c r="B89" t="s">
        <v>1260</v>
      </c>
      <c r="C89" t="s">
        <v>3033</v>
      </c>
      <c r="D89" t="s">
        <v>46</v>
      </c>
      <c r="E89">
        <v>8663.5011348000007</v>
      </c>
      <c r="F89">
        <v>1293.3</v>
      </c>
      <c r="G89">
        <v>49.450992297028797</v>
      </c>
      <c r="H89">
        <f>(Table2[[#This Row],[1Y Return vs Nifty]]-AVERAGE(Table2[1Y Return vs Nifty]))/_xlfn.STDEV.P(Table2[1Y Return vs Nifty])</f>
        <v>0.27073919171045963</v>
      </c>
      <c r="I89">
        <v>-12.108497039816299</v>
      </c>
      <c r="J89">
        <f>(Table2[[#This Row],[1M Return vs Nifty]]-AVERAGE(Table2[1M Return vs Nifty]))/_xlfn.STDEV.P(Table2[1M Return vs Nifty])</f>
        <v>-1.1022833952783542</v>
      </c>
      <c r="K89">
        <v>35.458837896375201</v>
      </c>
      <c r="L89">
        <f>(Table2[[#This Row],[6M Return vs Nifty]]-AVERAGE(Table2[6M Return vs Nifty]))/_xlfn.STDEV.P(Table2[6M Return vs Nifty])</f>
        <v>1.1683487282234384</v>
      </c>
      <c r="M89">
        <v>-4.7856648336483802</v>
      </c>
      <c r="N89">
        <f>(Table2[[#This Row],[1W Return vs Nifty]]-AVERAGE(Table2[1W Return vs Nifty]))/_xlfn.STDEV.P(Table2[1W Return vs Nifty])</f>
        <v>-0.72954705838764755</v>
      </c>
      <c r="O89">
        <v>1359.88</v>
      </c>
      <c r="P89">
        <v>1307.70640716913</v>
      </c>
      <c r="Q89">
        <v>1071.4966790619801</v>
      </c>
      <c r="R89">
        <v>33.061098293394203</v>
      </c>
      <c r="S89" s="1">
        <f>(Table2[[#This Row],[Close Price]]-Table2[[#This Row],[20D EMA]])/Table2[[#This Row],[20D EMA]]</f>
        <v>-4.8960202370797533E-2</v>
      </c>
      <c r="T89" s="1">
        <f>(Table2[[#This Row],[Close Price]]-Table2[[#This Row],[50D EMA]])/Table2[[#This Row],[50D EMA]]</f>
        <v>-1.1016545525930734E-2</v>
      </c>
      <c r="U89" s="1">
        <f>(Table2[[#This Row],[Close Price]]-Table2[[#This Row],[200D EMA]])/Table2[[#This Row],[200D EMA]]</f>
        <v>0.20700327427257453</v>
      </c>
      <c r="V89">
        <v>0.49615476662362501</v>
      </c>
      <c r="W89">
        <v>1290</v>
      </c>
      <c r="X89">
        <v>1328.55</v>
      </c>
      <c r="Y89">
        <v>1273</v>
      </c>
      <c r="Z89">
        <v>1334.95</v>
      </c>
      <c r="AA89">
        <v>1273</v>
      </c>
      <c r="AB89">
        <v>1429</v>
      </c>
      <c r="AC89" s="1">
        <f>(Table2[[#This Row],[Close Price]]/Table2[[#This Row],[Day Low]])-1</f>
        <v>2.5581395348837077E-3</v>
      </c>
      <c r="AD89" s="1">
        <f>(Table2[[#This Row],[Day High]]/Table2[[#This Row],[Close Price]])-1</f>
        <v>2.7255857109719228E-2</v>
      </c>
      <c r="AE89" s="1">
        <f>(Table2[[#This Row],[Close Price]]/Table2[[#This Row],[Current Week Low]])-1</f>
        <v>1.5946582875098203E-2</v>
      </c>
      <c r="AF89" s="1">
        <f>(Table2[[#This Row],[Current Week High]]/Table2[[#This Row],[Close Price]])-1</f>
        <v>3.2204438258718104E-2</v>
      </c>
      <c r="AG89" s="1">
        <f>(Table2[[#This Row],[Close Price]]/Table2[[#This Row],[Current Month Low]])-1</f>
        <v>1.5946582875098203E-2</v>
      </c>
      <c r="AH89" s="1">
        <f>(Table2[[#This Row],[Current Month High]]/Table2[[#This Row],[Close Price]])-1</f>
        <v>0.10492538467486279</v>
      </c>
      <c r="AI89">
        <v>19.264671769890899</v>
      </c>
      <c r="AJ89">
        <v>98.969230769230705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7.0000000000000007E-2</v>
      </c>
      <c r="AM89" t="s">
        <v>3088</v>
      </c>
      <c r="AN89">
        <v>-6.38</v>
      </c>
      <c r="AO89" t="s">
        <v>3089</v>
      </c>
      <c r="AP89">
        <v>0.13799294372804199</v>
      </c>
      <c r="AQ89">
        <f>(Table2[[#This Row],[Sharpe Ratio]]-AVERAGE(Table2[Sharpe Ratio]))/_xlfn.STDEV.P(Table2[Sharpe Ratio])</f>
        <v>0.92397852963384064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0.53123599590173698</v>
      </c>
      <c r="AS89">
        <f>_xlfn.RANK.AVG(Table2[[#This Row],[1Y Return vs Nifty Z-Score]],Table2[1Y Return vs Nifty Z-Score])</f>
        <v>223</v>
      </c>
      <c r="AT89">
        <f>_xlfn.RANK.AVG(Table2[[#This Row],[6M Return vs Nifty Z-Score]],Table2[6M Return vs Nifty Z-Score])</f>
        <v>90</v>
      </c>
      <c r="AU89">
        <f>_xlfn.RANK.AVG(Table2[[#This Row],[Sharpe Ratio Z-Score]],Table2[Sharpe Ratio Z-Score])</f>
        <v>128</v>
      </c>
      <c r="AV89">
        <f>(Table2[[#This Row],[Rank 1Y]]+Table2[[#This Row],[Rank 6M]]+Table2[[#This Row],[Rank Sharpe]])/3</f>
        <v>147</v>
      </c>
    </row>
    <row r="90" spans="1:48" x14ac:dyDescent="0.3">
      <c r="A90" t="s">
        <v>206</v>
      </c>
      <c r="B90" t="s">
        <v>207</v>
      </c>
      <c r="C90" t="s">
        <v>3034</v>
      </c>
      <c r="D90" t="s">
        <v>51</v>
      </c>
      <c r="E90">
        <v>123535.34695229999</v>
      </c>
      <c r="F90">
        <v>1227.7</v>
      </c>
      <c r="G90">
        <v>67.834631409591694</v>
      </c>
      <c r="H90">
        <f>(Table2[[#This Row],[1Y Return vs Nifty]]-AVERAGE(Table2[1Y Return vs Nifty]))/_xlfn.STDEV.P(Table2[1Y Return vs Nifty])</f>
        <v>0.55845305071363194</v>
      </c>
      <c r="I90">
        <v>6.7159046737462402</v>
      </c>
      <c r="J90">
        <f>(Table2[[#This Row],[1M Return vs Nifty]]-AVERAGE(Table2[1M Return vs Nifty]))/_xlfn.STDEV.P(Table2[1M Return vs Nifty])</f>
        <v>0.89390745829648155</v>
      </c>
      <c r="K90">
        <v>44.5547332162039</v>
      </c>
      <c r="L90">
        <f>(Table2[[#This Row],[6M Return vs Nifty]]-AVERAGE(Table2[6M Return vs Nifty]))/_xlfn.STDEV.P(Table2[6M Return vs Nifty])</f>
        <v>1.5036653558339679</v>
      </c>
      <c r="M90">
        <v>2.5747200824526302</v>
      </c>
      <c r="N90">
        <f>(Table2[[#This Row],[1W Return vs Nifty]]-AVERAGE(Table2[1W Return vs Nifty]))/_xlfn.STDEV.P(Table2[1W Return vs Nifty])</f>
        <v>0.73937469170344639</v>
      </c>
      <c r="O90">
        <v>1195.23</v>
      </c>
      <c r="P90">
        <v>1133.23902976606</v>
      </c>
      <c r="Q90">
        <v>927.01435560711104</v>
      </c>
      <c r="R90">
        <v>59.4121376187423</v>
      </c>
      <c r="S90" s="1">
        <f>(Table2[[#This Row],[Close Price]]-Table2[[#This Row],[20D EMA]])/Table2[[#This Row],[20D EMA]]</f>
        <v>2.7166319453159664E-2</v>
      </c>
      <c r="T90" s="1">
        <f>(Table2[[#This Row],[Close Price]]-Table2[[#This Row],[50D EMA]])/Table2[[#This Row],[50D EMA]]</f>
        <v>8.3354850788575574E-2</v>
      </c>
      <c r="U90" s="1">
        <f>(Table2[[#This Row],[Close Price]]-Table2[[#This Row],[200D EMA]])/Table2[[#This Row],[200D EMA]]</f>
        <v>0.32435921037702481</v>
      </c>
      <c r="V90">
        <v>0.75120335286448603</v>
      </c>
      <c r="W90">
        <v>1221.55</v>
      </c>
      <c r="X90">
        <v>1257</v>
      </c>
      <c r="Y90">
        <v>1210.05</v>
      </c>
      <c r="Z90">
        <v>1257</v>
      </c>
      <c r="AA90">
        <v>1210.05</v>
      </c>
      <c r="AB90">
        <v>1265</v>
      </c>
      <c r="AC90" s="1">
        <f>(Table2[[#This Row],[Close Price]]/Table2[[#This Row],[Day Low]])-1</f>
        <v>5.0345872047807827E-3</v>
      </c>
      <c r="AD90" s="1">
        <f>(Table2[[#This Row],[Day High]]/Table2[[#This Row],[Close Price]])-1</f>
        <v>2.3865765252097271E-2</v>
      </c>
      <c r="AE90" s="1">
        <f>(Table2[[#This Row],[Close Price]]/Table2[[#This Row],[Current Week Low]])-1</f>
        <v>1.4586174125036155E-2</v>
      </c>
      <c r="AF90" s="1">
        <f>(Table2[[#This Row],[Current Week High]]/Table2[[#This Row],[Close Price]])-1</f>
        <v>2.3865765252097271E-2</v>
      </c>
      <c r="AG90" s="1">
        <f>(Table2[[#This Row],[Close Price]]/Table2[[#This Row],[Current Month Low]])-1</f>
        <v>1.4586174125036155E-2</v>
      </c>
      <c r="AH90" s="1">
        <f>(Table2[[#This Row],[Current Month High]]/Table2[[#This Row],[Close Price]])-1</f>
        <v>3.0382015150280939E-2</v>
      </c>
      <c r="AI90">
        <v>3.0382015150280899</v>
      </c>
      <c r="AJ90">
        <v>116.23954205195901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0.03</v>
      </c>
      <c r="AM90" t="s">
        <v>3088</v>
      </c>
      <c r="AN90">
        <v>7.27</v>
      </c>
      <c r="AO90" t="s">
        <v>3088</v>
      </c>
      <c r="AP90">
        <v>9.3667416645317997E-2</v>
      </c>
      <c r="AQ90">
        <f>(Table2[[#This Row],[Sharpe Ratio]]-AVERAGE(Table2[Sharpe Ratio]))/_xlfn.STDEV.P(Table2[Sharpe Ratio])</f>
        <v>0.40493934472149656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4.1003399012690247</v>
      </c>
      <c r="AS90">
        <f>_xlfn.RANK.AVG(Table2[[#This Row],[1Y Return vs Nifty Z-Score]],Table2[1Y Return vs Nifty Z-Score])</f>
        <v>153</v>
      </c>
      <c r="AT90">
        <f>_xlfn.RANK.AVG(Table2[[#This Row],[6M Return vs Nifty Z-Score]],Table2[6M Return vs Nifty Z-Score])</f>
        <v>55</v>
      </c>
      <c r="AU90">
        <f>_xlfn.RANK.AVG(Table2[[#This Row],[Sharpe Ratio Z-Score]],Table2[Sharpe Ratio Z-Score])</f>
        <v>234</v>
      </c>
      <c r="AV90">
        <f>(Table2[[#This Row],[Rank 1Y]]+Table2[[#This Row],[Rank 6M]]+Table2[[#This Row],[Rank Sharpe]])/3</f>
        <v>147.33333333333334</v>
      </c>
    </row>
    <row r="91" spans="1:48" x14ac:dyDescent="0.3">
      <c r="A91" t="s">
        <v>1359</v>
      </c>
      <c r="B91" t="s">
        <v>1360</v>
      </c>
      <c r="C91" t="s">
        <v>3041</v>
      </c>
      <c r="D91" t="s">
        <v>706</v>
      </c>
      <c r="E91">
        <v>7694.2998399750004</v>
      </c>
      <c r="F91">
        <v>239.05</v>
      </c>
      <c r="G91">
        <v>98.821699896660107</v>
      </c>
      <c r="H91">
        <f>(Table2[[#This Row],[1Y Return vs Nifty]]-AVERAGE(Table2[1Y Return vs Nifty]))/_xlfn.STDEV.P(Table2[1Y Return vs Nifty])</f>
        <v>1.0434173713805606</v>
      </c>
      <c r="I91">
        <v>-12.441550157882901</v>
      </c>
      <c r="J91">
        <f>(Table2[[#This Row],[1M Return vs Nifty]]-AVERAGE(Table2[1M Return vs Nifty]))/_xlfn.STDEV.P(Table2[1M Return vs Nifty])</f>
        <v>-1.1376012554768076</v>
      </c>
      <c r="K91">
        <v>6.1586897296951104</v>
      </c>
      <c r="L91">
        <f>(Table2[[#This Row],[6M Return vs Nifty]]-AVERAGE(Table2[6M Return vs Nifty]))/_xlfn.STDEV.P(Table2[6M Return vs Nifty])</f>
        <v>8.8210212301618157E-2</v>
      </c>
      <c r="M91">
        <v>-9.6963967384127692</v>
      </c>
      <c r="N91">
        <f>(Table2[[#This Row],[1W Return vs Nifty]]-AVERAGE(Table2[1W Return vs Nifty]))/_xlfn.STDEV.P(Table2[1W Return vs Nifty])</f>
        <v>-1.7095883179140376</v>
      </c>
      <c r="O91">
        <v>261.06</v>
      </c>
      <c r="P91">
        <v>242.77863576718701</v>
      </c>
      <c r="Q91">
        <v>189.729621769153</v>
      </c>
      <c r="R91">
        <v>25.3448185087186</v>
      </c>
      <c r="S91" s="1">
        <f>(Table2[[#This Row],[Close Price]]-Table2[[#This Row],[20D EMA]])/Table2[[#This Row],[20D EMA]]</f>
        <v>-8.431012027886306E-2</v>
      </c>
      <c r="T91" s="1">
        <f>(Table2[[#This Row],[Close Price]]-Table2[[#This Row],[50D EMA]])/Table2[[#This Row],[50D EMA]]</f>
        <v>-1.535817085141949E-2</v>
      </c>
      <c r="U91" s="1">
        <f>(Table2[[#This Row],[Close Price]]-Table2[[#This Row],[200D EMA]])/Table2[[#This Row],[200D EMA]]</f>
        <v>0.25995085939113866</v>
      </c>
      <c r="V91">
        <v>0.77277475753456104</v>
      </c>
      <c r="W91">
        <v>237</v>
      </c>
      <c r="X91">
        <v>256.75</v>
      </c>
      <c r="Y91">
        <v>237</v>
      </c>
      <c r="Z91">
        <v>256.75</v>
      </c>
      <c r="AA91">
        <v>237</v>
      </c>
      <c r="AB91">
        <v>272.45</v>
      </c>
      <c r="AC91" s="1">
        <f>(Table2[[#This Row],[Close Price]]/Table2[[#This Row],[Day Low]])-1</f>
        <v>8.6497890295358371E-3</v>
      </c>
      <c r="AD91" s="1">
        <f>(Table2[[#This Row],[Day High]]/Table2[[#This Row],[Close Price]])-1</f>
        <v>7.4043087220246662E-2</v>
      </c>
      <c r="AE91" s="1">
        <f>(Table2[[#This Row],[Close Price]]/Table2[[#This Row],[Current Week Low]])-1</f>
        <v>8.6497890295358371E-3</v>
      </c>
      <c r="AF91" s="1">
        <f>(Table2[[#This Row],[Current Week High]]/Table2[[#This Row],[Close Price]])-1</f>
        <v>7.4043087220246662E-2</v>
      </c>
      <c r="AG91" s="1">
        <f>(Table2[[#This Row],[Close Price]]/Table2[[#This Row],[Current Month Low]])-1</f>
        <v>8.6497890295358371E-3</v>
      </c>
      <c r="AH91" s="1">
        <f>(Table2[[#This Row],[Current Month High]]/Table2[[#This Row],[Close Price]])-1</f>
        <v>0.13971972390713239</v>
      </c>
      <c r="AI91">
        <v>24.028445931813401</v>
      </c>
      <c r="AJ91">
        <v>134.823182711198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0.18</v>
      </c>
      <c r="AM91" t="s">
        <v>3088</v>
      </c>
      <c r="AN91">
        <v>-11.56</v>
      </c>
      <c r="AO91" t="s">
        <v>3089</v>
      </c>
      <c r="AP91">
        <v>0.17690554210442999</v>
      </c>
      <c r="AQ91">
        <f>(Table2[[#This Row],[Sharpe Ratio]]-AVERAGE(Table2[Sharpe Ratio]))/_xlfn.STDEV.P(Table2[Sharpe Ratio])</f>
        <v>1.3796338748349974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-0.3359281148736688</v>
      </c>
      <c r="AS91">
        <f>_xlfn.RANK.AVG(Table2[[#This Row],[1Y Return vs Nifty Z-Score]],Table2[1Y Return vs Nifty Z-Score])</f>
        <v>93</v>
      </c>
      <c r="AT91">
        <f>_xlfn.RANK.AVG(Table2[[#This Row],[6M Return vs Nifty Z-Score]],Table2[6M Return vs Nifty Z-Score])</f>
        <v>287</v>
      </c>
      <c r="AU91">
        <f>_xlfn.RANK.AVG(Table2[[#This Row],[Sharpe Ratio Z-Score]],Table2[Sharpe Ratio Z-Score])</f>
        <v>62</v>
      </c>
      <c r="AV91">
        <f>(Table2[[#This Row],[Rank 1Y]]+Table2[[#This Row],[Rank 6M]]+Table2[[#This Row],[Rank Sharpe]])/3</f>
        <v>147.33333333333334</v>
      </c>
    </row>
    <row r="92" spans="1:48" x14ac:dyDescent="0.3">
      <c r="A92" t="s">
        <v>494</v>
      </c>
      <c r="B92" t="s">
        <v>495</v>
      </c>
      <c r="C92" t="s">
        <v>3034</v>
      </c>
      <c r="D92" t="s">
        <v>51</v>
      </c>
      <c r="E92">
        <v>40228.743519359901</v>
      </c>
      <c r="F92">
        <v>1425.6</v>
      </c>
      <c r="G92">
        <v>51.774335496354603</v>
      </c>
      <c r="H92">
        <f>(Table2[[#This Row],[1Y Return vs Nifty]]-AVERAGE(Table2[1Y Return vs Nifty]))/_xlfn.STDEV.P(Table2[1Y Return vs Nifty])</f>
        <v>0.30710076482304305</v>
      </c>
      <c r="I92">
        <v>6.5893620991313897</v>
      </c>
      <c r="J92">
        <f>(Table2[[#This Row],[1M Return vs Nifty]]-AVERAGE(Table2[1M Return vs Nifty]))/_xlfn.STDEV.P(Table2[1M Return vs Nifty])</f>
        <v>0.8804885388600151</v>
      </c>
      <c r="K92">
        <v>51.713011181979603</v>
      </c>
      <c r="L92">
        <f>(Table2[[#This Row],[6M Return vs Nifty]]-AVERAGE(Table2[6M Return vs Nifty]))/_xlfn.STDEV.P(Table2[6M Return vs Nifty])</f>
        <v>1.7675524766268085</v>
      </c>
      <c r="M92">
        <v>2.2217622171055398</v>
      </c>
      <c r="N92">
        <f>(Table2[[#This Row],[1W Return vs Nifty]]-AVERAGE(Table2[1W Return vs Nifty]))/_xlfn.STDEV.P(Table2[1W Return vs Nifty])</f>
        <v>0.66893442381203427</v>
      </c>
      <c r="O92">
        <v>1402.89</v>
      </c>
      <c r="P92">
        <v>1307.03215020576</v>
      </c>
      <c r="Q92">
        <v>1044.0256029437001</v>
      </c>
      <c r="R92">
        <v>52.854104745393201</v>
      </c>
      <c r="S92" s="1">
        <f>(Table2[[#This Row],[Close Price]]-Table2[[#This Row],[20D EMA]])/Table2[[#This Row],[20D EMA]]</f>
        <v>1.6188011889741751E-2</v>
      </c>
      <c r="T92" s="1">
        <f>(Table2[[#This Row],[Close Price]]-Table2[[#This Row],[50D EMA]])/Table2[[#This Row],[50D EMA]]</f>
        <v>9.0715327680022509E-2</v>
      </c>
      <c r="U92" s="1">
        <f>(Table2[[#This Row],[Close Price]]-Table2[[#This Row],[200D EMA]])/Table2[[#This Row],[200D EMA]]</f>
        <v>0.36548375440259828</v>
      </c>
      <c r="V92">
        <v>0.75652716990017099</v>
      </c>
      <c r="W92">
        <v>1420.35</v>
      </c>
      <c r="X92">
        <v>1464.85</v>
      </c>
      <c r="Y92">
        <v>1406.4</v>
      </c>
      <c r="Z92">
        <v>1464.85</v>
      </c>
      <c r="AA92">
        <v>1406.4</v>
      </c>
      <c r="AB92">
        <v>1479.4</v>
      </c>
      <c r="AC92" s="1">
        <f>(Table2[[#This Row],[Close Price]]/Table2[[#This Row],[Day Low]])-1</f>
        <v>3.6962720456226172E-3</v>
      </c>
      <c r="AD92" s="1">
        <f>(Table2[[#This Row],[Day High]]/Table2[[#This Row],[Close Price]])-1</f>
        <v>2.7532267115600417E-2</v>
      </c>
      <c r="AE92" s="1">
        <f>(Table2[[#This Row],[Close Price]]/Table2[[#This Row],[Current Week Low]])-1</f>
        <v>1.3651877133105561E-2</v>
      </c>
      <c r="AF92" s="1">
        <f>(Table2[[#This Row],[Current Week High]]/Table2[[#This Row],[Close Price]])-1</f>
        <v>2.7532267115600417E-2</v>
      </c>
      <c r="AG92" s="1">
        <f>(Table2[[#This Row],[Close Price]]/Table2[[#This Row],[Current Month Low]])-1</f>
        <v>1.3651877133105561E-2</v>
      </c>
      <c r="AH92" s="1">
        <f>(Table2[[#This Row],[Current Month High]]/Table2[[#This Row],[Close Price]])-1</f>
        <v>3.7738496071829442E-2</v>
      </c>
      <c r="AI92">
        <v>3.7738496071829402</v>
      </c>
      <c r="AJ92">
        <v>97.424179476526703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0.23</v>
      </c>
      <c r="AM92" t="s">
        <v>3088</v>
      </c>
      <c r="AN92">
        <v>0.9</v>
      </c>
      <c r="AO92" t="s">
        <v>3088</v>
      </c>
      <c r="AP92">
        <v>0.11329372840184999</v>
      </c>
      <c r="AQ92">
        <f>(Table2[[#This Row],[Sharpe Ratio]]-AVERAGE(Table2[Sharpe Ratio]))/_xlfn.STDEV.P(Table2[Sharpe Ratio])</f>
        <v>0.63475781564310396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4.258834019765005</v>
      </c>
      <c r="AS92">
        <f>_xlfn.RANK.AVG(Table2[[#This Row],[1Y Return vs Nifty Z-Score]],Table2[1Y Return vs Nifty Z-Score])</f>
        <v>213</v>
      </c>
      <c r="AT92">
        <f>_xlfn.RANK.AVG(Table2[[#This Row],[6M Return vs Nifty Z-Score]],Table2[6M Return vs Nifty Z-Score])</f>
        <v>42</v>
      </c>
      <c r="AU92">
        <f>_xlfn.RANK.AVG(Table2[[#This Row],[Sharpe Ratio Z-Score]],Table2[Sharpe Ratio Z-Score])</f>
        <v>188</v>
      </c>
      <c r="AV92">
        <f>(Table2[[#This Row],[Rank 1Y]]+Table2[[#This Row],[Rank 6M]]+Table2[[#This Row],[Rank Sharpe]])/3</f>
        <v>147.66666666666666</v>
      </c>
    </row>
    <row r="93" spans="1:48" x14ac:dyDescent="0.3">
      <c r="A93" t="s">
        <v>680</v>
      </c>
      <c r="B93" t="s">
        <v>681</v>
      </c>
      <c r="C93" t="s">
        <v>3033</v>
      </c>
      <c r="D93" t="s">
        <v>46</v>
      </c>
      <c r="E93">
        <v>24552.1633927</v>
      </c>
      <c r="F93">
        <v>261.05</v>
      </c>
      <c r="G93">
        <v>133.50263781924801</v>
      </c>
      <c r="H93">
        <f>(Table2[[#This Row],[1Y Return vs Nifty]]-AVERAGE(Table2[1Y Return vs Nifty]))/_xlfn.STDEV.P(Table2[1Y Return vs Nifty])</f>
        <v>1.5861927393292492</v>
      </c>
      <c r="I93">
        <v>-14.5472657671262</v>
      </c>
      <c r="J93">
        <f>(Table2[[#This Row],[1M Return vs Nifty]]-AVERAGE(Table2[1M Return vs Nifty]))/_xlfn.STDEV.P(Table2[1M Return vs Nifty])</f>
        <v>-1.3608970766859767</v>
      </c>
      <c r="K93">
        <v>3.2104906141146898</v>
      </c>
      <c r="L93">
        <f>(Table2[[#This Row],[6M Return vs Nifty]]-AVERAGE(Table2[6M Return vs Nifty]))/_xlfn.STDEV.P(Table2[6M Return vs Nifty])</f>
        <v>-2.0473996366186693E-2</v>
      </c>
      <c r="M93">
        <v>-7.7980912728127398</v>
      </c>
      <c r="N93">
        <f>(Table2[[#This Row],[1W Return vs Nifty]]-AVERAGE(Table2[1W Return vs Nifty]))/_xlfn.STDEV.P(Table2[1W Return vs Nifty])</f>
        <v>-1.3307409860799566</v>
      </c>
      <c r="O93">
        <v>289.27999999999997</v>
      </c>
      <c r="P93">
        <v>282.215539589488</v>
      </c>
      <c r="Q93">
        <v>227.05924229244201</v>
      </c>
      <c r="R93">
        <v>26.6369749563131</v>
      </c>
      <c r="S93" s="1">
        <f>(Table2[[#This Row],[Close Price]]-Table2[[#This Row],[20D EMA]])/Table2[[#This Row],[20D EMA]]</f>
        <v>-9.758711283185828E-2</v>
      </c>
      <c r="T93" s="1">
        <f>(Table2[[#This Row],[Close Price]]-Table2[[#This Row],[50D EMA]])/Table2[[#This Row],[50D EMA]]</f>
        <v>-7.4997782263427029E-2</v>
      </c>
      <c r="U93" s="1">
        <f>(Table2[[#This Row],[Close Price]]-Table2[[#This Row],[200D EMA]])/Table2[[#This Row],[200D EMA]]</f>
        <v>0.14969995215512721</v>
      </c>
      <c r="V93">
        <v>0.84109149637976699</v>
      </c>
      <c r="W93">
        <v>259.45</v>
      </c>
      <c r="X93">
        <v>278.85000000000002</v>
      </c>
      <c r="Y93">
        <v>259.45</v>
      </c>
      <c r="Z93">
        <v>278.85000000000002</v>
      </c>
      <c r="AA93">
        <v>259.45</v>
      </c>
      <c r="AB93">
        <v>291</v>
      </c>
      <c r="AC93" s="1">
        <f>(Table2[[#This Row],[Close Price]]/Table2[[#This Row],[Day Low]])-1</f>
        <v>6.1668915012527137E-3</v>
      </c>
      <c r="AD93" s="1">
        <f>(Table2[[#This Row],[Day High]]/Table2[[#This Row],[Close Price]])-1</f>
        <v>6.8186171231564785E-2</v>
      </c>
      <c r="AE93" s="1">
        <f>(Table2[[#This Row],[Close Price]]/Table2[[#This Row],[Current Week Low]])-1</f>
        <v>6.1668915012527137E-3</v>
      </c>
      <c r="AF93" s="1">
        <f>(Table2[[#This Row],[Current Week High]]/Table2[[#This Row],[Close Price]])-1</f>
        <v>6.8186171231564785E-2</v>
      </c>
      <c r="AG93" s="1">
        <f>(Table2[[#This Row],[Close Price]]/Table2[[#This Row],[Current Month Low]])-1</f>
        <v>6.1668915012527137E-3</v>
      </c>
      <c r="AH93" s="1">
        <f>(Table2[[#This Row],[Current Month High]]/Table2[[#This Row],[Close Price]])-1</f>
        <v>0.11472897912277347</v>
      </c>
      <c r="AI93">
        <v>34.686841601225801</v>
      </c>
      <c r="AJ93">
        <v>171.78552837064001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-7.0000000000000007E-2</v>
      </c>
      <c r="AM93" t="s">
        <v>3089</v>
      </c>
      <c r="AN93">
        <v>-17.420000000000002</v>
      </c>
      <c r="AO93" t="s">
        <v>3089</v>
      </c>
      <c r="AP93">
        <v>0.173116143030004</v>
      </c>
      <c r="AQ93">
        <f>(Table2[[#This Row],[Sharpe Ratio]]-AVERAGE(Table2[Sharpe Ratio]))/_xlfn.STDEV.P(Table2[Sharpe Ratio])</f>
        <v>1.3352611005817561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0.20934178077888532</v>
      </c>
      <c r="AS93">
        <f>_xlfn.RANK.AVG(Table2[[#This Row],[1Y Return vs Nifty Z-Score]],Table2[1Y Return vs Nifty Z-Score])</f>
        <v>46</v>
      </c>
      <c r="AT93">
        <f>_xlfn.RANK.AVG(Table2[[#This Row],[6M Return vs Nifty Z-Score]],Table2[6M Return vs Nifty Z-Score])</f>
        <v>327</v>
      </c>
      <c r="AU93">
        <f>_xlfn.RANK.AVG(Table2[[#This Row],[Sharpe Ratio Z-Score]],Table2[Sharpe Ratio Z-Score])</f>
        <v>70</v>
      </c>
      <c r="AV93">
        <f>(Table2[[#This Row],[Rank 1Y]]+Table2[[#This Row],[Rank 6M]]+Table2[[#This Row],[Rank Sharpe]])/3</f>
        <v>147.66666666666666</v>
      </c>
    </row>
    <row r="94" spans="1:48" x14ac:dyDescent="0.3">
      <c r="A94" t="s">
        <v>122</v>
      </c>
      <c r="B94" t="s">
        <v>123</v>
      </c>
      <c r="C94" t="s">
        <v>3030</v>
      </c>
      <c r="D94" t="s">
        <v>124</v>
      </c>
      <c r="E94">
        <v>230476.17181599999</v>
      </c>
      <c r="F94">
        <v>176.36</v>
      </c>
      <c r="G94">
        <v>231.560915454971</v>
      </c>
      <c r="H94">
        <f>(Table2[[#This Row],[1Y Return vs Nifty]]-AVERAGE(Table2[1Y Return vs Nifty]))/_xlfn.STDEV.P(Table2[1Y Return vs Nifty])</f>
        <v>3.1208576276591389</v>
      </c>
      <c r="I94">
        <v>-6.5305460730859499</v>
      </c>
      <c r="J94">
        <f>(Table2[[#This Row],[1M Return vs Nifty]]-AVERAGE(Table2[1M Return vs Nifty]))/_xlfn.STDEV.P(Table2[1M Return vs Nifty])</f>
        <v>-0.51078227503537821</v>
      </c>
      <c r="K94">
        <v>0.200306313231671</v>
      </c>
      <c r="L94">
        <f>(Table2[[#This Row],[6M Return vs Nifty]]-AVERAGE(Table2[6M Return vs Nifty]))/_xlfn.STDEV.P(Table2[6M Return vs Nifty])</f>
        <v>-0.1314432646753631</v>
      </c>
      <c r="M94">
        <v>-5.6728266530567897</v>
      </c>
      <c r="N94">
        <f>(Table2[[#This Row],[1W Return vs Nifty]]-AVERAGE(Table2[1W Return vs Nifty]))/_xlfn.STDEV.P(Table2[1W Return vs Nifty])</f>
        <v>-0.90659911575066443</v>
      </c>
      <c r="O94">
        <v>190.31</v>
      </c>
      <c r="P94">
        <v>183.97049234569701</v>
      </c>
      <c r="Q94">
        <v>143.452340654518</v>
      </c>
      <c r="R94">
        <v>28.967748639227999</v>
      </c>
      <c r="S94" s="1">
        <f>(Table2[[#This Row],[Close Price]]-Table2[[#This Row],[20D EMA]])/Table2[[#This Row],[20D EMA]]</f>
        <v>-7.3301455519941092E-2</v>
      </c>
      <c r="T94" s="1">
        <f>(Table2[[#This Row],[Close Price]]-Table2[[#This Row],[50D EMA]])/Table2[[#This Row],[50D EMA]]</f>
        <v>-4.1368005535345316E-2</v>
      </c>
      <c r="U94" s="1">
        <f>(Table2[[#This Row],[Close Price]]-Table2[[#This Row],[200D EMA]])/Table2[[#This Row],[200D EMA]]</f>
        <v>0.2293978557292059</v>
      </c>
      <c r="V94">
        <v>0.87380129092135705</v>
      </c>
      <c r="W94">
        <v>175.13</v>
      </c>
      <c r="X94">
        <v>187</v>
      </c>
      <c r="Y94">
        <v>175.13</v>
      </c>
      <c r="Z94">
        <v>187</v>
      </c>
      <c r="AA94">
        <v>175.13</v>
      </c>
      <c r="AB94">
        <v>195.65</v>
      </c>
      <c r="AC94" s="1">
        <f>(Table2[[#This Row],[Close Price]]/Table2[[#This Row],[Day Low]])-1</f>
        <v>7.0233540798265714E-3</v>
      </c>
      <c r="AD94" s="1">
        <f>(Table2[[#This Row],[Day High]]/Table2[[#This Row],[Close Price]])-1</f>
        <v>6.0331140848264742E-2</v>
      </c>
      <c r="AE94" s="1">
        <f>(Table2[[#This Row],[Close Price]]/Table2[[#This Row],[Current Week Low]])-1</f>
        <v>7.0233540798265714E-3</v>
      </c>
      <c r="AF94" s="1">
        <f>(Table2[[#This Row],[Current Week High]]/Table2[[#This Row],[Close Price]])-1</f>
        <v>6.0331140848264742E-2</v>
      </c>
      <c r="AG94" s="1">
        <f>(Table2[[#This Row],[Close Price]]/Table2[[#This Row],[Current Month Low]])-1</f>
        <v>7.0233540798265714E-3</v>
      </c>
      <c r="AH94" s="1">
        <f>(Table2[[#This Row],[Current Month High]]/Table2[[#This Row],[Close Price]])-1</f>
        <v>0.10937854388750279</v>
      </c>
      <c r="AI94">
        <v>29.848038103878402</v>
      </c>
      <c r="AJ94">
        <v>293.221850613154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</v>
      </c>
      <c r="AM94" t="s">
        <v>3090</v>
      </c>
      <c r="AN94">
        <v>-14.29</v>
      </c>
      <c r="AO94" t="s">
        <v>3089</v>
      </c>
      <c r="AP94">
        <v>0.17160010499881401</v>
      </c>
      <c r="AQ94">
        <f>(Table2[[#This Row],[Sharpe Ratio]]-AVERAGE(Table2[Sharpe Ratio]))/_xlfn.STDEV.P(Table2[Sharpe Ratio])</f>
        <v>1.3175087308798363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2.889541703077569</v>
      </c>
      <c r="AS94">
        <f>_xlfn.RANK.AVG(Table2[[#This Row],[1Y Return vs Nifty Z-Score]],Table2[1Y Return vs Nifty Z-Score])</f>
        <v>8</v>
      </c>
      <c r="AT94">
        <f>_xlfn.RANK.AVG(Table2[[#This Row],[6M Return vs Nifty Z-Score]],Table2[6M Return vs Nifty Z-Score])</f>
        <v>362</v>
      </c>
      <c r="AU94">
        <f>_xlfn.RANK.AVG(Table2[[#This Row],[Sharpe Ratio Z-Score]],Table2[Sharpe Ratio Z-Score])</f>
        <v>74</v>
      </c>
      <c r="AV94">
        <f>(Table2[[#This Row],[Rank 1Y]]+Table2[[#This Row],[Rank 6M]]+Table2[[#This Row],[Rank Sharpe]])/3</f>
        <v>148</v>
      </c>
    </row>
    <row r="95" spans="1:48" x14ac:dyDescent="0.3">
      <c r="A95" t="s">
        <v>1331</v>
      </c>
      <c r="B95" t="s">
        <v>1332</v>
      </c>
      <c r="C95" t="s">
        <v>3044</v>
      </c>
      <c r="D95" t="s">
        <v>385</v>
      </c>
      <c r="E95">
        <v>7949.0875972200001</v>
      </c>
      <c r="F95">
        <v>1744.05</v>
      </c>
      <c r="G95">
        <v>105.916373363856</v>
      </c>
      <c r="H95">
        <f>(Table2[[#This Row],[1Y Return vs Nifty]]-AVERAGE(Table2[1Y Return vs Nifty]))/_xlfn.STDEV.P(Table2[1Y Return vs Nifty])</f>
        <v>1.1544528344418117</v>
      </c>
      <c r="I95">
        <v>-0.188938915623764</v>
      </c>
      <c r="J95">
        <f>(Table2[[#This Row],[1M Return vs Nifty]]-AVERAGE(Table2[1M Return vs Nifty]))/_xlfn.STDEV.P(Table2[1M Return vs Nifty])</f>
        <v>0.16169902861052585</v>
      </c>
      <c r="K95">
        <v>56.415481146144202</v>
      </c>
      <c r="L95">
        <f>(Table2[[#This Row],[6M Return vs Nifty]]-AVERAGE(Table2[6M Return vs Nifty]))/_xlfn.STDEV.P(Table2[6M Return vs Nifty])</f>
        <v>1.9409071948133823</v>
      </c>
      <c r="M95">
        <v>5.9968115524420504</v>
      </c>
      <c r="N95">
        <f>(Table2[[#This Row],[1W Return vs Nifty]]-AVERAGE(Table2[1W Return vs Nifty]))/_xlfn.STDEV.P(Table2[1W Return vs Nifty])</f>
        <v>1.4223260112835485</v>
      </c>
      <c r="O95">
        <v>1712.3</v>
      </c>
      <c r="P95">
        <v>1611.2595378308799</v>
      </c>
      <c r="Q95">
        <v>1275.44464799209</v>
      </c>
      <c r="R95">
        <v>54.065808420122998</v>
      </c>
      <c r="S95" s="1">
        <f>(Table2[[#This Row],[Close Price]]-Table2[[#This Row],[20D EMA]])/Table2[[#This Row],[20D EMA]]</f>
        <v>1.8542311510833381E-2</v>
      </c>
      <c r="T95" s="1">
        <f>(Table2[[#This Row],[Close Price]]-Table2[[#This Row],[50D EMA]])/Table2[[#This Row],[50D EMA]]</f>
        <v>8.2414073618385555E-2</v>
      </c>
      <c r="U95" s="1">
        <f>(Table2[[#This Row],[Close Price]]-Table2[[#This Row],[200D EMA]])/Table2[[#This Row],[200D EMA]]</f>
        <v>0.36740547913672855</v>
      </c>
      <c r="V95">
        <v>2.1418243615581001</v>
      </c>
      <c r="W95">
        <v>1725.65</v>
      </c>
      <c r="X95">
        <v>1843.9</v>
      </c>
      <c r="Y95">
        <v>1725.65</v>
      </c>
      <c r="Z95">
        <v>1925.8</v>
      </c>
      <c r="AA95">
        <v>1711.15</v>
      </c>
      <c r="AB95">
        <v>1925.8</v>
      </c>
      <c r="AC95" s="1">
        <f>(Table2[[#This Row],[Close Price]]/Table2[[#This Row],[Day Low]])-1</f>
        <v>1.0662648856952339E-2</v>
      </c>
      <c r="AD95" s="1">
        <f>(Table2[[#This Row],[Day High]]/Table2[[#This Row],[Close Price]])-1</f>
        <v>5.7251798973653401E-2</v>
      </c>
      <c r="AE95" s="1">
        <f>(Table2[[#This Row],[Close Price]]/Table2[[#This Row],[Current Week Low]])-1</f>
        <v>1.0662648856952339E-2</v>
      </c>
      <c r="AF95" s="1">
        <f>(Table2[[#This Row],[Current Week High]]/Table2[[#This Row],[Close Price]])-1</f>
        <v>0.10421146182735597</v>
      </c>
      <c r="AG95" s="1">
        <f>(Table2[[#This Row],[Close Price]]/Table2[[#This Row],[Current Month Low]])-1</f>
        <v>1.9226835753732852E-2</v>
      </c>
      <c r="AH95" s="1">
        <f>(Table2[[#This Row],[Current Month High]]/Table2[[#This Row],[Close Price]])-1</f>
        <v>0.10421146182735597</v>
      </c>
      <c r="AI95">
        <v>10.4211461827355</v>
      </c>
      <c r="AJ95">
        <v>132.54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0.28000000000000003</v>
      </c>
      <c r="AM95" t="s">
        <v>3088</v>
      </c>
      <c r="AN95">
        <v>3.56</v>
      </c>
      <c r="AO95" t="s">
        <v>3088</v>
      </c>
      <c r="AP95">
        <v>6.5566808196290002E-2</v>
      </c>
      <c r="AQ95">
        <f>(Table2[[#This Row],[Sharpe Ratio]]-AVERAGE(Table2[Sharpe Ratio]))/_xlfn.STDEV.P(Table2[Sharpe Ratio])</f>
        <v>7.5889294674622063E-2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4.7552743638238901</v>
      </c>
      <c r="AS95">
        <f>_xlfn.RANK.AVG(Table2[[#This Row],[1Y Return vs Nifty Z-Score]],Table2[1Y Return vs Nifty Z-Score])</f>
        <v>87</v>
      </c>
      <c r="AT95">
        <f>_xlfn.RANK.AVG(Table2[[#This Row],[6M Return vs Nifty Z-Score]],Table2[6M Return vs Nifty Z-Score])</f>
        <v>35</v>
      </c>
      <c r="AU95">
        <f>_xlfn.RANK.AVG(Table2[[#This Row],[Sharpe Ratio Z-Score]],Table2[Sharpe Ratio Z-Score])</f>
        <v>322</v>
      </c>
      <c r="AV95">
        <f>(Table2[[#This Row],[Rank 1Y]]+Table2[[#This Row],[Rank 6M]]+Table2[[#This Row],[Rank Sharpe]])/3</f>
        <v>148</v>
      </c>
    </row>
    <row r="96" spans="1:48" x14ac:dyDescent="0.3">
      <c r="A96" t="s">
        <v>779</v>
      </c>
      <c r="B96" t="s">
        <v>780</v>
      </c>
      <c r="C96" t="s">
        <v>3041</v>
      </c>
      <c r="D96" t="s">
        <v>161</v>
      </c>
      <c r="E96">
        <v>19690.885375785001</v>
      </c>
      <c r="F96">
        <v>619.45000000000005</v>
      </c>
      <c r="G96">
        <v>34.010434394996899</v>
      </c>
      <c r="H96">
        <f>(Table2[[#This Row],[1Y Return vs Nifty]]-AVERAGE(Table2[1Y Return vs Nifty]))/_xlfn.STDEV.P(Table2[1Y Return vs Nifty])</f>
        <v>2.9086139670308288E-2</v>
      </c>
      <c r="I96">
        <v>-5.51639902875882</v>
      </c>
      <c r="J96">
        <f>(Table2[[#This Row],[1M Return vs Nifty]]-AVERAGE(Table2[1M Return vs Nifty]))/_xlfn.STDEV.P(Table2[1M Return vs Nifty])</f>
        <v>-0.40323935893795904</v>
      </c>
      <c r="K96">
        <v>36.413416946802897</v>
      </c>
      <c r="L96">
        <f>(Table2[[#This Row],[6M Return vs Nifty]]-AVERAGE(Table2[6M Return vs Nifty]))/_xlfn.STDEV.P(Table2[6M Return vs Nifty])</f>
        <v>1.2035389120065896</v>
      </c>
      <c r="M96">
        <v>1.39929131395204</v>
      </c>
      <c r="N96">
        <f>(Table2[[#This Row],[1W Return vs Nifty]]-AVERAGE(Table2[1W Return vs Nifty]))/_xlfn.STDEV.P(Table2[1W Return vs Nifty])</f>
        <v>0.50479281814459198</v>
      </c>
      <c r="O96">
        <v>608.53</v>
      </c>
      <c r="P96">
        <v>597.21961810473999</v>
      </c>
      <c r="Q96">
        <v>512.95262932790899</v>
      </c>
      <c r="R96">
        <v>58.4770643398465</v>
      </c>
      <c r="S96" s="1">
        <f>(Table2[[#This Row],[Close Price]]-Table2[[#This Row],[20D EMA]])/Table2[[#This Row],[20D EMA]]</f>
        <v>1.794488357188647E-2</v>
      </c>
      <c r="T96" s="1">
        <f>(Table2[[#This Row],[Close Price]]-Table2[[#This Row],[50D EMA]])/Table2[[#This Row],[50D EMA]]</f>
        <v>3.7223127341006572E-2</v>
      </c>
      <c r="U96" s="1">
        <f>(Table2[[#This Row],[Close Price]]-Table2[[#This Row],[200D EMA]])/Table2[[#This Row],[200D EMA]]</f>
        <v>0.20761638518478431</v>
      </c>
      <c r="V96">
        <v>0.73626623625838095</v>
      </c>
      <c r="W96">
        <v>610.54999999999995</v>
      </c>
      <c r="X96">
        <v>642.25</v>
      </c>
      <c r="Y96">
        <v>580.4</v>
      </c>
      <c r="Z96">
        <v>642.25</v>
      </c>
      <c r="AA96">
        <v>580.4</v>
      </c>
      <c r="AB96">
        <v>642.25</v>
      </c>
      <c r="AC96" s="1">
        <f>(Table2[[#This Row],[Close Price]]/Table2[[#This Row],[Day Low]])-1</f>
        <v>1.4577020719023892E-2</v>
      </c>
      <c r="AD96" s="1">
        <f>(Table2[[#This Row],[Day High]]/Table2[[#This Row],[Close Price]])-1</f>
        <v>3.6806844781661185E-2</v>
      </c>
      <c r="AE96" s="1">
        <f>(Table2[[#This Row],[Close Price]]/Table2[[#This Row],[Current Week Low]])-1</f>
        <v>6.7281185389386655E-2</v>
      </c>
      <c r="AF96" s="1">
        <f>(Table2[[#This Row],[Current Week High]]/Table2[[#This Row],[Close Price]])-1</f>
        <v>3.6806844781661185E-2</v>
      </c>
      <c r="AG96" s="1">
        <f>(Table2[[#This Row],[Close Price]]/Table2[[#This Row],[Current Month Low]])-1</f>
        <v>6.7281185389386655E-2</v>
      </c>
      <c r="AH96" s="1">
        <f>(Table2[[#This Row],[Current Month High]]/Table2[[#This Row],[Close Price]])-1</f>
        <v>3.6806844781661185E-2</v>
      </c>
      <c r="AI96">
        <v>9.1452094600048301</v>
      </c>
      <c r="AJ96">
        <v>98.5416666666666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-7.0000000000000007E-2</v>
      </c>
      <c r="AM96" t="s">
        <v>3089</v>
      </c>
      <c r="AN96">
        <v>3.87</v>
      </c>
      <c r="AO96" t="s">
        <v>3088</v>
      </c>
      <c r="AP96">
        <v>0.168997524201462</v>
      </c>
      <c r="AQ96">
        <f>(Table2[[#This Row],[Sharpe Ratio]]-AVERAGE(Table2[Sharpe Ratio]))/_xlfn.STDEV.P(Table2[Sharpe Ratio])</f>
        <v>1.2870332576112375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2.6212117684947689</v>
      </c>
      <c r="AS96">
        <f>_xlfn.RANK.AVG(Table2[[#This Row],[1Y Return vs Nifty Z-Score]],Table2[1Y Return vs Nifty Z-Score])</f>
        <v>287</v>
      </c>
      <c r="AT96">
        <f>_xlfn.RANK.AVG(Table2[[#This Row],[6M Return vs Nifty Z-Score]],Table2[6M Return vs Nifty Z-Score])</f>
        <v>86</v>
      </c>
      <c r="AU96">
        <f>_xlfn.RANK.AVG(Table2[[#This Row],[Sharpe Ratio Z-Score]],Table2[Sharpe Ratio Z-Score])</f>
        <v>77</v>
      </c>
      <c r="AV96">
        <f>(Table2[[#This Row],[Rank 1Y]]+Table2[[#This Row],[Rank 6M]]+Table2[[#This Row],[Rank Sharpe]])/3</f>
        <v>150</v>
      </c>
    </row>
    <row r="97" spans="1:48" x14ac:dyDescent="0.3">
      <c r="A97" t="s">
        <v>1450</v>
      </c>
      <c r="B97" t="s">
        <v>1451</v>
      </c>
      <c r="C97" t="s">
        <v>3036</v>
      </c>
      <c r="D97" t="s">
        <v>212</v>
      </c>
      <c r="E97">
        <v>6809.4409757000003</v>
      </c>
      <c r="F97">
        <v>474.05</v>
      </c>
      <c r="G97">
        <v>95.6757854007341</v>
      </c>
      <c r="H97">
        <f>(Table2[[#This Row],[1Y Return vs Nifty]]-AVERAGE(Table2[1Y Return vs Nifty]))/_xlfn.STDEV.P(Table2[1Y Return vs Nifty])</f>
        <v>0.99418211419481917</v>
      </c>
      <c r="I97">
        <v>-5.1582002967055196</v>
      </c>
      <c r="J97">
        <f>(Table2[[#This Row],[1M Return vs Nifty]]-AVERAGE(Table2[1M Return vs Nifty]))/_xlfn.STDEV.P(Table2[1M Return vs Nifty])</f>
        <v>-0.36525498931139416</v>
      </c>
      <c r="K97">
        <v>14.3485435854803</v>
      </c>
      <c r="L97">
        <f>(Table2[[#This Row],[6M Return vs Nifty]]-AVERAGE(Table2[6M Return vs Nifty]))/_xlfn.STDEV.P(Table2[6M Return vs Nifty])</f>
        <v>0.39012597528960941</v>
      </c>
      <c r="M97">
        <v>-3.97088647431148</v>
      </c>
      <c r="N97">
        <f>(Table2[[#This Row],[1W Return vs Nifty]]-AVERAGE(Table2[1W Return vs Nifty]))/_xlfn.STDEV.P(Table2[1W Return vs Nifty])</f>
        <v>-0.56694066386127129</v>
      </c>
      <c r="O97">
        <v>484.33</v>
      </c>
      <c r="P97">
        <v>456.914038169533</v>
      </c>
      <c r="Q97">
        <v>382.81005428100298</v>
      </c>
      <c r="R97">
        <v>38.358166533620697</v>
      </c>
      <c r="S97" s="1">
        <f>(Table2[[#This Row],[Close Price]]-Table2[[#This Row],[20D EMA]])/Table2[[#This Row],[20D EMA]]</f>
        <v>-2.1225197695785875E-2</v>
      </c>
      <c r="T97" s="1">
        <f>(Table2[[#This Row],[Close Price]]-Table2[[#This Row],[50D EMA]])/Table2[[#This Row],[50D EMA]]</f>
        <v>3.7503688656877941E-2</v>
      </c>
      <c r="U97" s="1">
        <f>(Table2[[#This Row],[Close Price]]-Table2[[#This Row],[200D EMA]])/Table2[[#This Row],[200D EMA]]</f>
        <v>0.23834260542180549</v>
      </c>
      <c r="V97">
        <v>0.62573853955178205</v>
      </c>
      <c r="W97">
        <v>469.3</v>
      </c>
      <c r="X97">
        <v>499.7</v>
      </c>
      <c r="Y97">
        <v>459.15</v>
      </c>
      <c r="Z97">
        <v>499.7</v>
      </c>
      <c r="AA97">
        <v>459.15</v>
      </c>
      <c r="AB97">
        <v>505</v>
      </c>
      <c r="AC97" s="1">
        <f>(Table2[[#This Row],[Close Price]]/Table2[[#This Row],[Day Low]])-1</f>
        <v>1.0121457489878471E-2</v>
      </c>
      <c r="AD97" s="1">
        <f>(Table2[[#This Row],[Day High]]/Table2[[#This Row],[Close Price]])-1</f>
        <v>5.4108216432865675E-2</v>
      </c>
      <c r="AE97" s="1">
        <f>(Table2[[#This Row],[Close Price]]/Table2[[#This Row],[Current Week Low]])-1</f>
        <v>3.2451268648589826E-2</v>
      </c>
      <c r="AF97" s="1">
        <f>(Table2[[#This Row],[Current Week High]]/Table2[[#This Row],[Close Price]])-1</f>
        <v>5.4108216432865675E-2</v>
      </c>
      <c r="AG97" s="1">
        <f>(Table2[[#This Row],[Close Price]]/Table2[[#This Row],[Current Month Low]])-1</f>
        <v>3.2451268648589826E-2</v>
      </c>
      <c r="AH97" s="1">
        <f>(Table2[[#This Row],[Current Month High]]/Table2[[#This Row],[Close Price]])-1</f>
        <v>6.5288471680202464E-2</v>
      </c>
      <c r="AI97">
        <v>9.9778504377175494</v>
      </c>
      <c r="AJ97">
        <v>118.91018240591001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0.22</v>
      </c>
      <c r="AM97" t="s">
        <v>3088</v>
      </c>
      <c r="AN97">
        <v>1.1399999999999999</v>
      </c>
      <c r="AO97" t="s">
        <v>3088</v>
      </c>
      <c r="AP97">
        <v>0.130616368788843</v>
      </c>
      <c r="AQ97">
        <f>(Table2[[#This Row],[Sharpe Ratio]]-AVERAGE(Table2[Sharpe Ratio]))/_xlfn.STDEV.P(Table2[Sharpe Ratio])</f>
        <v>0.83760095680224922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1.2897133931140123</v>
      </c>
      <c r="AS97">
        <f>_xlfn.RANK.AVG(Table2[[#This Row],[1Y Return vs Nifty Z-Score]],Table2[1Y Return vs Nifty Z-Score])</f>
        <v>99</v>
      </c>
      <c r="AT97">
        <f>_xlfn.RANK.AVG(Table2[[#This Row],[6M Return vs Nifty Z-Score]],Table2[6M Return vs Nifty Z-Score])</f>
        <v>206</v>
      </c>
      <c r="AU97">
        <f>_xlfn.RANK.AVG(Table2[[#This Row],[Sharpe Ratio Z-Score]],Table2[Sharpe Ratio Z-Score])</f>
        <v>145</v>
      </c>
      <c r="AV97">
        <f>(Table2[[#This Row],[Rank 1Y]]+Table2[[#This Row],[Rank 6M]]+Table2[[#This Row],[Rank Sharpe]])/3</f>
        <v>150</v>
      </c>
    </row>
    <row r="98" spans="1:48" x14ac:dyDescent="0.3">
      <c r="A98" t="s">
        <v>308</v>
      </c>
      <c r="B98" t="s">
        <v>309</v>
      </c>
      <c r="C98" t="s">
        <v>3029</v>
      </c>
      <c r="D98" t="s">
        <v>310</v>
      </c>
      <c r="E98">
        <v>84973.153734799998</v>
      </c>
      <c r="F98">
        <v>9799.25</v>
      </c>
      <c r="G98">
        <v>127.096282926341</v>
      </c>
      <c r="H98">
        <f>(Table2[[#This Row],[1Y Return vs Nifty]]-AVERAGE(Table2[1Y Return vs Nifty]))/_xlfn.STDEV.P(Table2[1Y Return vs Nifty])</f>
        <v>1.4859298328885686</v>
      </c>
      <c r="I98">
        <v>-3.4701340854462601</v>
      </c>
      <c r="J98">
        <f>(Table2[[#This Row],[1M Return vs Nifty]]-AVERAGE(Table2[1M Return vs Nifty]))/_xlfn.STDEV.P(Table2[1M Return vs Nifty])</f>
        <v>-0.18624784834517324</v>
      </c>
      <c r="K98">
        <v>29.886655490154698</v>
      </c>
      <c r="L98">
        <f>(Table2[[#This Row],[6M Return vs Nifty]]-AVERAGE(Table2[6M Return vs Nifty]))/_xlfn.STDEV.P(Table2[6M Return vs Nifty])</f>
        <v>0.96293240061779362</v>
      </c>
      <c r="M98">
        <v>-8.7608393318998203</v>
      </c>
      <c r="N98">
        <f>(Table2[[#This Row],[1W Return vs Nifty]]-AVERAGE(Table2[1W Return vs Nifty]))/_xlfn.STDEV.P(Table2[1W Return vs Nifty])</f>
        <v>-1.5228778892407411</v>
      </c>
      <c r="O98">
        <v>10538.15</v>
      </c>
      <c r="P98">
        <v>9893.9704690938706</v>
      </c>
      <c r="Q98">
        <v>7625.0915426474303</v>
      </c>
      <c r="R98">
        <v>20.471170113067998</v>
      </c>
      <c r="S98" s="1">
        <f>(Table2[[#This Row],[Close Price]]-Table2[[#This Row],[20D EMA]])/Table2[[#This Row],[20D EMA]]</f>
        <v>-7.0116671332254674E-2</v>
      </c>
      <c r="T98" s="1">
        <f>(Table2[[#This Row],[Close Price]]-Table2[[#This Row],[50D EMA]])/Table2[[#This Row],[50D EMA]]</f>
        <v>-9.5735548625046091E-3</v>
      </c>
      <c r="U98" s="1">
        <f>(Table2[[#This Row],[Close Price]]-Table2[[#This Row],[200D EMA]])/Table2[[#This Row],[200D EMA]]</f>
        <v>0.28513211221038043</v>
      </c>
      <c r="V98">
        <v>1.08415871495145</v>
      </c>
      <c r="W98">
        <v>9758.7999999999993</v>
      </c>
      <c r="X98">
        <v>10276.75</v>
      </c>
      <c r="Y98">
        <v>9605.0499999999993</v>
      </c>
      <c r="Z98">
        <v>10276.75</v>
      </c>
      <c r="AA98">
        <v>9605.0499999999993</v>
      </c>
      <c r="AB98">
        <v>11222.95</v>
      </c>
      <c r="AC98" s="1">
        <f>(Table2[[#This Row],[Close Price]]/Table2[[#This Row],[Day Low]])-1</f>
        <v>4.1449768414150157E-3</v>
      </c>
      <c r="AD98" s="1">
        <f>(Table2[[#This Row],[Day High]]/Table2[[#This Row],[Close Price]])-1</f>
        <v>4.8728218996351824E-2</v>
      </c>
      <c r="AE98" s="1">
        <f>(Table2[[#This Row],[Close Price]]/Table2[[#This Row],[Current Week Low]])-1</f>
        <v>2.0218530876986662E-2</v>
      </c>
      <c r="AF98" s="1">
        <f>(Table2[[#This Row],[Current Week High]]/Table2[[#This Row],[Close Price]])-1</f>
        <v>4.8728218996351824E-2</v>
      </c>
      <c r="AG98" s="1">
        <f>(Table2[[#This Row],[Close Price]]/Table2[[#This Row],[Current Month Low]])-1</f>
        <v>2.0218530876986662E-2</v>
      </c>
      <c r="AH98" s="1">
        <f>(Table2[[#This Row],[Current Month High]]/Table2[[#This Row],[Close Price]])-1</f>
        <v>0.145286629078756</v>
      </c>
      <c r="AI98">
        <v>16.780365844324798</v>
      </c>
      <c r="AJ98">
        <v>153.86000362684899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0.09</v>
      </c>
      <c r="AM98" t="s">
        <v>3088</v>
      </c>
      <c r="AN98">
        <v>-9.4499999999999993</v>
      </c>
      <c r="AO98" t="s">
        <v>3089</v>
      </c>
      <c r="AP98">
        <v>7.3866945319712995E-2</v>
      </c>
      <c r="AQ98">
        <f>(Table2[[#This Row],[Sharpe Ratio]]-AVERAGE(Table2[Sharpe Ratio]))/_xlfn.STDEV.P(Table2[Sharpe Ratio])</f>
        <v>0.17308151529192076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0.91281801121236872</v>
      </c>
      <c r="AS98">
        <f>_xlfn.RANK.AVG(Table2[[#This Row],[1Y Return vs Nifty Z-Score]],Table2[1Y Return vs Nifty Z-Score])</f>
        <v>59</v>
      </c>
      <c r="AT98">
        <f>_xlfn.RANK.AVG(Table2[[#This Row],[6M Return vs Nifty Z-Score]],Table2[6M Return vs Nifty Z-Score])</f>
        <v>106</v>
      </c>
      <c r="AU98">
        <f>_xlfn.RANK.AVG(Table2[[#This Row],[Sharpe Ratio Z-Score]],Table2[Sharpe Ratio Z-Score])</f>
        <v>288</v>
      </c>
      <c r="AV98">
        <f>(Table2[[#This Row],[Rank 1Y]]+Table2[[#This Row],[Rank 6M]]+Table2[[#This Row],[Rank Sharpe]])/3</f>
        <v>151</v>
      </c>
    </row>
    <row r="99" spans="1:48" x14ac:dyDescent="0.3">
      <c r="A99" t="s">
        <v>1473</v>
      </c>
      <c r="B99" t="s">
        <v>1474</v>
      </c>
      <c r="C99" t="s">
        <v>3038</v>
      </c>
      <c r="D99" t="s">
        <v>382</v>
      </c>
      <c r="E99">
        <v>6534.1888238789998</v>
      </c>
      <c r="F99">
        <v>210.33</v>
      </c>
      <c r="G99">
        <v>128.96066871227501</v>
      </c>
      <c r="H99">
        <f>(Table2[[#This Row],[1Y Return vs Nifty]]-AVERAGE(Table2[1Y Return vs Nifty]))/_xlfn.STDEV.P(Table2[1Y Return vs Nifty])</f>
        <v>1.5151084751507073</v>
      </c>
      <c r="I99">
        <v>-0.10270818793438601</v>
      </c>
      <c r="J99">
        <f>(Table2[[#This Row],[1M Return vs Nifty]]-AVERAGE(Table2[1M Return vs Nifty]))/_xlfn.STDEV.P(Table2[1M Return vs Nifty])</f>
        <v>0.17084316995057283</v>
      </c>
      <c r="K99">
        <v>14.351783249287999</v>
      </c>
      <c r="L99">
        <f>(Table2[[#This Row],[6M Return vs Nifty]]-AVERAGE(Table2[6M Return vs Nifty]))/_xlfn.STDEV.P(Table2[6M Return vs Nifty])</f>
        <v>0.39024540423029008</v>
      </c>
      <c r="M99">
        <v>0.30271754897972902</v>
      </c>
      <c r="N99">
        <f>(Table2[[#This Row],[1W Return vs Nifty]]-AVERAGE(Table2[1W Return vs Nifty]))/_xlfn.STDEV.P(Table2[1W Return vs Nifty])</f>
        <v>0.28594814190714596</v>
      </c>
      <c r="O99">
        <v>211.43</v>
      </c>
      <c r="P99">
        <v>203.49893289381399</v>
      </c>
      <c r="Q99">
        <v>167.75675653957899</v>
      </c>
      <c r="R99">
        <v>43.119549988111402</v>
      </c>
      <c r="S99" s="1">
        <f>(Table2[[#This Row],[Close Price]]-Table2[[#This Row],[20D EMA]])/Table2[[#This Row],[20D EMA]]</f>
        <v>-5.2026675495435567E-3</v>
      </c>
      <c r="T99" s="1">
        <f>(Table2[[#This Row],[Close Price]]-Table2[[#This Row],[50D EMA]])/Table2[[#This Row],[50D EMA]]</f>
        <v>3.3568073350785016E-2</v>
      </c>
      <c r="U99" s="1">
        <f>(Table2[[#This Row],[Close Price]]-Table2[[#This Row],[200D EMA]])/Table2[[#This Row],[200D EMA]]</f>
        <v>0.2537796052964143</v>
      </c>
      <c r="V99">
        <v>0.76898139671194499</v>
      </c>
      <c r="W99">
        <v>209.12</v>
      </c>
      <c r="X99">
        <v>212.09</v>
      </c>
      <c r="Y99">
        <v>208.13</v>
      </c>
      <c r="Z99">
        <v>212.19</v>
      </c>
      <c r="AA99">
        <v>208.13</v>
      </c>
      <c r="AB99">
        <v>219.3</v>
      </c>
      <c r="AC99" s="1">
        <f>(Table2[[#This Row],[Close Price]]/Table2[[#This Row],[Day Low]])-1</f>
        <v>5.7861514919663737E-3</v>
      </c>
      <c r="AD99" s="1">
        <f>(Table2[[#This Row],[Day High]]/Table2[[#This Row],[Close Price]])-1</f>
        <v>8.3678029762752626E-3</v>
      </c>
      <c r="AE99" s="1">
        <f>(Table2[[#This Row],[Close Price]]/Table2[[#This Row],[Current Week Low]])-1</f>
        <v>1.0570316629030074E-2</v>
      </c>
      <c r="AF99" s="1">
        <f>(Table2[[#This Row],[Current Week High]]/Table2[[#This Row],[Close Price]])-1</f>
        <v>8.8432463272001272E-3</v>
      </c>
      <c r="AG99" s="1">
        <f>(Table2[[#This Row],[Close Price]]/Table2[[#This Row],[Current Month Low]])-1</f>
        <v>1.0570316629030074E-2</v>
      </c>
      <c r="AH99" s="1">
        <f>(Table2[[#This Row],[Current Month High]]/Table2[[#This Row],[Close Price]])-1</f>
        <v>4.2647268577948871E-2</v>
      </c>
      <c r="AI99">
        <v>5.6149859744211303</v>
      </c>
      <c r="AJ99">
        <v>194.99298737727901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0.11</v>
      </c>
      <c r="AM99" t="s">
        <v>3088</v>
      </c>
      <c r="AN99">
        <v>3.7</v>
      </c>
      <c r="AO99" t="s">
        <v>3088</v>
      </c>
      <c r="AP99">
        <v>0.11143899735219601</v>
      </c>
      <c r="AQ99">
        <f>(Table2[[#This Row],[Sharpe Ratio]]-AVERAGE(Table2[Sharpe Ratio]))/_xlfn.STDEV.P(Table2[Sharpe Ratio])</f>
        <v>0.61303944802059618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2.9751846392593126</v>
      </c>
      <c r="AS99">
        <f>_xlfn.RANK.AVG(Table2[[#This Row],[1Y Return vs Nifty Z-Score]],Table2[1Y Return vs Nifty Z-Score])</f>
        <v>55</v>
      </c>
      <c r="AT99">
        <f>_xlfn.RANK.AVG(Table2[[#This Row],[6M Return vs Nifty Z-Score]],Table2[6M Return vs Nifty Z-Score])</f>
        <v>205</v>
      </c>
      <c r="AU99">
        <f>_xlfn.RANK.AVG(Table2[[#This Row],[Sharpe Ratio Z-Score]],Table2[Sharpe Ratio Z-Score])</f>
        <v>197</v>
      </c>
      <c r="AV99">
        <f>(Table2[[#This Row],[Rank 1Y]]+Table2[[#This Row],[Rank 6M]]+Table2[[#This Row],[Rank Sharpe]])/3</f>
        <v>152.33333333333334</v>
      </c>
    </row>
    <row r="100" spans="1:48" x14ac:dyDescent="0.3">
      <c r="A100" t="s">
        <v>946</v>
      </c>
      <c r="B100" t="s">
        <v>947</v>
      </c>
      <c r="C100" t="s">
        <v>3030</v>
      </c>
      <c r="D100" t="s">
        <v>251</v>
      </c>
      <c r="E100">
        <v>14837.86281165</v>
      </c>
      <c r="F100">
        <v>3574.5</v>
      </c>
      <c r="G100">
        <v>153.882516490428</v>
      </c>
      <c r="H100">
        <f>(Table2[[#This Row],[1Y Return vs Nifty]]-AVERAGE(Table2[1Y Return vs Nifty]))/_xlfn.STDEV.P(Table2[1Y Return vs Nifty])</f>
        <v>1.905148823192679</v>
      </c>
      <c r="I100">
        <v>-9.4568247342734004</v>
      </c>
      <c r="J100">
        <f>(Table2[[#This Row],[1M Return vs Nifty]]-AVERAGE(Table2[1M Return vs Nifty]))/_xlfn.STDEV.P(Table2[1M Return vs Nifty])</f>
        <v>-0.82109283827973378</v>
      </c>
      <c r="K100">
        <v>-4.2123663332953898</v>
      </c>
      <c r="L100">
        <f>(Table2[[#This Row],[6M Return vs Nifty]]-AVERAGE(Table2[6M Return vs Nifty]))/_xlfn.STDEV.P(Table2[6M Return vs Nifty])</f>
        <v>-0.29411471795793553</v>
      </c>
      <c r="M100">
        <v>-9.9332507751206806E-2</v>
      </c>
      <c r="N100">
        <f>(Table2[[#This Row],[1W Return vs Nifty]]-AVERAGE(Table2[1W Return vs Nifty]))/_xlfn.STDEV.P(Table2[1W Return vs Nifty])</f>
        <v>0.20571048046833693</v>
      </c>
      <c r="O100">
        <v>3776.06</v>
      </c>
      <c r="P100">
        <v>3851.3120577104501</v>
      </c>
      <c r="Q100">
        <v>3292.80982466061</v>
      </c>
      <c r="R100">
        <v>20.6845225990822</v>
      </c>
      <c r="S100" s="1">
        <f>(Table2[[#This Row],[Close Price]]-Table2[[#This Row],[20D EMA]])/Table2[[#This Row],[20D EMA]]</f>
        <v>-5.3378389114579733E-2</v>
      </c>
      <c r="T100" s="1">
        <f>(Table2[[#This Row],[Close Price]]-Table2[[#This Row],[50D EMA]])/Table2[[#This Row],[50D EMA]]</f>
        <v>-7.1874741273240492E-2</v>
      </c>
      <c r="U100" s="1">
        <f>(Table2[[#This Row],[Close Price]]-Table2[[#This Row],[200D EMA]])/Table2[[#This Row],[200D EMA]]</f>
        <v>8.5547052620454256E-2</v>
      </c>
      <c r="V100">
        <v>0.79001798572192705</v>
      </c>
      <c r="W100">
        <v>3563</v>
      </c>
      <c r="X100">
        <v>3741</v>
      </c>
      <c r="Y100">
        <v>3563</v>
      </c>
      <c r="Z100">
        <v>3741</v>
      </c>
      <c r="AA100">
        <v>3563</v>
      </c>
      <c r="AB100">
        <v>3772.95</v>
      </c>
      <c r="AC100" s="1">
        <f>(Table2[[#This Row],[Close Price]]/Table2[[#This Row],[Day Low]])-1</f>
        <v>3.2276171765366346E-3</v>
      </c>
      <c r="AD100" s="1">
        <f>(Table2[[#This Row],[Day High]]/Table2[[#This Row],[Close Price]])-1</f>
        <v>4.6579941250524559E-2</v>
      </c>
      <c r="AE100" s="1">
        <f>(Table2[[#This Row],[Close Price]]/Table2[[#This Row],[Current Week Low]])-1</f>
        <v>3.2276171765366346E-3</v>
      </c>
      <c r="AF100" s="1">
        <f>(Table2[[#This Row],[Current Week High]]/Table2[[#This Row],[Close Price]])-1</f>
        <v>4.6579941250524559E-2</v>
      </c>
      <c r="AG100" s="1">
        <f>(Table2[[#This Row],[Close Price]]/Table2[[#This Row],[Current Month Low]])-1</f>
        <v>3.2276171765366346E-3</v>
      </c>
      <c r="AH100" s="1">
        <f>(Table2[[#This Row],[Current Month High]]/Table2[[#This Row],[Close Price]])-1</f>
        <v>5.5518254301300862E-2</v>
      </c>
      <c r="AI100">
        <v>20.2951461742901</v>
      </c>
      <c r="AJ100">
        <v>184.31099622191201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-0.14000000000000001</v>
      </c>
      <c r="AM100" t="s">
        <v>3089</v>
      </c>
      <c r="AN100">
        <v>-6.27</v>
      </c>
      <c r="AO100" t="s">
        <v>3089</v>
      </c>
      <c r="AP100">
        <v>0.26763730451786399</v>
      </c>
      <c r="AQ100">
        <f>(Table2[[#This Row],[Sharpe Ratio]]-AVERAGE(Table2[Sharpe Ratio]))/_xlfn.STDEV.P(Table2[Sharpe Ratio])</f>
        <v>2.442076740338655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0">
        <f>_xlfn.RANK.AVG(Table2[[#This Row],[1Y Return vs Nifty Z-Score]],Table2[1Y Return vs Nifty Z-Score])</f>
        <v>31</v>
      </c>
      <c r="AT100">
        <f>_xlfn.RANK.AVG(Table2[[#This Row],[6M Return vs Nifty Z-Score]],Table2[6M Return vs Nifty Z-Score])</f>
        <v>424</v>
      </c>
      <c r="AU100">
        <f>_xlfn.RANK.AVG(Table2[[#This Row],[Sharpe Ratio Z-Score]],Table2[Sharpe Ratio Z-Score])</f>
        <v>4</v>
      </c>
      <c r="AV100">
        <f>(Table2[[#This Row],[Rank 1Y]]+Table2[[#This Row],[Rank 6M]]+Table2[[#This Row],[Rank Sharpe]])/3</f>
        <v>153</v>
      </c>
    </row>
    <row r="101" spans="1:48" x14ac:dyDescent="0.3">
      <c r="A101" t="s">
        <v>898</v>
      </c>
      <c r="B101" t="s">
        <v>899</v>
      </c>
      <c r="C101" t="s">
        <v>3036</v>
      </c>
      <c r="D101" t="s">
        <v>493</v>
      </c>
      <c r="E101">
        <v>15966.4288896</v>
      </c>
      <c r="F101">
        <v>576</v>
      </c>
      <c r="G101">
        <v>124.066737877547</v>
      </c>
      <c r="H101">
        <f>(Table2[[#This Row],[1Y Return vs Nifty]]-AVERAGE(Table2[1Y Return vs Nifty]))/_xlfn.STDEV.P(Table2[1Y Return vs Nifty])</f>
        <v>1.4385158202616117</v>
      </c>
      <c r="I101">
        <v>-2.9922263661483699</v>
      </c>
      <c r="J101">
        <f>(Table2[[#This Row],[1M Return vs Nifty]]-AVERAGE(Table2[1M Return vs Nifty]))/_xlfn.STDEV.P(Table2[1M Return vs Nifty])</f>
        <v>-0.13556921150818271</v>
      </c>
      <c r="K101">
        <v>-1.94545957454511</v>
      </c>
      <c r="L101">
        <f>(Table2[[#This Row],[6M Return vs Nifty]]-AVERAGE(Table2[6M Return vs Nifty]))/_xlfn.STDEV.P(Table2[6M Return vs Nifty])</f>
        <v>-0.21054608587456025</v>
      </c>
      <c r="M101">
        <v>-5.3659370269043096</v>
      </c>
      <c r="N101">
        <f>(Table2[[#This Row],[1W Return vs Nifty]]-AVERAGE(Table2[1W Return vs Nifty]))/_xlfn.STDEV.P(Table2[1W Return vs Nifty])</f>
        <v>-0.84535274726977505</v>
      </c>
      <c r="O101">
        <v>593.74</v>
      </c>
      <c r="P101">
        <v>561.54761692822103</v>
      </c>
      <c r="Q101">
        <v>462.32195965452303</v>
      </c>
      <c r="R101">
        <v>39.2323218499604</v>
      </c>
      <c r="S101" s="1">
        <f>(Table2[[#This Row],[Close Price]]-Table2[[#This Row],[20D EMA]])/Table2[[#This Row],[20D EMA]]</f>
        <v>-2.9878397951965521E-2</v>
      </c>
      <c r="T101" s="1">
        <f>(Table2[[#This Row],[Close Price]]-Table2[[#This Row],[50D EMA]])/Table2[[#This Row],[50D EMA]]</f>
        <v>2.5736700924556363E-2</v>
      </c>
      <c r="U101" s="1">
        <f>(Table2[[#This Row],[Close Price]]-Table2[[#This Row],[200D EMA]])/Table2[[#This Row],[200D EMA]]</f>
        <v>0.2458850114548411</v>
      </c>
      <c r="V101">
        <v>1.1097459082471799</v>
      </c>
      <c r="W101">
        <v>570.54999999999995</v>
      </c>
      <c r="X101">
        <v>597.45000000000005</v>
      </c>
      <c r="Y101">
        <v>561.45000000000005</v>
      </c>
      <c r="Z101">
        <v>597.45000000000005</v>
      </c>
      <c r="AA101">
        <v>561.45000000000005</v>
      </c>
      <c r="AB101">
        <v>627.15</v>
      </c>
      <c r="AC101" s="1">
        <f>(Table2[[#This Row],[Close Price]]/Table2[[#This Row],[Day Low]])-1</f>
        <v>9.5521864867234019E-3</v>
      </c>
      <c r="AD101" s="1">
        <f>(Table2[[#This Row],[Day High]]/Table2[[#This Row],[Close Price]])-1</f>
        <v>3.7239583333333437E-2</v>
      </c>
      <c r="AE101" s="1">
        <f>(Table2[[#This Row],[Close Price]]/Table2[[#This Row],[Current Week Low]])-1</f>
        <v>2.5915041410633055E-2</v>
      </c>
      <c r="AF101" s="1">
        <f>(Table2[[#This Row],[Current Week High]]/Table2[[#This Row],[Close Price]])-1</f>
        <v>3.7239583333333437E-2</v>
      </c>
      <c r="AG101" s="1">
        <f>(Table2[[#This Row],[Close Price]]/Table2[[#This Row],[Current Month Low]])-1</f>
        <v>2.5915041410633055E-2</v>
      </c>
      <c r="AH101" s="1">
        <f>(Table2[[#This Row],[Current Month High]]/Table2[[#This Row],[Close Price]])-1</f>
        <v>8.8802083333333393E-2</v>
      </c>
      <c r="AI101">
        <v>18.8628472222222</v>
      </c>
      <c r="AJ101">
        <v>173.76425855513301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0.02</v>
      </c>
      <c r="AM101" t="s">
        <v>3088</v>
      </c>
      <c r="AN101">
        <v>-2.38</v>
      </c>
      <c r="AO101" t="s">
        <v>3089</v>
      </c>
      <c r="AP101">
        <v>0.22748081280330701</v>
      </c>
      <c r="AQ101">
        <f>(Table2[[#This Row],[Sharpe Ratio]]-AVERAGE(Table2[Sharpe Ratio]))/_xlfn.STDEV.P(Table2[Sharpe Ratio])</f>
        <v>1.9718557615883199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2.2189035371974133</v>
      </c>
      <c r="AS101">
        <f>_xlfn.RANK.AVG(Table2[[#This Row],[1Y Return vs Nifty Z-Score]],Table2[1Y Return vs Nifty Z-Score])</f>
        <v>63</v>
      </c>
      <c r="AT101">
        <f>_xlfn.RANK.AVG(Table2[[#This Row],[6M Return vs Nifty Z-Score]],Table2[6M Return vs Nifty Z-Score])</f>
        <v>392</v>
      </c>
      <c r="AU101">
        <f>_xlfn.RANK.AVG(Table2[[#This Row],[Sharpe Ratio Z-Score]],Table2[Sharpe Ratio Z-Score])</f>
        <v>16</v>
      </c>
      <c r="AV101">
        <f>(Table2[[#This Row],[Rank 1Y]]+Table2[[#This Row],[Rank 6M]]+Table2[[#This Row],[Rank Sharpe]])/3</f>
        <v>157</v>
      </c>
    </row>
    <row r="102" spans="1:48" x14ac:dyDescent="0.3">
      <c r="A102" t="s">
        <v>441</v>
      </c>
      <c r="B102" t="s">
        <v>442</v>
      </c>
      <c r="C102" t="s">
        <v>3041</v>
      </c>
      <c r="D102" t="s">
        <v>265</v>
      </c>
      <c r="E102">
        <v>50120.016904769996</v>
      </c>
      <c r="F102">
        <v>4450.3</v>
      </c>
      <c r="G102">
        <v>54.261819789508401</v>
      </c>
      <c r="H102">
        <f>(Table2[[#This Row],[1Y Return vs Nifty]]-AVERAGE(Table2[1Y Return vs Nifty]))/_xlfn.STDEV.P(Table2[1Y Return vs Nifty])</f>
        <v>0.34603123450920975</v>
      </c>
      <c r="I102">
        <v>-18.385097369432799</v>
      </c>
      <c r="J102">
        <f>(Table2[[#This Row],[1M Return vs Nifty]]-AVERAGE(Table2[1M Return vs Nifty]))/_xlfn.STDEV.P(Table2[1M Return vs Nifty])</f>
        <v>-1.7678711977580575</v>
      </c>
      <c r="K102">
        <v>27.9404333993613</v>
      </c>
      <c r="L102">
        <f>(Table2[[#This Row],[6M Return vs Nifty]]-AVERAGE(Table2[6M Return vs Nifty]))/_xlfn.STDEV.P(Table2[6M Return vs Nifty])</f>
        <v>0.8911856835416514</v>
      </c>
      <c r="M102">
        <v>-6.98034646642816</v>
      </c>
      <c r="N102">
        <f>(Table2[[#This Row],[1W Return vs Nifty]]-AVERAGE(Table2[1W Return vs Nifty]))/_xlfn.STDEV.P(Table2[1W Return vs Nifty])</f>
        <v>-1.1675425737938436</v>
      </c>
      <c r="O102">
        <v>4993.91</v>
      </c>
      <c r="P102">
        <v>5023.0591940832401</v>
      </c>
      <c r="Q102">
        <v>4175.2338429010897</v>
      </c>
      <c r="R102">
        <v>18.790638266221698</v>
      </c>
      <c r="S102" s="1">
        <f>(Table2[[#This Row],[Close Price]]-Table2[[#This Row],[20D EMA]])/Table2[[#This Row],[20D EMA]]</f>
        <v>-0.10885458488438912</v>
      </c>
      <c r="T102" s="1">
        <f>(Table2[[#This Row],[Close Price]]-Table2[[#This Row],[50D EMA]])/Table2[[#This Row],[50D EMA]]</f>
        <v>-0.114025969424749</v>
      </c>
      <c r="U102" s="1">
        <f>(Table2[[#This Row],[Close Price]]-Table2[[#This Row],[200D EMA]])/Table2[[#This Row],[200D EMA]]</f>
        <v>6.5880419504308646E-2</v>
      </c>
      <c r="V102">
        <v>0.33452443121483399</v>
      </c>
      <c r="W102">
        <v>4430</v>
      </c>
      <c r="X102">
        <v>4629.95</v>
      </c>
      <c r="Y102">
        <v>4430</v>
      </c>
      <c r="Z102">
        <v>4923.8999999999996</v>
      </c>
      <c r="AA102">
        <v>4430</v>
      </c>
      <c r="AB102">
        <v>5215.05</v>
      </c>
      <c r="AC102" s="1">
        <f>(Table2[[#This Row],[Close Price]]/Table2[[#This Row],[Day Low]])-1</f>
        <v>4.5823927765238359E-3</v>
      </c>
      <c r="AD102" s="1">
        <f>(Table2[[#This Row],[Day High]]/Table2[[#This Row],[Close Price]])-1</f>
        <v>4.0368065074264603E-2</v>
      </c>
      <c r="AE102" s="1">
        <f>(Table2[[#This Row],[Close Price]]/Table2[[#This Row],[Current Week Low]])-1</f>
        <v>4.5823927765238359E-3</v>
      </c>
      <c r="AF102" s="1">
        <f>(Table2[[#This Row],[Current Week High]]/Table2[[#This Row],[Close Price]])-1</f>
        <v>0.10641979192413986</v>
      </c>
      <c r="AG102" s="1">
        <f>(Table2[[#This Row],[Close Price]]/Table2[[#This Row],[Current Month Low]])-1</f>
        <v>4.5823927765238359E-3</v>
      </c>
      <c r="AH102" s="1">
        <f>(Table2[[#This Row],[Current Month High]]/Table2[[#This Row],[Close Price]])-1</f>
        <v>0.17184234770689621</v>
      </c>
      <c r="AI102">
        <v>31.225984765071999</v>
      </c>
      <c r="AJ102">
        <v>81.641190996102097</v>
      </c>
      <c r="AK102" t="str">
        <f>IF(AND(Table2[[#This Row],[20D EMA]]&gt;Table2[[#This Row],[50D EMA]],Table2[[#This Row],[50D EMA]]&gt;Table2[[#This Row],[200D EMA]]),"Uptrend","Downtrend/NoTrend")</f>
        <v>Downtrend/NoTrend</v>
      </c>
      <c r="AL102">
        <v>-0.14000000000000001</v>
      </c>
      <c r="AM102" t="s">
        <v>3089</v>
      </c>
      <c r="AN102">
        <v>-10.5</v>
      </c>
      <c r="AO102" t="s">
        <v>3089</v>
      </c>
      <c r="AP102">
        <v>0.127874145449971</v>
      </c>
      <c r="AQ102">
        <f>(Table2[[#This Row],[Sharpe Ratio]]-AVERAGE(Table2[Sharpe Ratio]))/_xlfn.STDEV.P(Table2[Sharpe Ratio])</f>
        <v>0.80549030949963707</v>
      </c>
      <c r="AR1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2">
        <f>_xlfn.RANK.AVG(Table2[[#This Row],[1Y Return vs Nifty Z-Score]],Table2[1Y Return vs Nifty Z-Score])</f>
        <v>203</v>
      </c>
      <c r="AT102">
        <f>_xlfn.RANK.AVG(Table2[[#This Row],[6M Return vs Nifty Z-Score]],Table2[6M Return vs Nifty Z-Score])</f>
        <v>117</v>
      </c>
      <c r="AU102">
        <f>_xlfn.RANK.AVG(Table2[[#This Row],[Sharpe Ratio Z-Score]],Table2[Sharpe Ratio Z-Score])</f>
        <v>153</v>
      </c>
      <c r="AV102">
        <f>(Table2[[#This Row],[Rank 1Y]]+Table2[[#This Row],[Rank 6M]]+Table2[[#This Row],[Rank Sharpe]])/3</f>
        <v>157.66666666666666</v>
      </c>
    </row>
    <row r="103" spans="1:48" x14ac:dyDescent="0.3">
      <c r="A103" t="s">
        <v>534</v>
      </c>
      <c r="B103" t="s">
        <v>535</v>
      </c>
      <c r="C103" t="s">
        <v>3041</v>
      </c>
      <c r="D103" t="s">
        <v>536</v>
      </c>
      <c r="E103">
        <v>35996.858411009998</v>
      </c>
      <c r="F103">
        <v>3988.95</v>
      </c>
      <c r="G103">
        <v>45.070222048587397</v>
      </c>
      <c r="H103">
        <f>(Table2[[#This Row],[1Y Return vs Nifty]]-AVERAGE(Table2[1Y Return vs Nifty]))/_xlfn.STDEV.P(Table2[1Y Return vs Nifty])</f>
        <v>0.2021777765375502</v>
      </c>
      <c r="I103">
        <v>-12.758246714275099</v>
      </c>
      <c r="J103">
        <f>(Table2[[#This Row],[1M Return vs Nifty]]-AVERAGE(Table2[1M Return vs Nifty]))/_xlfn.STDEV.P(Table2[1M Return vs Nifty])</f>
        <v>-1.1711846213042207</v>
      </c>
      <c r="K103">
        <v>12.9560368086879</v>
      </c>
      <c r="L103">
        <f>(Table2[[#This Row],[6M Return vs Nifty]]-AVERAGE(Table2[6M Return vs Nifty]))/_xlfn.STDEV.P(Table2[6M Return vs Nifty])</f>
        <v>0.33879175695258157</v>
      </c>
      <c r="M103">
        <v>-4.90142996121872</v>
      </c>
      <c r="N103">
        <f>(Table2[[#This Row],[1W Return vs Nifty]]-AVERAGE(Table2[1W Return vs Nifty]))/_xlfn.STDEV.P(Table2[1W Return vs Nifty])</f>
        <v>-0.75265045796912244</v>
      </c>
      <c r="O103">
        <v>4280.6499999999996</v>
      </c>
      <c r="P103">
        <v>4278.2999218391296</v>
      </c>
      <c r="Q103">
        <v>3629.9893892486002</v>
      </c>
      <c r="R103">
        <v>25.069803990498201</v>
      </c>
      <c r="S103" s="1">
        <f>(Table2[[#This Row],[Close Price]]-Table2[[#This Row],[20D EMA]])/Table2[[#This Row],[20D EMA]]</f>
        <v>-6.8143856657283314E-2</v>
      </c>
      <c r="T103" s="1">
        <f>(Table2[[#This Row],[Close Price]]-Table2[[#This Row],[50D EMA]])/Table2[[#This Row],[50D EMA]]</f>
        <v>-6.7631986332259253E-2</v>
      </c>
      <c r="U103" s="1">
        <f>(Table2[[#This Row],[Close Price]]-Table2[[#This Row],[200D EMA]])/Table2[[#This Row],[200D EMA]]</f>
        <v>9.8887509647983748E-2</v>
      </c>
      <c r="V103">
        <v>0.88915360901174001</v>
      </c>
      <c r="W103">
        <v>3950.05</v>
      </c>
      <c r="X103">
        <v>4140.7</v>
      </c>
      <c r="Y103">
        <v>3950.05</v>
      </c>
      <c r="Z103">
        <v>4177.3999999999996</v>
      </c>
      <c r="AA103">
        <v>3950.05</v>
      </c>
      <c r="AB103">
        <v>4386.8500000000004</v>
      </c>
      <c r="AC103" s="1">
        <f>(Table2[[#This Row],[Close Price]]/Table2[[#This Row],[Day Low]])-1</f>
        <v>9.8479766078909403E-3</v>
      </c>
      <c r="AD103" s="1">
        <f>(Table2[[#This Row],[Day High]]/Table2[[#This Row],[Close Price]])-1</f>
        <v>3.8042592662229424E-2</v>
      </c>
      <c r="AE103" s="1">
        <f>(Table2[[#This Row],[Close Price]]/Table2[[#This Row],[Current Week Low]])-1</f>
        <v>9.8479766078909403E-3</v>
      </c>
      <c r="AF103" s="1">
        <f>(Table2[[#This Row],[Current Week High]]/Table2[[#This Row],[Close Price]])-1</f>
        <v>4.7243008811842735E-2</v>
      </c>
      <c r="AG103" s="1">
        <f>(Table2[[#This Row],[Close Price]]/Table2[[#This Row],[Current Month Low]])-1</f>
        <v>9.8479766078909403E-3</v>
      </c>
      <c r="AH103" s="1">
        <f>(Table2[[#This Row],[Current Month High]]/Table2[[#This Row],[Close Price]])-1</f>
        <v>9.9750560924554144E-2</v>
      </c>
      <c r="AI103">
        <v>26.3415184447034</v>
      </c>
      <c r="AJ103">
        <v>79.439946018893295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-0.11</v>
      </c>
      <c r="AM103" t="s">
        <v>3089</v>
      </c>
      <c r="AN103">
        <v>-0.56999999999999995</v>
      </c>
      <c r="AO103" t="s">
        <v>3089</v>
      </c>
      <c r="AP103">
        <v>0.21836640804295701</v>
      </c>
      <c r="AQ103">
        <f>(Table2[[#This Row],[Sharpe Ratio]]-AVERAGE(Table2[Sharpe Ratio]))/_xlfn.STDEV.P(Table2[Sharpe Ratio])</f>
        <v>1.8651287009276678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0.48226315514445628</v>
      </c>
      <c r="AS103">
        <f>_xlfn.RANK.AVG(Table2[[#This Row],[1Y Return vs Nifty Z-Score]],Table2[1Y Return vs Nifty Z-Score])</f>
        <v>237</v>
      </c>
      <c r="AT103">
        <f>_xlfn.RANK.AVG(Table2[[#This Row],[6M Return vs Nifty Z-Score]],Table2[6M Return vs Nifty Z-Score])</f>
        <v>220</v>
      </c>
      <c r="AU103">
        <f>_xlfn.RANK.AVG(Table2[[#This Row],[Sharpe Ratio Z-Score]],Table2[Sharpe Ratio Z-Score])</f>
        <v>22</v>
      </c>
      <c r="AV103">
        <f>(Table2[[#This Row],[Rank 1Y]]+Table2[[#This Row],[Rank 6M]]+Table2[[#This Row],[Rank Sharpe]])/3</f>
        <v>159.66666666666666</v>
      </c>
    </row>
    <row r="104" spans="1:48" x14ac:dyDescent="0.3">
      <c r="A104" t="s">
        <v>821</v>
      </c>
      <c r="B104" t="s">
        <v>822</v>
      </c>
      <c r="C104" t="s">
        <v>3039</v>
      </c>
      <c r="D104" t="s">
        <v>424</v>
      </c>
      <c r="E104">
        <v>18451.941723445001</v>
      </c>
      <c r="F104">
        <v>1292.45</v>
      </c>
      <c r="G104">
        <v>44.2244283115458</v>
      </c>
      <c r="H104">
        <f>(Table2[[#This Row],[1Y Return vs Nifty]]-AVERAGE(Table2[1Y Return vs Nifty]))/_xlfn.STDEV.P(Table2[1Y Return vs Nifty])</f>
        <v>0.18894064875697625</v>
      </c>
      <c r="I104">
        <v>-2.45244419780418</v>
      </c>
      <c r="J104">
        <f>(Table2[[#This Row],[1M Return vs Nifty]]-AVERAGE(Table2[1M Return vs Nifty]))/_xlfn.STDEV.P(Table2[1M Return vs Nifty])</f>
        <v>-7.8329239488506536E-2</v>
      </c>
      <c r="K104">
        <v>17.9707529860687</v>
      </c>
      <c r="L104">
        <f>(Table2[[#This Row],[6M Return vs Nifty]]-AVERAGE(Table2[6M Return vs Nifty]))/_xlfn.STDEV.P(Table2[6M Return vs Nifty])</f>
        <v>0.52365730980889591</v>
      </c>
      <c r="M104">
        <v>-5.3088131719215701</v>
      </c>
      <c r="N104">
        <f>(Table2[[#This Row],[1W Return vs Nifty]]-AVERAGE(Table2[1W Return vs Nifty]))/_xlfn.STDEV.P(Table2[1W Return vs Nifty])</f>
        <v>-0.8339524639979532</v>
      </c>
      <c r="O104">
        <v>1323.77</v>
      </c>
      <c r="P104">
        <v>1252.3137076196599</v>
      </c>
      <c r="Q104">
        <v>1047.0532339444101</v>
      </c>
      <c r="R104">
        <v>40.446362510285297</v>
      </c>
      <c r="S104" s="1">
        <f>(Table2[[#This Row],[Close Price]]-Table2[[#This Row],[20D EMA]])/Table2[[#This Row],[20D EMA]]</f>
        <v>-2.3659699192457858E-2</v>
      </c>
      <c r="T104" s="1">
        <f>(Table2[[#This Row],[Close Price]]-Table2[[#This Row],[50D EMA]])/Table2[[#This Row],[50D EMA]]</f>
        <v>3.2049710975877881E-2</v>
      </c>
      <c r="U104" s="1">
        <f>(Table2[[#This Row],[Close Price]]-Table2[[#This Row],[200D EMA]])/Table2[[#This Row],[200D EMA]]</f>
        <v>0.23436894906588726</v>
      </c>
      <c r="V104">
        <v>0.72788135824154399</v>
      </c>
      <c r="W104">
        <v>1270</v>
      </c>
      <c r="X104">
        <v>1340</v>
      </c>
      <c r="Y104">
        <v>1252.1500000000001</v>
      </c>
      <c r="Z104">
        <v>1340</v>
      </c>
      <c r="AA104">
        <v>1252.1500000000001</v>
      </c>
      <c r="AB104">
        <v>1419.05</v>
      </c>
      <c r="AC104" s="1">
        <f>(Table2[[#This Row],[Close Price]]/Table2[[#This Row],[Day Low]])-1</f>
        <v>1.7677165354330837E-2</v>
      </c>
      <c r="AD104" s="1">
        <f>(Table2[[#This Row],[Day High]]/Table2[[#This Row],[Close Price]])-1</f>
        <v>3.6790591512244175E-2</v>
      </c>
      <c r="AE104" s="1">
        <f>(Table2[[#This Row],[Close Price]]/Table2[[#This Row],[Current Week Low]])-1</f>
        <v>3.2184642415046039E-2</v>
      </c>
      <c r="AF104" s="1">
        <f>(Table2[[#This Row],[Current Week High]]/Table2[[#This Row],[Close Price]])-1</f>
        <v>3.6790591512244175E-2</v>
      </c>
      <c r="AG104" s="1">
        <f>(Table2[[#This Row],[Close Price]]/Table2[[#This Row],[Current Month Low]])-1</f>
        <v>3.2184642415046039E-2</v>
      </c>
      <c r="AH104" s="1">
        <f>(Table2[[#This Row],[Current Month High]]/Table2[[#This Row],[Close Price]])-1</f>
        <v>9.795349916824625E-2</v>
      </c>
      <c r="AI104">
        <v>19.439823590854498</v>
      </c>
      <c r="AJ104">
        <v>78.268965517241298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0.2</v>
      </c>
      <c r="AM104" t="s">
        <v>3088</v>
      </c>
      <c r="AN104">
        <v>-0.17</v>
      </c>
      <c r="AO104" t="s">
        <v>3089</v>
      </c>
      <c r="AP104">
        <v>0.17290894745157301</v>
      </c>
      <c r="AQ104">
        <f>(Table2[[#This Row],[Sharpe Ratio]]-AVERAGE(Table2[Sharpe Ratio]))/_xlfn.STDEV.P(Table2[Sharpe Ratio])</f>
        <v>1.3328348998973161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1.1331511549767286</v>
      </c>
      <c r="AS104">
        <f>_xlfn.RANK.AVG(Table2[[#This Row],[1Y Return vs Nifty Z-Score]],Table2[1Y Return vs Nifty Z-Score])</f>
        <v>242</v>
      </c>
      <c r="AT104">
        <f>_xlfn.RANK.AVG(Table2[[#This Row],[6M Return vs Nifty Z-Score]],Table2[6M Return vs Nifty Z-Score])</f>
        <v>166</v>
      </c>
      <c r="AU104">
        <f>_xlfn.RANK.AVG(Table2[[#This Row],[Sharpe Ratio Z-Score]],Table2[Sharpe Ratio Z-Score])</f>
        <v>71</v>
      </c>
      <c r="AV104">
        <f>(Table2[[#This Row],[Rank 1Y]]+Table2[[#This Row],[Rank 6M]]+Table2[[#This Row],[Rank Sharpe]])/3</f>
        <v>159.66666666666666</v>
      </c>
    </row>
    <row r="105" spans="1:48" x14ac:dyDescent="0.3">
      <c r="A105" t="s">
        <v>1538</v>
      </c>
      <c r="B105" t="s">
        <v>1539</v>
      </c>
      <c r="C105" t="s">
        <v>3041</v>
      </c>
      <c r="D105" t="s">
        <v>161</v>
      </c>
      <c r="E105">
        <v>6021.1382440549996</v>
      </c>
      <c r="F105">
        <v>385.55</v>
      </c>
      <c r="G105">
        <v>27.8506197448995</v>
      </c>
      <c r="H105">
        <f>(Table2[[#This Row],[1Y Return vs Nifty]]-AVERAGE(Table2[1Y Return vs Nifty]))/_xlfn.STDEV.P(Table2[1Y Return vs Nifty])</f>
        <v>-6.7318279110556462E-2</v>
      </c>
      <c r="I105">
        <v>-2.7254423290736298</v>
      </c>
      <c r="J105">
        <f>(Table2[[#This Row],[1M Return vs Nifty]]-AVERAGE(Table2[1M Return vs Nifty]))/_xlfn.STDEV.P(Table2[1M Return vs Nifty])</f>
        <v>-0.10727870523914815</v>
      </c>
      <c r="K105">
        <v>22.765319747903298</v>
      </c>
      <c r="L105">
        <f>(Table2[[#This Row],[6M Return vs Nifty]]-AVERAGE(Table2[6M Return vs Nifty]))/_xlfn.STDEV.P(Table2[6M Return vs Nifty])</f>
        <v>0.70040714046352048</v>
      </c>
      <c r="M105">
        <v>0.98165269587654302</v>
      </c>
      <c r="N105">
        <f>(Table2[[#This Row],[1W Return vs Nifty]]-AVERAGE(Table2[1W Return vs Nifty]))/_xlfn.STDEV.P(Table2[1W Return vs Nifty])</f>
        <v>0.42144412690602823</v>
      </c>
      <c r="O105">
        <v>393.97</v>
      </c>
      <c r="P105">
        <v>374.64191758182898</v>
      </c>
      <c r="Q105">
        <v>314.40758134492103</v>
      </c>
      <c r="R105">
        <v>41.694444779107798</v>
      </c>
      <c r="S105" s="1">
        <f>(Table2[[#This Row],[Close Price]]-Table2[[#This Row],[20D EMA]])/Table2[[#This Row],[20D EMA]]</f>
        <v>-2.1372185699418775E-2</v>
      </c>
      <c r="T105" s="1">
        <f>(Table2[[#This Row],[Close Price]]-Table2[[#This Row],[50D EMA]])/Table2[[#This Row],[50D EMA]]</f>
        <v>2.9116022276894575E-2</v>
      </c>
      <c r="U105" s="1">
        <f>(Table2[[#This Row],[Close Price]]-Table2[[#This Row],[200D EMA]])/Table2[[#This Row],[200D EMA]]</f>
        <v>0.22627450124057966</v>
      </c>
      <c r="V105">
        <v>0.72890627665695495</v>
      </c>
      <c r="W105">
        <v>383</v>
      </c>
      <c r="X105">
        <v>404.7</v>
      </c>
      <c r="Y105">
        <v>383</v>
      </c>
      <c r="Z105">
        <v>405</v>
      </c>
      <c r="AA105">
        <v>383</v>
      </c>
      <c r="AB105">
        <v>420</v>
      </c>
      <c r="AC105" s="1">
        <f>(Table2[[#This Row],[Close Price]]/Table2[[#This Row],[Day Low]])-1</f>
        <v>6.6579634464751791E-3</v>
      </c>
      <c r="AD105" s="1">
        <f>(Table2[[#This Row],[Day High]]/Table2[[#This Row],[Close Price]])-1</f>
        <v>4.9669303592270619E-2</v>
      </c>
      <c r="AE105" s="1">
        <f>(Table2[[#This Row],[Close Price]]/Table2[[#This Row],[Current Week Low]])-1</f>
        <v>6.6579634464751791E-3</v>
      </c>
      <c r="AF105" s="1">
        <f>(Table2[[#This Row],[Current Week High]]/Table2[[#This Row],[Close Price]])-1</f>
        <v>5.0447412786927659E-2</v>
      </c>
      <c r="AG105" s="1">
        <f>(Table2[[#This Row],[Close Price]]/Table2[[#This Row],[Current Month Low]])-1</f>
        <v>6.6579634464751791E-3</v>
      </c>
      <c r="AH105" s="1">
        <f>(Table2[[#This Row],[Current Month High]]/Table2[[#This Row],[Close Price]])-1</f>
        <v>8.9352872519776971E-2</v>
      </c>
      <c r="AI105">
        <v>9.8430813124108205</v>
      </c>
      <c r="AJ105">
        <v>70.5596107055961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0.11</v>
      </c>
      <c r="AM105" t="s">
        <v>3088</v>
      </c>
      <c r="AN105">
        <v>1.23</v>
      </c>
      <c r="AO105" t="s">
        <v>3088</v>
      </c>
      <c r="AP105">
        <v>0.20959364955982601</v>
      </c>
      <c r="AQ105">
        <f>(Table2[[#This Row],[Sharpe Ratio]]-AVERAGE(Table2[Sharpe Ratio]))/_xlfn.STDEV.P(Table2[Sharpe Ratio])</f>
        <v>1.7624022199989873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2.7096565030188313</v>
      </c>
      <c r="AS105">
        <f>_xlfn.RANK.AVG(Table2[[#This Row],[1Y Return vs Nifty Z-Score]],Table2[1Y Return vs Nifty Z-Score])</f>
        <v>308</v>
      </c>
      <c r="AT105">
        <f>_xlfn.RANK.AVG(Table2[[#This Row],[6M Return vs Nifty Z-Score]],Table2[6M Return vs Nifty Z-Score])</f>
        <v>143</v>
      </c>
      <c r="AU105">
        <f>_xlfn.RANK.AVG(Table2[[#This Row],[Sharpe Ratio Z-Score]],Table2[Sharpe Ratio Z-Score])</f>
        <v>30</v>
      </c>
      <c r="AV105">
        <f>(Table2[[#This Row],[Rank 1Y]]+Table2[[#This Row],[Rank 6M]]+Table2[[#This Row],[Rank Sharpe]])/3</f>
        <v>160.33333333333334</v>
      </c>
    </row>
    <row r="106" spans="1:48" x14ac:dyDescent="0.3">
      <c r="A106" t="s">
        <v>1335</v>
      </c>
      <c r="B106" t="s">
        <v>1336</v>
      </c>
      <c r="C106" t="s">
        <v>3042</v>
      </c>
      <c r="D106" t="s">
        <v>212</v>
      </c>
      <c r="E106">
        <v>7821.7483798399899</v>
      </c>
      <c r="F106">
        <v>1930.4</v>
      </c>
      <c r="G106">
        <v>111.013796414333</v>
      </c>
      <c r="H106">
        <f>(Table2[[#This Row],[1Y Return vs Nifty]]-AVERAGE(Table2[1Y Return vs Nifty]))/_xlfn.STDEV.P(Table2[1Y Return vs Nifty])</f>
        <v>1.2342302521687636</v>
      </c>
      <c r="I106">
        <v>10.0791454281666</v>
      </c>
      <c r="J106">
        <f>(Table2[[#This Row],[1M Return vs Nifty]]-AVERAGE(Table2[1M Return vs Nifty]))/_xlfn.STDEV.P(Table2[1M Return vs Nifty])</f>
        <v>1.2505546726144277</v>
      </c>
      <c r="K106">
        <v>34.490474804992097</v>
      </c>
      <c r="L106">
        <f>(Table2[[#This Row],[6M Return vs Nifty]]-AVERAGE(Table2[6M Return vs Nifty]))/_xlfn.STDEV.P(Table2[6M Return vs Nifty])</f>
        <v>1.1326504011552676</v>
      </c>
      <c r="M106">
        <v>5.7343735256863599</v>
      </c>
      <c r="N106">
        <f>(Table2[[#This Row],[1W Return vs Nifty]]-AVERAGE(Table2[1W Return vs Nifty]))/_xlfn.STDEV.P(Table2[1W Return vs Nifty])</f>
        <v>1.3699509072711034</v>
      </c>
      <c r="O106">
        <v>1764.46</v>
      </c>
      <c r="P106">
        <v>1646.17132133942</v>
      </c>
      <c r="Q106">
        <v>1364.80667970021</v>
      </c>
      <c r="R106">
        <v>68.502488795094294</v>
      </c>
      <c r="S106" s="1">
        <f>(Table2[[#This Row],[Close Price]]-Table2[[#This Row],[20D EMA]])/Table2[[#This Row],[20D EMA]]</f>
        <v>9.4045770377339272E-2</v>
      </c>
      <c r="T106" s="1">
        <f>(Table2[[#This Row],[Close Price]]-Table2[[#This Row],[50D EMA]])/Table2[[#This Row],[50D EMA]]</f>
        <v>0.17266044850624368</v>
      </c>
      <c r="U106" s="1">
        <f>(Table2[[#This Row],[Close Price]]-Table2[[#This Row],[200D EMA]])/Table2[[#This Row],[200D EMA]]</f>
        <v>0.4144127726749014</v>
      </c>
      <c r="V106">
        <v>1.6213792301621099</v>
      </c>
      <c r="W106">
        <v>1877.05</v>
      </c>
      <c r="X106">
        <v>2005.4</v>
      </c>
      <c r="Y106">
        <v>1865.35</v>
      </c>
      <c r="Z106">
        <v>2005.4</v>
      </c>
      <c r="AA106">
        <v>1865.35</v>
      </c>
      <c r="AB106">
        <v>2020</v>
      </c>
      <c r="AC106" s="1">
        <f>(Table2[[#This Row],[Close Price]]/Table2[[#This Row],[Day Low]])-1</f>
        <v>2.8422258330891736E-2</v>
      </c>
      <c r="AD106" s="1">
        <f>(Table2[[#This Row],[Day High]]/Table2[[#This Row],[Close Price]])-1</f>
        <v>3.8852051388313269E-2</v>
      </c>
      <c r="AE106" s="1">
        <f>(Table2[[#This Row],[Close Price]]/Table2[[#This Row],[Current Week Low]])-1</f>
        <v>3.4872812072801462E-2</v>
      </c>
      <c r="AF106" s="1">
        <f>(Table2[[#This Row],[Current Week High]]/Table2[[#This Row],[Close Price]])-1</f>
        <v>3.8852051388313269E-2</v>
      </c>
      <c r="AG106" s="1">
        <f>(Table2[[#This Row],[Close Price]]/Table2[[#This Row],[Current Month Low]])-1</f>
        <v>3.4872812072801462E-2</v>
      </c>
      <c r="AH106" s="1">
        <f>(Table2[[#This Row],[Current Month High]]/Table2[[#This Row],[Close Price]])-1</f>
        <v>4.6415250725238222E-2</v>
      </c>
      <c r="AI106">
        <v>4.6415250725238204</v>
      </c>
      <c r="AJ106">
        <v>135.52952659834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0.22</v>
      </c>
      <c r="AM106" t="s">
        <v>3088</v>
      </c>
      <c r="AN106">
        <v>26.01</v>
      </c>
      <c r="AO106" t="s">
        <v>3088</v>
      </c>
      <c r="AP106">
        <v>6.7903765586260004E-2</v>
      </c>
      <c r="AQ106">
        <f>(Table2[[#This Row],[Sharpe Ratio]]-AVERAGE(Table2[Sharpe Ratio]))/_xlfn.STDEV.P(Table2[Sharpe Ratio])</f>
        <v>0.10325439417137837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5.0906406273809406</v>
      </c>
      <c r="AS106">
        <f>_xlfn.RANK.AVG(Table2[[#This Row],[1Y Return vs Nifty Z-Score]],Table2[1Y Return vs Nifty Z-Score])</f>
        <v>80</v>
      </c>
      <c r="AT106">
        <f>_xlfn.RANK.AVG(Table2[[#This Row],[6M Return vs Nifty Z-Score]],Table2[6M Return vs Nifty Z-Score])</f>
        <v>95</v>
      </c>
      <c r="AU106">
        <f>_xlfn.RANK.AVG(Table2[[#This Row],[Sharpe Ratio Z-Score]],Table2[Sharpe Ratio Z-Score])</f>
        <v>309</v>
      </c>
      <c r="AV106">
        <f>(Table2[[#This Row],[Rank 1Y]]+Table2[[#This Row],[Rank 6M]]+Table2[[#This Row],[Rank Sharpe]])/3</f>
        <v>161.33333333333334</v>
      </c>
    </row>
    <row r="107" spans="1:48" x14ac:dyDescent="0.3">
      <c r="A107" t="s">
        <v>888</v>
      </c>
      <c r="B107" t="s">
        <v>889</v>
      </c>
      <c r="C107" t="s">
        <v>3041</v>
      </c>
      <c r="D107" t="s">
        <v>265</v>
      </c>
      <c r="E107">
        <v>16260.4843246</v>
      </c>
      <c r="F107">
        <v>934.3</v>
      </c>
      <c r="G107">
        <v>57.626961211825801</v>
      </c>
      <c r="H107">
        <f>(Table2[[#This Row],[1Y Return vs Nifty]]-AVERAGE(Table2[1Y Return vs Nifty]))/_xlfn.STDEV.P(Table2[1Y Return vs Nifty])</f>
        <v>0.39869751123375236</v>
      </c>
      <c r="I107">
        <v>-4.6529598619200501</v>
      </c>
      <c r="J107">
        <f>(Table2[[#This Row],[1M Return vs Nifty]]-AVERAGE(Table2[1M Return vs Nifty]))/_xlfn.STDEV.P(Table2[1M Return vs Nifty])</f>
        <v>-0.31167791684335994</v>
      </c>
      <c r="K107">
        <v>13.123001399274299</v>
      </c>
      <c r="L107">
        <f>(Table2[[#This Row],[6M Return vs Nifty]]-AVERAGE(Table2[6M Return vs Nifty]))/_xlfn.STDEV.P(Table2[6M Return vs Nifty])</f>
        <v>0.34494684135903431</v>
      </c>
      <c r="M107">
        <v>-0.86653524336348298</v>
      </c>
      <c r="N107">
        <f>(Table2[[#This Row],[1W Return vs Nifty]]-AVERAGE(Table2[1W Return vs Nifty]))/_xlfn.STDEV.P(Table2[1W Return vs Nifty])</f>
        <v>5.2598816076301243E-2</v>
      </c>
      <c r="O107">
        <v>963.83</v>
      </c>
      <c r="P107">
        <v>948.79089367343499</v>
      </c>
      <c r="Q107">
        <v>809.24545495999405</v>
      </c>
      <c r="R107">
        <v>34.048569178417999</v>
      </c>
      <c r="S107" s="1">
        <f>(Table2[[#This Row],[Close Price]]-Table2[[#This Row],[20D EMA]])/Table2[[#This Row],[20D EMA]]</f>
        <v>-3.0638183082078878E-2</v>
      </c>
      <c r="T107" s="1">
        <f>(Table2[[#This Row],[Close Price]]-Table2[[#This Row],[50D EMA]])/Table2[[#This Row],[50D EMA]]</f>
        <v>-1.5273010913216744E-2</v>
      </c>
      <c r="U107" s="1">
        <f>(Table2[[#This Row],[Close Price]]-Table2[[#This Row],[200D EMA]])/Table2[[#This Row],[200D EMA]]</f>
        <v>0.15453227975952996</v>
      </c>
      <c r="V107">
        <v>0.93612669138659099</v>
      </c>
      <c r="W107">
        <v>925.75</v>
      </c>
      <c r="X107">
        <v>959.95</v>
      </c>
      <c r="Y107">
        <v>901.05</v>
      </c>
      <c r="Z107">
        <v>959.95</v>
      </c>
      <c r="AA107">
        <v>901.05</v>
      </c>
      <c r="AB107">
        <v>980</v>
      </c>
      <c r="AC107" s="1">
        <f>(Table2[[#This Row],[Close Price]]/Table2[[#This Row],[Day Low]])-1</f>
        <v>9.2357547934107664E-3</v>
      </c>
      <c r="AD107" s="1">
        <f>(Table2[[#This Row],[Day High]]/Table2[[#This Row],[Close Price]])-1</f>
        <v>2.7453708658889076E-2</v>
      </c>
      <c r="AE107" s="1">
        <f>(Table2[[#This Row],[Close Price]]/Table2[[#This Row],[Current Week Low]])-1</f>
        <v>3.6901392819488343E-2</v>
      </c>
      <c r="AF107" s="1">
        <f>(Table2[[#This Row],[Current Week High]]/Table2[[#This Row],[Close Price]])-1</f>
        <v>2.7453708658889076E-2</v>
      </c>
      <c r="AG107" s="1">
        <f>(Table2[[#This Row],[Close Price]]/Table2[[#This Row],[Current Month Low]])-1</f>
        <v>3.6901392819488343E-2</v>
      </c>
      <c r="AH107" s="1">
        <f>(Table2[[#This Row],[Current Month High]]/Table2[[#This Row],[Close Price]])-1</f>
        <v>4.8913625173927056E-2</v>
      </c>
      <c r="AI107">
        <v>13.453922722894101</v>
      </c>
      <c r="AJ107">
        <v>82.837573385518496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-0.08</v>
      </c>
      <c r="AM107" t="s">
        <v>3089</v>
      </c>
      <c r="AN107">
        <v>-1.35</v>
      </c>
      <c r="AO107" t="s">
        <v>3089</v>
      </c>
      <c r="AP107">
        <v>0.161440438216919</v>
      </c>
      <c r="AQ107">
        <f>(Table2[[#This Row],[Sharpe Ratio]]-AVERAGE(Table2[Sharpe Ratio]))/_xlfn.STDEV.P(Table2[Sharpe Ratio])</f>
        <v>1.1985419523096821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1.68310720413541</v>
      </c>
      <c r="AS107">
        <f>_xlfn.RANK.AVG(Table2[[#This Row],[1Y Return vs Nifty Z-Score]],Table2[1Y Return vs Nifty Z-Score])</f>
        <v>190</v>
      </c>
      <c r="AT107">
        <f>_xlfn.RANK.AVG(Table2[[#This Row],[6M Return vs Nifty Z-Score]],Table2[6M Return vs Nifty Z-Score])</f>
        <v>218</v>
      </c>
      <c r="AU107">
        <f>_xlfn.RANK.AVG(Table2[[#This Row],[Sharpe Ratio Z-Score]],Table2[Sharpe Ratio Z-Score])</f>
        <v>82</v>
      </c>
      <c r="AV107">
        <f>(Table2[[#This Row],[Rank 1Y]]+Table2[[#This Row],[Rank 6M]]+Table2[[#This Row],[Rank Sharpe]])/3</f>
        <v>163.33333333333334</v>
      </c>
    </row>
    <row r="108" spans="1:48" x14ac:dyDescent="0.3">
      <c r="A108" t="s">
        <v>952</v>
      </c>
      <c r="B108" t="s">
        <v>953</v>
      </c>
      <c r="C108" t="s">
        <v>3044</v>
      </c>
      <c r="D108" t="s">
        <v>296</v>
      </c>
      <c r="E108">
        <v>14545.521445139901</v>
      </c>
      <c r="F108">
        <v>385.35</v>
      </c>
      <c r="G108">
        <v>125.27639631422301</v>
      </c>
      <c r="H108">
        <f>(Table2[[#This Row],[1Y Return vs Nifty]]-AVERAGE(Table2[1Y Return vs Nifty]))/_xlfn.STDEV.P(Table2[1Y Return vs Nifty])</f>
        <v>1.4574476266771303</v>
      </c>
      <c r="I108">
        <v>44.081612493590903</v>
      </c>
      <c r="J108">
        <f>(Table2[[#This Row],[1M Return vs Nifty]]-AVERAGE(Table2[1M Return vs Nifty]))/_xlfn.STDEV.P(Table2[1M Return vs Nifty])</f>
        <v>4.8562689358240219</v>
      </c>
      <c r="K108">
        <v>9.4903419792410304</v>
      </c>
      <c r="L108">
        <f>(Table2[[#This Row],[6M Return vs Nifty]]-AVERAGE(Table2[6M Return vs Nifty]))/_xlfn.STDEV.P(Table2[6M Return vs Nifty])</f>
        <v>0.21103027095526267</v>
      </c>
      <c r="M108">
        <v>28.674297056982301</v>
      </c>
      <c r="N108">
        <f>(Table2[[#This Row],[1W Return vs Nifty]]-AVERAGE(Table2[1W Return vs Nifty]))/_xlfn.STDEV.P(Table2[1W Return vs Nifty])</f>
        <v>5.948101779086822</v>
      </c>
      <c r="O108">
        <v>316.18</v>
      </c>
      <c r="P108">
        <v>287.90038078372999</v>
      </c>
      <c r="Q108">
        <v>255.585850221545</v>
      </c>
      <c r="R108">
        <v>87.9828977376484</v>
      </c>
      <c r="S108" s="1">
        <f>(Table2[[#This Row],[Close Price]]-Table2[[#This Row],[20D EMA]])/Table2[[#This Row],[20D EMA]]</f>
        <v>0.21876779049908285</v>
      </c>
      <c r="T108" s="1">
        <f>(Table2[[#This Row],[Close Price]]-Table2[[#This Row],[50D EMA]])/Table2[[#This Row],[50D EMA]]</f>
        <v>0.33848381496054336</v>
      </c>
      <c r="U108" s="1">
        <f>(Table2[[#This Row],[Close Price]]-Table2[[#This Row],[200D EMA]])/Table2[[#This Row],[200D EMA]]</f>
        <v>0.50771257354808119</v>
      </c>
      <c r="V108">
        <v>3.6038956066432002</v>
      </c>
      <c r="W108">
        <v>377.25</v>
      </c>
      <c r="X108">
        <v>419.85</v>
      </c>
      <c r="Y108">
        <v>355</v>
      </c>
      <c r="Z108">
        <v>419.85</v>
      </c>
      <c r="AA108">
        <v>324.3</v>
      </c>
      <c r="AB108">
        <v>419.85</v>
      </c>
      <c r="AC108" s="1">
        <f>(Table2[[#This Row],[Close Price]]/Table2[[#This Row],[Day Low]])-1</f>
        <v>2.1471172962226781E-2</v>
      </c>
      <c r="AD108" s="1">
        <f>(Table2[[#This Row],[Day High]]/Table2[[#This Row],[Close Price]])-1</f>
        <v>8.9528999610743565E-2</v>
      </c>
      <c r="AE108" s="1">
        <f>(Table2[[#This Row],[Close Price]]/Table2[[#This Row],[Current Week Low]])-1</f>
        <v>8.5492957746478915E-2</v>
      </c>
      <c r="AF108" s="1">
        <f>(Table2[[#This Row],[Current Week High]]/Table2[[#This Row],[Close Price]])-1</f>
        <v>8.9528999610743565E-2</v>
      </c>
      <c r="AG108" s="1">
        <f>(Table2[[#This Row],[Close Price]]/Table2[[#This Row],[Current Month Low]])-1</f>
        <v>0.18825161887141539</v>
      </c>
      <c r="AH108" s="1">
        <f>(Table2[[#This Row],[Current Month High]]/Table2[[#This Row],[Close Price]])-1</f>
        <v>8.9528999610743565E-2</v>
      </c>
      <c r="AI108">
        <v>8.9528999610743494</v>
      </c>
      <c r="AJ108">
        <v>154.18865435356199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0.39</v>
      </c>
      <c r="AM108" t="s">
        <v>3088</v>
      </c>
      <c r="AN108">
        <v>39.47</v>
      </c>
      <c r="AO108" t="s">
        <v>3088</v>
      </c>
      <c r="AP108">
        <v>0.11717219214805299</v>
      </c>
      <c r="AQ108">
        <f>(Table2[[#This Row],[Sharpe Ratio]]-AVERAGE(Table2[Sharpe Ratio]))/_xlfn.STDEV.P(Table2[Sharpe Ratio])</f>
        <v>0.68017351160954587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13.153022124152784</v>
      </c>
      <c r="AS108">
        <f>_xlfn.RANK.AVG(Table2[[#This Row],[1Y Return vs Nifty Z-Score]],Table2[1Y Return vs Nifty Z-Score])</f>
        <v>61</v>
      </c>
      <c r="AT108">
        <f>_xlfn.RANK.AVG(Table2[[#This Row],[6M Return vs Nifty Z-Score]],Table2[6M Return vs Nifty Z-Score])</f>
        <v>248</v>
      </c>
      <c r="AU108">
        <f>_xlfn.RANK.AVG(Table2[[#This Row],[Sharpe Ratio Z-Score]],Table2[Sharpe Ratio Z-Score])</f>
        <v>181</v>
      </c>
      <c r="AV108">
        <f>(Table2[[#This Row],[Rank 1Y]]+Table2[[#This Row],[Rank 6M]]+Table2[[#This Row],[Rank Sharpe]])/3</f>
        <v>163.33333333333334</v>
      </c>
    </row>
    <row r="109" spans="1:48" x14ac:dyDescent="0.3">
      <c r="A109" t="s">
        <v>1424</v>
      </c>
      <c r="B109" t="s">
        <v>1425</v>
      </c>
      <c r="C109" t="s">
        <v>3043</v>
      </c>
      <c r="D109" t="s">
        <v>136</v>
      </c>
      <c r="E109">
        <v>7022.44378435</v>
      </c>
      <c r="F109">
        <v>842.15</v>
      </c>
      <c r="G109">
        <v>70.244276058885305</v>
      </c>
      <c r="H109">
        <f>(Table2[[#This Row],[1Y Return vs Nifty]]-AVERAGE(Table2[1Y Return vs Nifty]))/_xlfn.STDEV.P(Table2[1Y Return vs Nifty])</f>
        <v>0.59616528802582092</v>
      </c>
      <c r="I109">
        <v>-18.311211236384601</v>
      </c>
      <c r="J109">
        <f>(Table2[[#This Row],[1M Return vs Nifty]]-AVERAGE(Table2[1M Return vs Nifty]))/_xlfn.STDEV.P(Table2[1M Return vs Nifty])</f>
        <v>-1.760036110872371</v>
      </c>
      <c r="K109">
        <v>8.2269984315551294</v>
      </c>
      <c r="L109">
        <f>(Table2[[#This Row],[6M Return vs Nifty]]-AVERAGE(Table2[6M Return vs Nifty]))/_xlfn.STDEV.P(Table2[6M Return vs Nifty])</f>
        <v>0.16445760460101352</v>
      </c>
      <c r="M109">
        <v>-4.8821141171162497</v>
      </c>
      <c r="N109">
        <f>(Table2[[#This Row],[1W Return vs Nifty]]-AVERAGE(Table2[1W Return vs Nifty]))/_xlfn.STDEV.P(Table2[1W Return vs Nifty])</f>
        <v>-0.74879556942091352</v>
      </c>
      <c r="O109">
        <v>921.45</v>
      </c>
      <c r="P109">
        <v>914.66258551580302</v>
      </c>
      <c r="Q109">
        <v>737.61164943218205</v>
      </c>
      <c r="R109">
        <v>23.086489373900498</v>
      </c>
      <c r="S109" s="1">
        <f>(Table2[[#This Row],[Close Price]]-Table2[[#This Row],[20D EMA]])/Table2[[#This Row],[20D EMA]]</f>
        <v>-8.6060014108199107E-2</v>
      </c>
      <c r="T109" s="1">
        <f>(Table2[[#This Row],[Close Price]]-Table2[[#This Row],[50D EMA]])/Table2[[#This Row],[50D EMA]]</f>
        <v>-7.9277961801521843E-2</v>
      </c>
      <c r="U109" s="1">
        <f>(Table2[[#This Row],[Close Price]]-Table2[[#This Row],[200D EMA]])/Table2[[#This Row],[200D EMA]]</f>
        <v>0.14172546033985794</v>
      </c>
      <c r="V109">
        <v>0.59740744352806596</v>
      </c>
      <c r="W109">
        <v>836.9</v>
      </c>
      <c r="X109">
        <v>907.95</v>
      </c>
      <c r="Y109">
        <v>836.9</v>
      </c>
      <c r="Z109">
        <v>907.95</v>
      </c>
      <c r="AA109">
        <v>836.9</v>
      </c>
      <c r="AB109">
        <v>938.2</v>
      </c>
      <c r="AC109" s="1">
        <f>(Table2[[#This Row],[Close Price]]/Table2[[#This Row],[Day Low]])-1</f>
        <v>6.273150914087644E-3</v>
      </c>
      <c r="AD109" s="1">
        <f>(Table2[[#This Row],[Day High]]/Table2[[#This Row],[Close Price]])-1</f>
        <v>7.8133349165825594E-2</v>
      </c>
      <c r="AE109" s="1">
        <f>(Table2[[#This Row],[Close Price]]/Table2[[#This Row],[Current Week Low]])-1</f>
        <v>6.273150914087644E-3</v>
      </c>
      <c r="AF109" s="1">
        <f>(Table2[[#This Row],[Current Week High]]/Table2[[#This Row],[Close Price]])-1</f>
        <v>7.8133349165825594E-2</v>
      </c>
      <c r="AG109" s="1">
        <f>(Table2[[#This Row],[Close Price]]/Table2[[#This Row],[Current Month Low]])-1</f>
        <v>6.273150914087644E-3</v>
      </c>
      <c r="AH109" s="1">
        <f>(Table2[[#This Row],[Current Month High]]/Table2[[#This Row],[Close Price]])-1</f>
        <v>0.11405331591759205</v>
      </c>
      <c r="AI109">
        <v>31.8054978329276</v>
      </c>
      <c r="AJ109">
        <v>132.76672194582599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0.01</v>
      </c>
      <c r="AM109" t="s">
        <v>3088</v>
      </c>
      <c r="AN109">
        <v>-5.92</v>
      </c>
      <c r="AO109" t="s">
        <v>3089</v>
      </c>
      <c r="AP109">
        <v>0.166505467577269</v>
      </c>
      <c r="AQ109">
        <f>(Table2[[#This Row],[Sharpe Ratio]]-AVERAGE(Table2[Sharpe Ratio]))/_xlfn.STDEV.P(Table2[Sharpe Ratio])</f>
        <v>1.2578519906504961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-0.49035679701595403</v>
      </c>
      <c r="AS109">
        <f>_xlfn.RANK.AVG(Table2[[#This Row],[1Y Return vs Nifty Z-Score]],Table2[1Y Return vs Nifty Z-Score])</f>
        <v>147</v>
      </c>
      <c r="AT109">
        <f>_xlfn.RANK.AVG(Table2[[#This Row],[6M Return vs Nifty Z-Score]],Table2[6M Return vs Nifty Z-Score])</f>
        <v>266</v>
      </c>
      <c r="AU109">
        <f>_xlfn.RANK.AVG(Table2[[#This Row],[Sharpe Ratio Z-Score]],Table2[Sharpe Ratio Z-Score])</f>
        <v>79</v>
      </c>
      <c r="AV109">
        <f>(Table2[[#This Row],[Rank 1Y]]+Table2[[#This Row],[Rank 6M]]+Table2[[#This Row],[Rank Sharpe]])/3</f>
        <v>164</v>
      </c>
    </row>
    <row r="110" spans="1:48" x14ac:dyDescent="0.3">
      <c r="A110" t="s">
        <v>104</v>
      </c>
      <c r="B110" t="s">
        <v>105</v>
      </c>
      <c r="C110" t="s">
        <v>3036</v>
      </c>
      <c r="D110" t="s">
        <v>106</v>
      </c>
      <c r="E110">
        <v>263193.92317143898</v>
      </c>
      <c r="F110">
        <v>9427.4</v>
      </c>
      <c r="G110">
        <v>78.935650847959295</v>
      </c>
      <c r="H110">
        <f>(Table2[[#This Row],[1Y Return vs Nifty]]-AVERAGE(Table2[1Y Return vs Nifty]))/_xlfn.STDEV.P(Table2[1Y Return vs Nifty])</f>
        <v>0.73218998723232875</v>
      </c>
      <c r="I110">
        <v>-0.122324353977648</v>
      </c>
      <c r="J110">
        <f>(Table2[[#This Row],[1M Return vs Nifty]]-AVERAGE(Table2[1M Return vs Nifty]))/_xlfn.STDEV.P(Table2[1M Return vs Nifty])</f>
        <v>0.16876301824994519</v>
      </c>
      <c r="K110">
        <v>12.702107213039101</v>
      </c>
      <c r="L110">
        <f>(Table2[[#This Row],[6M Return vs Nifty]]-AVERAGE(Table2[6M Return vs Nifty]))/_xlfn.STDEV.P(Table2[6M Return vs Nifty])</f>
        <v>0.32943074160779812</v>
      </c>
      <c r="M110">
        <v>2.7992726077010701</v>
      </c>
      <c r="N110">
        <f>(Table2[[#This Row],[1W Return vs Nifty]]-AVERAGE(Table2[1W Return vs Nifty]))/_xlfn.STDEV.P(Table2[1W Return vs Nifty])</f>
        <v>0.78418893608538887</v>
      </c>
      <c r="O110">
        <v>9519.43</v>
      </c>
      <c r="P110">
        <v>9419.3793536727098</v>
      </c>
      <c r="Q110">
        <v>8118.9458818468302</v>
      </c>
      <c r="R110">
        <v>41.605953262873598</v>
      </c>
      <c r="S110" s="1">
        <f>(Table2[[#This Row],[Close Price]]-Table2[[#This Row],[20D EMA]])/Table2[[#This Row],[20D EMA]]</f>
        <v>-9.6675956438568959E-3</v>
      </c>
      <c r="T110" s="1">
        <f>(Table2[[#This Row],[Close Price]]-Table2[[#This Row],[50D EMA]])/Table2[[#This Row],[50D EMA]]</f>
        <v>8.5150475696283182E-4</v>
      </c>
      <c r="U110" s="1">
        <f>(Table2[[#This Row],[Close Price]]-Table2[[#This Row],[200D EMA]])/Table2[[#This Row],[200D EMA]]</f>
        <v>0.16116059118939874</v>
      </c>
      <c r="V110">
        <v>0.76774942337013696</v>
      </c>
      <c r="W110">
        <v>9400</v>
      </c>
      <c r="X110">
        <v>9620</v>
      </c>
      <c r="Y110">
        <v>9369.2999999999993</v>
      </c>
      <c r="Z110">
        <v>9620</v>
      </c>
      <c r="AA110">
        <v>9369.2999999999993</v>
      </c>
      <c r="AB110">
        <v>9844</v>
      </c>
      <c r="AC110" s="1">
        <f>(Table2[[#This Row],[Close Price]]/Table2[[#This Row],[Day Low]])-1</f>
        <v>2.9148936170211304E-3</v>
      </c>
      <c r="AD110" s="1">
        <f>(Table2[[#This Row],[Day High]]/Table2[[#This Row],[Close Price]])-1</f>
        <v>2.0429810976515306E-2</v>
      </c>
      <c r="AE110" s="1">
        <f>(Table2[[#This Row],[Close Price]]/Table2[[#This Row],[Current Week Low]])-1</f>
        <v>6.201103604324798E-3</v>
      </c>
      <c r="AF110" s="1">
        <f>(Table2[[#This Row],[Current Week High]]/Table2[[#This Row],[Close Price]])-1</f>
        <v>2.0429810976515306E-2</v>
      </c>
      <c r="AG110" s="1">
        <f>(Table2[[#This Row],[Close Price]]/Table2[[#This Row],[Current Month Low]])-1</f>
        <v>6.201103604324798E-3</v>
      </c>
      <c r="AH110" s="1">
        <f>(Table2[[#This Row],[Current Month High]]/Table2[[#This Row],[Close Price]])-1</f>
        <v>4.419033879966916E-2</v>
      </c>
      <c r="AI110">
        <v>6.4853512103018902</v>
      </c>
      <c r="AJ110">
        <v>107.60625412904599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0.02</v>
      </c>
      <c r="AM110" t="s">
        <v>3088</v>
      </c>
      <c r="AN110">
        <v>0.44</v>
      </c>
      <c r="AO110" t="s">
        <v>3088</v>
      </c>
      <c r="AP110">
        <v>0.12840662851349299</v>
      </c>
      <c r="AQ110">
        <f>(Table2[[#This Row],[Sharpe Ratio]]-AVERAGE(Table2[Sharpe Ratio]))/_xlfn.STDEV.P(Table2[Sharpe Ratio])</f>
        <v>0.81172553316103391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2.8262982163364949</v>
      </c>
      <c r="AS110">
        <f>_xlfn.RANK.AVG(Table2[[#This Row],[1Y Return vs Nifty Z-Score]],Table2[1Y Return vs Nifty Z-Score])</f>
        <v>118</v>
      </c>
      <c r="AT110">
        <f>_xlfn.RANK.AVG(Table2[[#This Row],[6M Return vs Nifty Z-Score]],Table2[6M Return vs Nifty Z-Score])</f>
        <v>224</v>
      </c>
      <c r="AU110">
        <f>_xlfn.RANK.AVG(Table2[[#This Row],[Sharpe Ratio Z-Score]],Table2[Sharpe Ratio Z-Score])</f>
        <v>152</v>
      </c>
      <c r="AV110">
        <f>(Table2[[#This Row],[Rank 1Y]]+Table2[[#This Row],[Rank 6M]]+Table2[[#This Row],[Rank Sharpe]])/3</f>
        <v>164.66666666666666</v>
      </c>
    </row>
    <row r="111" spans="1:48" x14ac:dyDescent="0.3">
      <c r="A111" t="s">
        <v>107</v>
      </c>
      <c r="B111" t="s">
        <v>108</v>
      </c>
      <c r="C111" t="s">
        <v>3037</v>
      </c>
      <c r="D111" t="s">
        <v>109</v>
      </c>
      <c r="E111">
        <v>257195.16753000001</v>
      </c>
      <c r="F111">
        <v>608.70000000000005</v>
      </c>
      <c r="G111">
        <v>69.238934595662798</v>
      </c>
      <c r="H111">
        <f>(Table2[[#This Row],[1Y Return vs Nifty]]-AVERAGE(Table2[1Y Return vs Nifty]))/_xlfn.STDEV.P(Table2[1Y Return vs Nifty])</f>
        <v>0.58043115235069354</v>
      </c>
      <c r="I111">
        <v>-10.401602439405799</v>
      </c>
      <c r="J111">
        <f>(Table2[[#This Row],[1M Return vs Nifty]]-AVERAGE(Table2[1M Return vs Nifty]))/_xlfn.STDEV.P(Table2[1M Return vs Nifty])</f>
        <v>-0.92127964061980139</v>
      </c>
      <c r="K111">
        <v>83.279413212516701</v>
      </c>
      <c r="L111">
        <f>(Table2[[#This Row],[6M Return vs Nifty]]-AVERAGE(Table2[6M Return vs Nifty]))/_xlfn.STDEV.P(Table2[6M Return vs Nifty])</f>
        <v>2.9312355559168197</v>
      </c>
      <c r="M111">
        <v>6.5807867170288798E-3</v>
      </c>
      <c r="N111">
        <f>(Table2[[#This Row],[1W Return vs Nifty]]-AVERAGE(Table2[1W Return vs Nifty]))/_xlfn.STDEV.P(Table2[1W Return vs Nifty])</f>
        <v>0.22684773669088351</v>
      </c>
      <c r="O111">
        <v>639.29999999999995</v>
      </c>
      <c r="P111">
        <v>626.65321913905098</v>
      </c>
      <c r="Q111">
        <v>479.98337141764301</v>
      </c>
      <c r="R111">
        <v>33.475477337184799</v>
      </c>
      <c r="S111" s="1">
        <f>(Table2[[#This Row],[Close Price]]-Table2[[#This Row],[20D EMA]])/Table2[[#This Row],[20D EMA]]</f>
        <v>-4.7864852182074008E-2</v>
      </c>
      <c r="T111" s="1">
        <f>(Table2[[#This Row],[Close Price]]-Table2[[#This Row],[50D EMA]])/Table2[[#This Row],[50D EMA]]</f>
        <v>-2.8649368726959668E-2</v>
      </c>
      <c r="U111" s="1">
        <f>(Table2[[#This Row],[Close Price]]-Table2[[#This Row],[200D EMA]])/Table2[[#This Row],[200D EMA]]</f>
        <v>0.26816893302405292</v>
      </c>
      <c r="V111">
        <v>0.206686646146267</v>
      </c>
      <c r="W111">
        <v>605</v>
      </c>
      <c r="X111">
        <v>629.95000000000005</v>
      </c>
      <c r="Y111">
        <v>605</v>
      </c>
      <c r="Z111">
        <v>636</v>
      </c>
      <c r="AA111">
        <v>605</v>
      </c>
      <c r="AB111">
        <v>663.15</v>
      </c>
      <c r="AC111" s="1">
        <f>(Table2[[#This Row],[Close Price]]/Table2[[#This Row],[Day Low]])-1</f>
        <v>6.1157024793390136E-3</v>
      </c>
      <c r="AD111" s="1">
        <f>(Table2[[#This Row],[Day High]]/Table2[[#This Row],[Close Price]])-1</f>
        <v>3.4910464925250517E-2</v>
      </c>
      <c r="AE111" s="1">
        <f>(Table2[[#This Row],[Close Price]]/Table2[[#This Row],[Current Week Low]])-1</f>
        <v>6.1157024793390136E-3</v>
      </c>
      <c r="AF111" s="1">
        <f>(Table2[[#This Row],[Current Week High]]/Table2[[#This Row],[Close Price]])-1</f>
        <v>4.4849679645145413E-2</v>
      </c>
      <c r="AG111" s="1">
        <f>(Table2[[#This Row],[Close Price]]/Table2[[#This Row],[Current Month Low]])-1</f>
        <v>6.1157024793390136E-3</v>
      </c>
      <c r="AH111" s="1">
        <f>(Table2[[#This Row],[Current Month High]]/Table2[[#This Row],[Close Price]])-1</f>
        <v>8.9452932479053615E-2</v>
      </c>
      <c r="AI111">
        <v>32.692623624116898</v>
      </c>
      <c r="AJ111">
        <v>113.879128601546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0.11</v>
      </c>
      <c r="AM111" t="s">
        <v>3088</v>
      </c>
      <c r="AN111">
        <v>-5.15</v>
      </c>
      <c r="AO111" t="s">
        <v>3089</v>
      </c>
      <c r="AP111">
        <v>5.9327335740226E-2</v>
      </c>
      <c r="AQ111">
        <f>(Table2[[#This Row],[Sharpe Ratio]]-AVERAGE(Table2[Sharpe Ratio]))/_xlfn.STDEV.P(Table2[Sharpe Ratio])</f>
        <v>2.8268651668022084E-3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2.8200616695053977</v>
      </c>
      <c r="AS111">
        <f>_xlfn.RANK.AVG(Table2[[#This Row],[1Y Return vs Nifty Z-Score]],Table2[1Y Return vs Nifty Z-Score])</f>
        <v>149</v>
      </c>
      <c r="AT111">
        <f>_xlfn.RANK.AVG(Table2[[#This Row],[6M Return vs Nifty Z-Score]],Table2[6M Return vs Nifty Z-Score])</f>
        <v>8</v>
      </c>
      <c r="AU111">
        <f>_xlfn.RANK.AVG(Table2[[#This Row],[Sharpe Ratio Z-Score]],Table2[Sharpe Ratio Z-Score])</f>
        <v>341</v>
      </c>
      <c r="AV111">
        <f>(Table2[[#This Row],[Rank 1Y]]+Table2[[#This Row],[Rank 6M]]+Table2[[#This Row],[Rank Sharpe]])/3</f>
        <v>166</v>
      </c>
    </row>
    <row r="112" spans="1:48" x14ac:dyDescent="0.3">
      <c r="A112" t="s">
        <v>1552</v>
      </c>
      <c r="B112" t="s">
        <v>1553</v>
      </c>
      <c r="C112" t="s">
        <v>3033</v>
      </c>
      <c r="D112" t="s">
        <v>46</v>
      </c>
      <c r="E112">
        <v>5932.9323254599904</v>
      </c>
      <c r="F112">
        <v>784.1</v>
      </c>
      <c r="G112">
        <v>86.161786476746698</v>
      </c>
      <c r="H112">
        <f>(Table2[[#This Row],[1Y Return vs Nifty]]-AVERAGE(Table2[1Y Return vs Nifty]))/_xlfn.STDEV.P(Table2[1Y Return vs Nifty])</f>
        <v>0.84528290396707706</v>
      </c>
      <c r="I112">
        <v>-9.4565413078300704</v>
      </c>
      <c r="J112">
        <f>(Table2[[#This Row],[1M Return vs Nifty]]-AVERAGE(Table2[1M Return vs Nifty]))/_xlfn.STDEV.P(Table2[1M Return vs Nifty])</f>
        <v>-0.82106278296735546</v>
      </c>
      <c r="K112">
        <v>8.3687971553241294</v>
      </c>
      <c r="L112">
        <f>(Table2[[#This Row],[6M Return vs Nifty]]-AVERAGE(Table2[6M Return vs Nifty]))/_xlfn.STDEV.P(Table2[6M Return vs Nifty])</f>
        <v>0.16968495915840892</v>
      </c>
      <c r="M112">
        <v>-0.93838589690709195</v>
      </c>
      <c r="N112">
        <f>(Table2[[#This Row],[1W Return vs Nifty]]-AVERAGE(Table2[1W Return vs Nifty]))/_xlfn.STDEV.P(Table2[1W Return vs Nifty])</f>
        <v>3.8259486142945547E-2</v>
      </c>
      <c r="O112">
        <v>834.92</v>
      </c>
      <c r="P112">
        <v>808.29061220809899</v>
      </c>
      <c r="Q112">
        <v>652.09585461475797</v>
      </c>
      <c r="R112">
        <v>27.610021774730999</v>
      </c>
      <c r="S112" s="1">
        <f>(Table2[[#This Row],[Close Price]]-Table2[[#This Row],[20D EMA]])/Table2[[#This Row],[20D EMA]]</f>
        <v>-6.0868107124035765E-2</v>
      </c>
      <c r="T112" s="1">
        <f>(Table2[[#This Row],[Close Price]]-Table2[[#This Row],[50D EMA]])/Table2[[#This Row],[50D EMA]]</f>
        <v>-2.9928112293689437E-2</v>
      </c>
      <c r="U112" s="1">
        <f>(Table2[[#This Row],[Close Price]]-Table2[[#This Row],[200D EMA]])/Table2[[#This Row],[200D EMA]]</f>
        <v>0.20243058509124678</v>
      </c>
      <c r="V112">
        <v>0.53224333540867097</v>
      </c>
      <c r="W112">
        <v>763.75</v>
      </c>
      <c r="X112">
        <v>840.6</v>
      </c>
      <c r="Y112">
        <v>763.75</v>
      </c>
      <c r="Z112">
        <v>840.6</v>
      </c>
      <c r="AA112">
        <v>763.75</v>
      </c>
      <c r="AB112">
        <v>867.5</v>
      </c>
      <c r="AC112" s="1">
        <f>(Table2[[#This Row],[Close Price]]/Table2[[#This Row],[Day Low]])-1</f>
        <v>2.6644844517184962E-2</v>
      </c>
      <c r="AD112" s="1">
        <f>(Table2[[#This Row],[Day High]]/Table2[[#This Row],[Close Price]])-1</f>
        <v>7.2057135569442599E-2</v>
      </c>
      <c r="AE112" s="1">
        <f>(Table2[[#This Row],[Close Price]]/Table2[[#This Row],[Current Week Low]])-1</f>
        <v>2.6644844517184962E-2</v>
      </c>
      <c r="AF112" s="1">
        <f>(Table2[[#This Row],[Current Week High]]/Table2[[#This Row],[Close Price]])-1</f>
        <v>7.2057135569442599E-2</v>
      </c>
      <c r="AG112" s="1">
        <f>(Table2[[#This Row],[Close Price]]/Table2[[#This Row],[Current Month Low]])-1</f>
        <v>2.6644844517184962E-2</v>
      </c>
      <c r="AH112" s="1">
        <f>(Table2[[#This Row],[Current Month High]]/Table2[[#This Row],[Close Price]])-1</f>
        <v>0.10636398418569049</v>
      </c>
      <c r="AI112">
        <v>19.474556816732498</v>
      </c>
      <c r="AJ112">
        <v>122.50283768444901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0.18</v>
      </c>
      <c r="AM112" t="s">
        <v>3088</v>
      </c>
      <c r="AN112">
        <v>-3.66</v>
      </c>
      <c r="AO112" t="s">
        <v>3089</v>
      </c>
      <c r="AP112">
        <v>0.14393454456695201</v>
      </c>
      <c r="AQ112">
        <f>(Table2[[#This Row],[Sharpe Ratio]]-AVERAGE(Table2[Sharpe Ratio]))/_xlfn.STDEV.P(Table2[Sharpe Ratio])</f>
        <v>0.99355296810011939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1.2257175344011952</v>
      </c>
      <c r="AS112">
        <f>_xlfn.RANK.AVG(Table2[[#This Row],[1Y Return vs Nifty Z-Score]],Table2[1Y Return vs Nifty Z-Score])</f>
        <v>115</v>
      </c>
      <c r="AT112">
        <f>_xlfn.RANK.AVG(Table2[[#This Row],[6M Return vs Nifty Z-Score]],Table2[6M Return vs Nifty Z-Score])</f>
        <v>265</v>
      </c>
      <c r="AU112">
        <f>_xlfn.RANK.AVG(Table2[[#This Row],[Sharpe Ratio Z-Score]],Table2[Sharpe Ratio Z-Score])</f>
        <v>120</v>
      </c>
      <c r="AV112">
        <f>(Table2[[#This Row],[Rank 1Y]]+Table2[[#This Row],[Rank 6M]]+Table2[[#This Row],[Rank Sharpe]])/3</f>
        <v>166.66666666666666</v>
      </c>
    </row>
    <row r="113" spans="1:48" x14ac:dyDescent="0.3">
      <c r="A113" t="s">
        <v>268</v>
      </c>
      <c r="B113" t="s">
        <v>269</v>
      </c>
      <c r="C113" t="s">
        <v>3036</v>
      </c>
      <c r="D113" t="s">
        <v>212</v>
      </c>
      <c r="E113">
        <v>96442.433181600005</v>
      </c>
      <c r="F113">
        <v>32699.4</v>
      </c>
      <c r="G113">
        <v>56.769550329418401</v>
      </c>
      <c r="H113">
        <f>(Table2[[#This Row],[1Y Return vs Nifty]]-AVERAGE(Table2[1Y Return vs Nifty]))/_xlfn.STDEV.P(Table2[1Y Return vs Nifty])</f>
        <v>0.38527856886775652</v>
      </c>
      <c r="I113">
        <v>-6.6756674077991596</v>
      </c>
      <c r="J113">
        <f>(Table2[[#This Row],[1M Return vs Nifty]]-AVERAGE(Table2[1M Return vs Nifty]))/_xlfn.STDEV.P(Table2[1M Return vs Nifty])</f>
        <v>-0.52617133681917805</v>
      </c>
      <c r="K113">
        <v>21.959853713662699</v>
      </c>
      <c r="L113">
        <f>(Table2[[#This Row],[6M Return vs Nifty]]-AVERAGE(Table2[6M Return vs Nifty]))/_xlfn.STDEV.P(Table2[6M Return vs Nifty])</f>
        <v>0.67071394977039456</v>
      </c>
      <c r="M113">
        <v>-3.9083650318702898</v>
      </c>
      <c r="N113">
        <f>(Table2[[#This Row],[1W Return vs Nifty]]-AVERAGE(Table2[1W Return vs Nifty]))/_xlfn.STDEV.P(Table2[1W Return vs Nifty])</f>
        <v>-0.55446317692332159</v>
      </c>
      <c r="O113">
        <v>34116.51</v>
      </c>
      <c r="P113">
        <v>33337.922591500697</v>
      </c>
      <c r="Q113">
        <v>28439.542144469</v>
      </c>
      <c r="R113">
        <v>26.632317959055399</v>
      </c>
      <c r="S113" s="1">
        <f>(Table2[[#This Row],[Close Price]]-Table2[[#This Row],[20D EMA]])/Table2[[#This Row],[20D EMA]]</f>
        <v>-4.1537367098803499E-2</v>
      </c>
      <c r="T113" s="1">
        <f>(Table2[[#This Row],[Close Price]]-Table2[[#This Row],[50D EMA]])/Table2[[#This Row],[50D EMA]]</f>
        <v>-1.9153040797553575E-2</v>
      </c>
      <c r="U113" s="1">
        <f>(Table2[[#This Row],[Close Price]]-Table2[[#This Row],[200D EMA]])/Table2[[#This Row],[200D EMA]]</f>
        <v>0.14978644290022336</v>
      </c>
      <c r="V113">
        <v>0.45122303647038697</v>
      </c>
      <c r="W113">
        <v>32355.200000000001</v>
      </c>
      <c r="X113">
        <v>33220</v>
      </c>
      <c r="Y113">
        <v>32147.7</v>
      </c>
      <c r="Z113">
        <v>33789.9</v>
      </c>
      <c r="AA113">
        <v>32147.7</v>
      </c>
      <c r="AB113">
        <v>35182.800000000003</v>
      </c>
      <c r="AC113" s="1">
        <f>(Table2[[#This Row],[Close Price]]/Table2[[#This Row],[Day Low]])-1</f>
        <v>1.0638166353476475E-2</v>
      </c>
      <c r="AD113" s="1">
        <f>(Table2[[#This Row],[Day High]]/Table2[[#This Row],[Close Price]])-1</f>
        <v>1.5920781421065788E-2</v>
      </c>
      <c r="AE113" s="1">
        <f>(Table2[[#This Row],[Close Price]]/Table2[[#This Row],[Current Week Low]])-1</f>
        <v>1.7161414346904991E-2</v>
      </c>
      <c r="AF113" s="1">
        <f>(Table2[[#This Row],[Current Week High]]/Table2[[#This Row],[Close Price]])-1</f>
        <v>3.334923576579385E-2</v>
      </c>
      <c r="AG113" s="1">
        <f>(Table2[[#This Row],[Close Price]]/Table2[[#This Row],[Current Month Low]])-1</f>
        <v>1.7161414346904991E-2</v>
      </c>
      <c r="AH113" s="1">
        <f>(Table2[[#This Row],[Current Month High]]/Table2[[#This Row],[Close Price]])-1</f>
        <v>7.594634763940622E-2</v>
      </c>
      <c r="AI113">
        <v>12.1671957283619</v>
      </c>
      <c r="AJ113">
        <v>82.360863636743801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</v>
      </c>
      <c r="AM113" t="s">
        <v>3090</v>
      </c>
      <c r="AN113">
        <v>-4.03</v>
      </c>
      <c r="AO113" t="s">
        <v>3089</v>
      </c>
      <c r="AP113">
        <v>0.124184336123563</v>
      </c>
      <c r="AQ113">
        <f>(Table2[[#This Row],[Sharpe Ratio]]-AVERAGE(Table2[Sharpe Ratio]))/_xlfn.STDEV.P(Table2[Sharpe Ratio])</f>
        <v>0.76228370257792921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0.73764170747358049</v>
      </c>
      <c r="AS113">
        <f>_xlfn.RANK.AVG(Table2[[#This Row],[1Y Return vs Nifty Z-Score]],Table2[1Y Return vs Nifty Z-Score])</f>
        <v>194</v>
      </c>
      <c r="AT113">
        <f>_xlfn.RANK.AVG(Table2[[#This Row],[6M Return vs Nifty Z-Score]],Table2[6M Return vs Nifty Z-Score])</f>
        <v>150</v>
      </c>
      <c r="AU113">
        <f>_xlfn.RANK.AVG(Table2[[#This Row],[Sharpe Ratio Z-Score]],Table2[Sharpe Ratio Z-Score])</f>
        <v>163</v>
      </c>
      <c r="AV113">
        <f>(Table2[[#This Row],[Rank 1Y]]+Table2[[#This Row],[Rank 6M]]+Table2[[#This Row],[Rank Sharpe]])/3</f>
        <v>169</v>
      </c>
    </row>
    <row r="114" spans="1:48" x14ac:dyDescent="0.3">
      <c r="A114" t="s">
        <v>1187</v>
      </c>
      <c r="B114" t="s">
        <v>1188</v>
      </c>
      <c r="C114" t="s">
        <v>3033</v>
      </c>
      <c r="D114" t="s">
        <v>46</v>
      </c>
      <c r="E114">
        <v>9578.5240392249998</v>
      </c>
      <c r="F114">
        <v>1469.75</v>
      </c>
      <c r="G114">
        <v>37.407732039393302</v>
      </c>
      <c r="H114">
        <f>(Table2[[#This Row],[1Y Return vs Nifty]]-AVERAGE(Table2[1Y Return vs Nifty]))/_xlfn.STDEV.P(Table2[1Y Return vs Nifty])</f>
        <v>8.2255678599285231E-2</v>
      </c>
      <c r="I114">
        <v>-9.6722639329937703</v>
      </c>
      <c r="J114">
        <f>(Table2[[#This Row],[1M Return vs Nifty]]-AVERAGE(Table2[1M Return vs Nifty]))/_xlfn.STDEV.P(Table2[1M Return vs Nifty])</f>
        <v>-0.8439385979766939</v>
      </c>
      <c r="K114">
        <v>45.6860341991338</v>
      </c>
      <c r="L114">
        <f>(Table2[[#This Row],[6M Return vs Nifty]]-AVERAGE(Table2[6M Return vs Nifty]))/_xlfn.STDEV.P(Table2[6M Return vs Nifty])</f>
        <v>1.5453703246215458</v>
      </c>
      <c r="M114">
        <v>-3.7120594191848801</v>
      </c>
      <c r="N114">
        <f>(Table2[[#This Row],[1W Return vs Nifty]]-AVERAGE(Table2[1W Return vs Nifty]))/_xlfn.STDEV.P(Table2[1W Return vs Nifty])</f>
        <v>-0.515286206231508</v>
      </c>
      <c r="O114">
        <v>1635.64</v>
      </c>
      <c r="P114">
        <v>1595.22351757924</v>
      </c>
      <c r="Q114">
        <v>1247.92835394349</v>
      </c>
      <c r="R114">
        <v>20.293924204893901</v>
      </c>
      <c r="S114" s="1">
        <f>(Table2[[#This Row],[Close Price]]-Table2[[#This Row],[20D EMA]])/Table2[[#This Row],[20D EMA]]</f>
        <v>-0.10142207331686685</v>
      </c>
      <c r="T114" s="1">
        <f>(Table2[[#This Row],[Close Price]]-Table2[[#This Row],[50D EMA]])/Table2[[#This Row],[50D EMA]]</f>
        <v>-7.865575964529832E-2</v>
      </c>
      <c r="U114" s="1">
        <f>(Table2[[#This Row],[Close Price]]-Table2[[#This Row],[200D EMA]])/Table2[[#This Row],[200D EMA]]</f>
        <v>0.17775190807673139</v>
      </c>
      <c r="V114">
        <v>0.62830305531518804</v>
      </c>
      <c r="W114">
        <v>1457.05</v>
      </c>
      <c r="X114">
        <v>1575</v>
      </c>
      <c r="Y114">
        <v>1457.05</v>
      </c>
      <c r="Z114">
        <v>1587.85</v>
      </c>
      <c r="AA114">
        <v>1457.05</v>
      </c>
      <c r="AB114">
        <v>1635.25</v>
      </c>
      <c r="AC114" s="1">
        <f>(Table2[[#This Row],[Close Price]]/Table2[[#This Row],[Day Low]])-1</f>
        <v>8.7162417212862664E-3</v>
      </c>
      <c r="AD114" s="1">
        <f>(Table2[[#This Row],[Day High]]/Table2[[#This Row],[Close Price]])-1</f>
        <v>7.1610818166354839E-2</v>
      </c>
      <c r="AE114" s="1">
        <f>(Table2[[#This Row],[Close Price]]/Table2[[#This Row],[Current Week Low]])-1</f>
        <v>8.7162417212862664E-3</v>
      </c>
      <c r="AF114" s="1">
        <f>(Table2[[#This Row],[Current Week High]]/Table2[[#This Row],[Close Price]])-1</f>
        <v>8.0353801666950053E-2</v>
      </c>
      <c r="AG114" s="1">
        <f>(Table2[[#This Row],[Close Price]]/Table2[[#This Row],[Current Month Low]])-1</f>
        <v>8.7162417212862664E-3</v>
      </c>
      <c r="AH114" s="1">
        <f>(Table2[[#This Row],[Current Month High]]/Table2[[#This Row],[Close Price]])-1</f>
        <v>0.11260418438509956</v>
      </c>
      <c r="AI114">
        <v>27.906106480694</v>
      </c>
      <c r="AJ114">
        <v>82.554962116507198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0.01</v>
      </c>
      <c r="AM114" t="s">
        <v>3088</v>
      </c>
      <c r="AN114">
        <v>-13.13</v>
      </c>
      <c r="AO114" t="s">
        <v>3089</v>
      </c>
      <c r="AP114">
        <v>0.11473119929209501</v>
      </c>
      <c r="AQ114">
        <f>(Table2[[#This Row],[Sharpe Ratio]]-AVERAGE(Table2[Sharpe Ratio]))/_xlfn.STDEV.P(Table2[Sharpe Ratio])</f>
        <v>0.65159018670133306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0.91999138571396211</v>
      </c>
      <c r="AS114">
        <f>_xlfn.RANK.AVG(Table2[[#This Row],[1Y Return vs Nifty Z-Score]],Table2[1Y Return vs Nifty Z-Score])</f>
        <v>273</v>
      </c>
      <c r="AT114">
        <f>_xlfn.RANK.AVG(Table2[[#This Row],[6M Return vs Nifty Z-Score]],Table2[6M Return vs Nifty Z-Score])</f>
        <v>52</v>
      </c>
      <c r="AU114">
        <f>_xlfn.RANK.AVG(Table2[[#This Row],[Sharpe Ratio Z-Score]],Table2[Sharpe Ratio Z-Score])</f>
        <v>185</v>
      </c>
      <c r="AV114">
        <f>(Table2[[#This Row],[Rank 1Y]]+Table2[[#This Row],[Rank 6M]]+Table2[[#This Row],[Rank Sharpe]])/3</f>
        <v>170</v>
      </c>
    </row>
    <row r="115" spans="1:48" x14ac:dyDescent="0.3">
      <c r="A115" t="s">
        <v>348</v>
      </c>
      <c r="B115" t="s">
        <v>349</v>
      </c>
      <c r="C115" t="s">
        <v>3044</v>
      </c>
      <c r="D115" t="s">
        <v>296</v>
      </c>
      <c r="E115">
        <v>66481.610355190001</v>
      </c>
      <c r="F115">
        <v>7795.3</v>
      </c>
      <c r="G115">
        <v>28.5305550728051</v>
      </c>
      <c r="H115">
        <f>(Table2[[#This Row],[1Y Return vs Nifty]]-AVERAGE(Table2[1Y Return vs Nifty]))/_xlfn.STDEV.P(Table2[1Y Return vs Nifty])</f>
        <v>-5.6676924813592405E-2</v>
      </c>
      <c r="I115">
        <v>-12.480574777168201</v>
      </c>
      <c r="J115">
        <f>(Table2[[#This Row],[1M Return vs Nifty]]-AVERAGE(Table2[1M Return vs Nifty]))/_xlfn.STDEV.P(Table2[1M Return vs Nifty])</f>
        <v>-1.1417395324466106</v>
      </c>
      <c r="K115">
        <v>27.211288298382801</v>
      </c>
      <c r="L115">
        <f>(Table2[[#This Row],[6M Return vs Nifty]]-AVERAGE(Table2[6M Return vs Nifty]))/_xlfn.STDEV.P(Table2[6M Return vs Nifty])</f>
        <v>0.86430603423809571</v>
      </c>
      <c r="M115">
        <v>1.2219509459748801</v>
      </c>
      <c r="N115">
        <f>(Table2[[#This Row],[1W Return vs Nifty]]-AVERAGE(Table2[1W Return vs Nifty]))/_xlfn.STDEV.P(Table2[1W Return vs Nifty])</f>
        <v>0.46940076641629713</v>
      </c>
      <c r="O115">
        <v>8171.66</v>
      </c>
      <c r="P115">
        <v>8273.24767159564</v>
      </c>
      <c r="Q115">
        <v>7123.6997545527902</v>
      </c>
      <c r="R115">
        <v>31.2386963363642</v>
      </c>
      <c r="S115" s="1">
        <f>(Table2[[#This Row],[Close Price]]-Table2[[#This Row],[20D EMA]])/Table2[[#This Row],[20D EMA]]</f>
        <v>-4.6056737553936369E-2</v>
      </c>
      <c r="T115" s="1">
        <f>(Table2[[#This Row],[Close Price]]-Table2[[#This Row],[50D EMA]])/Table2[[#This Row],[50D EMA]]</f>
        <v>-5.7770260309813651E-2</v>
      </c>
      <c r="U115" s="1">
        <f>(Table2[[#This Row],[Close Price]]-Table2[[#This Row],[200D EMA]])/Table2[[#This Row],[200D EMA]]</f>
        <v>9.4276888216405688E-2</v>
      </c>
      <c r="V115">
        <v>0.67702063398134704</v>
      </c>
      <c r="W115">
        <v>7750</v>
      </c>
      <c r="X115">
        <v>7994.95</v>
      </c>
      <c r="Y115">
        <v>7540.9</v>
      </c>
      <c r="Z115">
        <v>7994.95</v>
      </c>
      <c r="AA115">
        <v>7540.9</v>
      </c>
      <c r="AB115">
        <v>8294.75</v>
      </c>
      <c r="AC115" s="1">
        <f>(Table2[[#This Row],[Close Price]]/Table2[[#This Row],[Day Low]])-1</f>
        <v>5.8451612903225314E-3</v>
      </c>
      <c r="AD115" s="1">
        <f>(Table2[[#This Row],[Day High]]/Table2[[#This Row],[Close Price]])-1</f>
        <v>2.5611586468769598E-2</v>
      </c>
      <c r="AE115" s="1">
        <f>(Table2[[#This Row],[Close Price]]/Table2[[#This Row],[Current Week Low]])-1</f>
        <v>3.3736026203768921E-2</v>
      </c>
      <c r="AF115" s="1">
        <f>(Table2[[#This Row],[Current Week High]]/Table2[[#This Row],[Close Price]])-1</f>
        <v>2.5611586468769598E-2</v>
      </c>
      <c r="AG115" s="1">
        <f>(Table2[[#This Row],[Close Price]]/Table2[[#This Row],[Current Month Low]])-1</f>
        <v>3.3736026203768921E-2</v>
      </c>
      <c r="AH115" s="1">
        <f>(Table2[[#This Row],[Current Month High]]/Table2[[#This Row],[Close Price]])-1</f>
        <v>6.407065796056588E-2</v>
      </c>
      <c r="AI115">
        <v>27.449232229676799</v>
      </c>
      <c r="AJ115">
        <v>60.002052545155998</v>
      </c>
      <c r="AK115" t="str">
        <f>IF(AND(Table2[[#This Row],[20D EMA]]&gt;Table2[[#This Row],[50D EMA]],Table2[[#This Row],[50D EMA]]&gt;Table2[[#This Row],[200D EMA]]),"Uptrend","Downtrend/NoTrend")</f>
        <v>Downtrend/NoTrend</v>
      </c>
      <c r="AL115">
        <v>-0.21</v>
      </c>
      <c r="AM115" t="s">
        <v>3089</v>
      </c>
      <c r="AN115">
        <v>-4.29</v>
      </c>
      <c r="AO115" t="s">
        <v>3089</v>
      </c>
      <c r="AP115">
        <v>0.15925477009498001</v>
      </c>
      <c r="AQ115">
        <f>(Table2[[#This Row],[Sharpe Ratio]]-AVERAGE(Table2[Sharpe Ratio]))/_xlfn.STDEV.P(Table2[Sharpe Ratio])</f>
        <v>1.172948406667621</v>
      </c>
      <c r="AR1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5">
        <f>_xlfn.RANK.AVG(Table2[[#This Row],[1Y Return vs Nifty Z-Score]],Table2[1Y Return vs Nifty Z-Score])</f>
        <v>303</v>
      </c>
      <c r="AT115">
        <f>_xlfn.RANK.AVG(Table2[[#This Row],[6M Return vs Nifty Z-Score]],Table2[6M Return vs Nifty Z-Score])</f>
        <v>122</v>
      </c>
      <c r="AU115">
        <f>_xlfn.RANK.AVG(Table2[[#This Row],[Sharpe Ratio Z-Score]],Table2[Sharpe Ratio Z-Score])</f>
        <v>88</v>
      </c>
      <c r="AV115">
        <f>(Table2[[#This Row],[Rank 1Y]]+Table2[[#This Row],[Rank 6M]]+Table2[[#This Row],[Rank Sharpe]])/3</f>
        <v>171</v>
      </c>
    </row>
    <row r="116" spans="1:48" x14ac:dyDescent="0.3">
      <c r="A116" t="s">
        <v>674</v>
      </c>
      <c r="B116" t="s">
        <v>675</v>
      </c>
      <c r="C116" t="s">
        <v>3034</v>
      </c>
      <c r="D116" t="s">
        <v>51</v>
      </c>
      <c r="E116">
        <v>24779.352817039999</v>
      </c>
      <c r="F116">
        <v>973.4</v>
      </c>
      <c r="G116">
        <v>75.559480875876702</v>
      </c>
      <c r="H116">
        <f>(Table2[[#This Row],[1Y Return vs Nifty]]-AVERAGE(Table2[1Y Return vs Nifty]))/_xlfn.STDEV.P(Table2[1Y Return vs Nifty])</f>
        <v>0.67935110776070629</v>
      </c>
      <c r="I116">
        <v>23.366617581721702</v>
      </c>
      <c r="J116">
        <f>(Table2[[#This Row],[1M Return vs Nifty]]-AVERAGE(Table2[1M Return vs Nifty]))/_xlfn.STDEV.P(Table2[1M Return vs Nifty])</f>
        <v>2.6595944276971544</v>
      </c>
      <c r="K116">
        <v>49.087335418170198</v>
      </c>
      <c r="L116">
        <f>(Table2[[#This Row],[6M Return vs Nifty]]-AVERAGE(Table2[6M Return vs Nifty]))/_xlfn.STDEV.P(Table2[6M Return vs Nifty])</f>
        <v>1.6707579653267541</v>
      </c>
      <c r="M116">
        <v>13.499250857777</v>
      </c>
      <c r="N116">
        <f>(Table2[[#This Row],[1W Return vs Nifty]]-AVERAGE(Table2[1W Return vs Nifty]))/_xlfn.STDEV.P(Table2[1W Return vs Nifty])</f>
        <v>2.9195977436677119</v>
      </c>
      <c r="O116">
        <v>907.72</v>
      </c>
      <c r="P116">
        <v>820.11538628855396</v>
      </c>
      <c r="Q116">
        <v>690.74353832297504</v>
      </c>
      <c r="R116">
        <v>64.142185998383795</v>
      </c>
      <c r="S116" s="1">
        <f>(Table2[[#This Row],[Close Price]]-Table2[[#This Row],[20D EMA]])/Table2[[#This Row],[20D EMA]]</f>
        <v>7.2357114528709243E-2</v>
      </c>
      <c r="T116" s="1">
        <f>(Table2[[#This Row],[Close Price]]-Table2[[#This Row],[50D EMA]])/Table2[[#This Row],[50D EMA]]</f>
        <v>0.18690615524863899</v>
      </c>
      <c r="U116" s="1">
        <f>(Table2[[#This Row],[Close Price]]-Table2[[#This Row],[200D EMA]])/Table2[[#This Row],[200D EMA]]</f>
        <v>0.40920608879421988</v>
      </c>
      <c r="V116">
        <v>2.4433903384716298</v>
      </c>
      <c r="W116">
        <v>961.95</v>
      </c>
      <c r="X116">
        <v>1011.95</v>
      </c>
      <c r="Y116">
        <v>922.05</v>
      </c>
      <c r="Z116">
        <v>1011.95</v>
      </c>
      <c r="AA116">
        <v>922.05</v>
      </c>
      <c r="AB116">
        <v>1014.6</v>
      </c>
      <c r="AC116" s="1">
        <f>(Table2[[#This Row],[Close Price]]/Table2[[#This Row],[Day Low]])-1</f>
        <v>1.1902905556421706E-2</v>
      </c>
      <c r="AD116" s="1">
        <f>(Table2[[#This Row],[Day High]]/Table2[[#This Row],[Close Price]])-1</f>
        <v>3.9603451818368773E-2</v>
      </c>
      <c r="AE116" s="1">
        <f>(Table2[[#This Row],[Close Price]]/Table2[[#This Row],[Current Week Low]])-1</f>
        <v>5.569112304104995E-2</v>
      </c>
      <c r="AF116" s="1">
        <f>(Table2[[#This Row],[Current Week High]]/Table2[[#This Row],[Close Price]])-1</f>
        <v>3.9603451818368773E-2</v>
      </c>
      <c r="AG116" s="1">
        <f>(Table2[[#This Row],[Close Price]]/Table2[[#This Row],[Current Month Low]])-1</f>
        <v>5.569112304104995E-2</v>
      </c>
      <c r="AH116" s="1">
        <f>(Table2[[#This Row],[Current Month High]]/Table2[[#This Row],[Close Price]])-1</f>
        <v>4.2325868091226626E-2</v>
      </c>
      <c r="AI116">
        <v>9.9958906924183299</v>
      </c>
      <c r="AJ116">
        <v>100.082219938335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0.33</v>
      </c>
      <c r="AM116" t="s">
        <v>3088</v>
      </c>
      <c r="AN116">
        <v>18.62</v>
      </c>
      <c r="AO116" t="s">
        <v>3088</v>
      </c>
      <c r="AP116">
        <v>5.7085995883971001E-2</v>
      </c>
      <c r="AQ116">
        <f>(Table2[[#This Row],[Sharpe Ratio]]-AVERAGE(Table2[Sharpe Ratio]))/_xlfn.STDEV.P(Table2[Sharpe Ratio])</f>
        <v>-2.341858048646701E-2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7.9058826639658601</v>
      </c>
      <c r="AS116">
        <f>_xlfn.RANK.AVG(Table2[[#This Row],[1Y Return vs Nifty Z-Score]],Table2[1Y Return vs Nifty Z-Score])</f>
        <v>128</v>
      </c>
      <c r="AT116">
        <f>_xlfn.RANK.AVG(Table2[[#This Row],[6M Return vs Nifty Z-Score]],Table2[6M Return vs Nifty Z-Score])</f>
        <v>45</v>
      </c>
      <c r="AU116">
        <f>_xlfn.RANK.AVG(Table2[[#This Row],[Sharpe Ratio Z-Score]],Table2[Sharpe Ratio Z-Score])</f>
        <v>347</v>
      </c>
      <c r="AV116">
        <f>(Table2[[#This Row],[Rank 1Y]]+Table2[[#This Row],[Rank 6M]]+Table2[[#This Row],[Rank Sharpe]])/3</f>
        <v>173.33333333333334</v>
      </c>
    </row>
    <row r="117" spans="1:48" x14ac:dyDescent="0.3">
      <c r="A117" t="s">
        <v>799</v>
      </c>
      <c r="B117" t="s">
        <v>800</v>
      </c>
      <c r="C117" t="s">
        <v>3041</v>
      </c>
      <c r="D117" t="s">
        <v>405</v>
      </c>
      <c r="E117">
        <v>19166.533688179999</v>
      </c>
      <c r="F117">
        <v>602.20000000000005</v>
      </c>
      <c r="G117">
        <v>63.710325140934003</v>
      </c>
      <c r="H117">
        <f>(Table2[[#This Row],[1Y Return vs Nifty]]-AVERAGE(Table2[1Y Return vs Nifty]))/_xlfn.STDEV.P(Table2[1Y Return vs Nifty])</f>
        <v>0.49390543503205703</v>
      </c>
      <c r="I117">
        <v>13.9065214038649</v>
      </c>
      <c r="J117">
        <f>(Table2[[#This Row],[1M Return vs Nifty]]-AVERAGE(Table2[1M Return vs Nifty]))/_xlfn.STDEV.P(Table2[1M Return vs Nifty])</f>
        <v>1.6564200505497297</v>
      </c>
      <c r="K117">
        <v>9.0535436389536397</v>
      </c>
      <c r="L117">
        <f>(Table2[[#This Row],[6M Return vs Nifty]]-AVERAGE(Table2[6M Return vs Nifty]))/_xlfn.STDEV.P(Table2[6M Return vs Nifty])</f>
        <v>0.19492787077792612</v>
      </c>
      <c r="M117">
        <v>4.13208312402028</v>
      </c>
      <c r="N117">
        <f>(Table2[[#This Row],[1W Return vs Nifty]]-AVERAGE(Table2[1W Return vs Nifty]))/_xlfn.STDEV.P(Table2[1W Return vs Nifty])</f>
        <v>1.0501796931568985</v>
      </c>
      <c r="O117">
        <v>593.63</v>
      </c>
      <c r="P117">
        <v>568.40722147655697</v>
      </c>
      <c r="Q117">
        <v>488.24186058280202</v>
      </c>
      <c r="R117">
        <v>49.524503370621197</v>
      </c>
      <c r="S117" s="1">
        <f>(Table2[[#This Row],[Close Price]]-Table2[[#This Row],[20D EMA]])/Table2[[#This Row],[20D EMA]]</f>
        <v>1.4436601923757307E-2</v>
      </c>
      <c r="T117" s="1">
        <f>(Table2[[#This Row],[Close Price]]-Table2[[#This Row],[50D EMA]])/Table2[[#This Row],[50D EMA]]</f>
        <v>5.9451705127284003E-2</v>
      </c>
      <c r="U117" s="1">
        <f>(Table2[[#This Row],[Close Price]]-Table2[[#This Row],[200D EMA]])/Table2[[#This Row],[200D EMA]]</f>
        <v>0.23340509820515812</v>
      </c>
      <c r="V117">
        <v>1.74686992777468</v>
      </c>
      <c r="W117">
        <v>598.65</v>
      </c>
      <c r="X117">
        <v>640.85</v>
      </c>
      <c r="Y117">
        <v>598.65</v>
      </c>
      <c r="Z117">
        <v>654.4</v>
      </c>
      <c r="AA117">
        <v>598.65</v>
      </c>
      <c r="AB117">
        <v>664</v>
      </c>
      <c r="AC117" s="1">
        <f>(Table2[[#This Row],[Close Price]]/Table2[[#This Row],[Day Low]])-1</f>
        <v>5.9300091873382144E-3</v>
      </c>
      <c r="AD117" s="1">
        <f>(Table2[[#This Row],[Day High]]/Table2[[#This Row],[Close Price]])-1</f>
        <v>6.4181335104616322E-2</v>
      </c>
      <c r="AE117" s="1">
        <f>(Table2[[#This Row],[Close Price]]/Table2[[#This Row],[Current Week Low]])-1</f>
        <v>5.9300091873382144E-3</v>
      </c>
      <c r="AF117" s="1">
        <f>(Table2[[#This Row],[Current Week High]]/Table2[[#This Row],[Close Price]])-1</f>
        <v>8.6682165393556776E-2</v>
      </c>
      <c r="AG117" s="1">
        <f>(Table2[[#This Row],[Close Price]]/Table2[[#This Row],[Current Month Low]])-1</f>
        <v>5.9300091873382144E-3</v>
      </c>
      <c r="AH117" s="1">
        <f>(Table2[[#This Row],[Current Month High]]/Table2[[#This Row],[Close Price]])-1</f>
        <v>0.10262371305214213</v>
      </c>
      <c r="AI117">
        <v>10.2623713052142</v>
      </c>
      <c r="AJ117">
        <v>99.107290461233205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0.18</v>
      </c>
      <c r="AM117" t="s">
        <v>3088</v>
      </c>
      <c r="AN117">
        <v>9.83</v>
      </c>
      <c r="AO117" t="s">
        <v>3088</v>
      </c>
      <c r="AP117">
        <v>0.14984748480651799</v>
      </c>
      <c r="AQ117">
        <f>(Table2[[#This Row],[Sharpe Ratio]]-AVERAGE(Table2[Sharpe Ratio]))/_xlfn.STDEV.P(Table2[Sharpe Ratio])</f>
        <v>1.0627917991838878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4.4582248487004996</v>
      </c>
      <c r="AS117">
        <f>_xlfn.RANK.AVG(Table2[[#This Row],[1Y Return vs Nifty Z-Score]],Table2[1Y Return vs Nifty Z-Score])</f>
        <v>165</v>
      </c>
      <c r="AT117">
        <f>_xlfn.RANK.AVG(Table2[[#This Row],[6M Return vs Nifty Z-Score]],Table2[6M Return vs Nifty Z-Score])</f>
        <v>249</v>
      </c>
      <c r="AU117">
        <f>_xlfn.RANK.AVG(Table2[[#This Row],[Sharpe Ratio Z-Score]],Table2[Sharpe Ratio Z-Score])</f>
        <v>111</v>
      </c>
      <c r="AV117">
        <f>(Table2[[#This Row],[Rank 1Y]]+Table2[[#This Row],[Rank 6M]]+Table2[[#This Row],[Rank Sharpe]])/3</f>
        <v>175</v>
      </c>
    </row>
    <row r="118" spans="1:48" x14ac:dyDescent="0.3">
      <c r="A118" t="s">
        <v>383</v>
      </c>
      <c r="B118" t="s">
        <v>384</v>
      </c>
      <c r="C118" t="s">
        <v>3044</v>
      </c>
      <c r="D118" t="s">
        <v>385</v>
      </c>
      <c r="E118">
        <v>60604.76108484</v>
      </c>
      <c r="F118">
        <v>936.6</v>
      </c>
      <c r="G118">
        <v>75.690020315505393</v>
      </c>
      <c r="H118">
        <f>(Table2[[#This Row],[1Y Return vs Nifty]]-AVERAGE(Table2[1Y Return vs Nifty]))/_xlfn.STDEV.P(Table2[1Y Return vs Nifty])</f>
        <v>0.68139412033823321</v>
      </c>
      <c r="I118">
        <v>-7.6678335990080297</v>
      </c>
      <c r="J118">
        <f>(Table2[[#This Row],[1M Return vs Nifty]]-AVERAGE(Table2[1M Return vs Nifty]))/_xlfn.STDEV.P(Table2[1M Return vs Nifty])</f>
        <v>-0.63138334335484325</v>
      </c>
      <c r="K118">
        <v>6.6657167905004</v>
      </c>
      <c r="L118">
        <f>(Table2[[#This Row],[6M Return vs Nifty]]-AVERAGE(Table2[6M Return vs Nifty]))/_xlfn.STDEV.P(Table2[6M Return vs Nifty])</f>
        <v>0.1069015668256619</v>
      </c>
      <c r="M118">
        <v>-5.2378142323873602</v>
      </c>
      <c r="N118">
        <f>(Table2[[#This Row],[1W Return vs Nifty]]-AVERAGE(Table2[1W Return vs Nifty]))/_xlfn.STDEV.P(Table2[1W Return vs Nifty])</f>
        <v>-0.81978311175564555</v>
      </c>
      <c r="O118">
        <v>1004.11</v>
      </c>
      <c r="P118">
        <v>944.62509377342701</v>
      </c>
      <c r="Q118">
        <v>768.29381669987799</v>
      </c>
      <c r="R118">
        <v>28.8096821369525</v>
      </c>
      <c r="S118" s="1">
        <f>(Table2[[#This Row],[Close Price]]-Table2[[#This Row],[20D EMA]])/Table2[[#This Row],[20D EMA]]</f>
        <v>-6.7233669617870542E-2</v>
      </c>
      <c r="T118" s="1">
        <f>(Table2[[#This Row],[Close Price]]-Table2[[#This Row],[50D EMA]])/Table2[[#This Row],[50D EMA]]</f>
        <v>-8.4955331234846977E-3</v>
      </c>
      <c r="U118" s="1">
        <f>(Table2[[#This Row],[Close Price]]-Table2[[#This Row],[200D EMA]])/Table2[[#This Row],[200D EMA]]</f>
        <v>0.21906486768702996</v>
      </c>
      <c r="V118">
        <v>0.33412571599392599</v>
      </c>
      <c r="W118">
        <v>926.6</v>
      </c>
      <c r="X118">
        <v>973.95</v>
      </c>
      <c r="Y118">
        <v>926.6</v>
      </c>
      <c r="Z118">
        <v>977.45</v>
      </c>
      <c r="AA118">
        <v>926.6</v>
      </c>
      <c r="AB118">
        <v>1034</v>
      </c>
      <c r="AC118" s="1">
        <f>(Table2[[#This Row],[Close Price]]/Table2[[#This Row],[Day Low]])-1</f>
        <v>1.0792143319663383E-2</v>
      </c>
      <c r="AD118" s="1">
        <f>(Table2[[#This Row],[Day High]]/Table2[[#This Row],[Close Price]])-1</f>
        <v>3.9878283151825844E-2</v>
      </c>
      <c r="AE118" s="1">
        <f>(Table2[[#This Row],[Close Price]]/Table2[[#This Row],[Current Week Low]])-1</f>
        <v>1.0792143319663383E-2</v>
      </c>
      <c r="AF118" s="1">
        <f>(Table2[[#This Row],[Current Week High]]/Table2[[#This Row],[Close Price]])-1</f>
        <v>4.3615203929105339E-2</v>
      </c>
      <c r="AG118" s="1">
        <f>(Table2[[#This Row],[Close Price]]/Table2[[#This Row],[Current Month Low]])-1</f>
        <v>1.0792143319663383E-2</v>
      </c>
      <c r="AH118" s="1">
        <f>(Table2[[#This Row],[Current Month High]]/Table2[[#This Row],[Close Price]])-1</f>
        <v>0.10399316677343573</v>
      </c>
      <c r="AI118">
        <v>26.734998932308301</v>
      </c>
      <c r="AJ118">
        <v>126.6973254266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0.31</v>
      </c>
      <c r="AM118" t="s">
        <v>3088</v>
      </c>
      <c r="AN118">
        <v>-7.76</v>
      </c>
      <c r="AO118" t="s">
        <v>3089</v>
      </c>
      <c r="AP118">
        <v>0.14495225278722601</v>
      </c>
      <c r="AQ118">
        <f>(Table2[[#This Row],[Sharpe Ratio]]-AVERAGE(Table2[Sharpe Ratio]))/_xlfn.STDEV.P(Table2[Sharpe Ratio])</f>
        <v>1.005470038914501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0.34259927096790732</v>
      </c>
      <c r="AS118">
        <f>_xlfn.RANK.AVG(Table2[[#This Row],[1Y Return vs Nifty Z-Score]],Table2[1Y Return vs Nifty Z-Score])</f>
        <v>127</v>
      </c>
      <c r="AT118">
        <f>_xlfn.RANK.AVG(Table2[[#This Row],[6M Return vs Nifty Z-Score]],Table2[6M Return vs Nifty Z-Score])</f>
        <v>282</v>
      </c>
      <c r="AU118">
        <f>_xlfn.RANK.AVG(Table2[[#This Row],[Sharpe Ratio Z-Score]],Table2[Sharpe Ratio Z-Score])</f>
        <v>118</v>
      </c>
      <c r="AV118">
        <f>(Table2[[#This Row],[Rank 1Y]]+Table2[[#This Row],[Rank 6M]]+Table2[[#This Row],[Rank Sharpe]])/3</f>
        <v>175.66666666666666</v>
      </c>
    </row>
    <row r="119" spans="1:48" x14ac:dyDescent="0.3">
      <c r="A119" t="s">
        <v>709</v>
      </c>
      <c r="B119" t="s">
        <v>710</v>
      </c>
      <c r="C119" t="s">
        <v>3035</v>
      </c>
      <c r="D119" t="s">
        <v>57</v>
      </c>
      <c r="E119">
        <v>23066.2510524299</v>
      </c>
      <c r="F119">
        <v>174.01</v>
      </c>
      <c r="G119">
        <v>99.303446757717396</v>
      </c>
      <c r="H119">
        <f>(Table2[[#This Row],[1Y Return vs Nifty]]-AVERAGE(Table2[1Y Return vs Nifty]))/_xlfn.STDEV.P(Table2[1Y Return vs Nifty])</f>
        <v>1.0509569693681395</v>
      </c>
      <c r="I119">
        <v>1.4447790001649099</v>
      </c>
      <c r="J119">
        <f>(Table2[[#This Row],[1M Return vs Nifty]]-AVERAGE(Table2[1M Return vs Nifty]))/_xlfn.STDEV.P(Table2[1M Return vs Nifty])</f>
        <v>0.33494292822774802</v>
      </c>
      <c r="K119">
        <v>15.062526247418001</v>
      </c>
      <c r="L119">
        <f>(Table2[[#This Row],[6M Return vs Nifty]]-AVERAGE(Table2[6M Return vs Nifty]))/_xlfn.STDEV.P(Table2[6M Return vs Nifty])</f>
        <v>0.41644666720120532</v>
      </c>
      <c r="M119">
        <v>2.6357360243950598</v>
      </c>
      <c r="N119">
        <f>(Table2[[#This Row],[1W Return vs Nifty]]-AVERAGE(Table2[1W Return vs Nifty]))/_xlfn.STDEV.P(Table2[1W Return vs Nifty])</f>
        <v>0.75155172391618685</v>
      </c>
      <c r="O119">
        <v>171.65</v>
      </c>
      <c r="P119">
        <v>163.49029473733199</v>
      </c>
      <c r="Q119">
        <v>135.951690620384</v>
      </c>
      <c r="R119">
        <v>52.1181857521008</v>
      </c>
      <c r="S119" s="1">
        <f>(Table2[[#This Row],[Close Price]]-Table2[[#This Row],[20D EMA]])/Table2[[#This Row],[20D EMA]]</f>
        <v>1.3748907660937868E-2</v>
      </c>
      <c r="T119" s="1">
        <f>(Table2[[#This Row],[Close Price]]-Table2[[#This Row],[50D EMA]])/Table2[[#This Row],[50D EMA]]</f>
        <v>6.4344524423111754E-2</v>
      </c>
      <c r="U119" s="1">
        <f>(Table2[[#This Row],[Close Price]]-Table2[[#This Row],[200D EMA]])/Table2[[#This Row],[200D EMA]]</f>
        <v>0.27993994930070915</v>
      </c>
      <c r="V119">
        <v>1.1728545476988299</v>
      </c>
      <c r="W119">
        <v>170.3</v>
      </c>
      <c r="X119">
        <v>177.38</v>
      </c>
      <c r="Y119">
        <v>166.75</v>
      </c>
      <c r="Z119">
        <v>177.38</v>
      </c>
      <c r="AA119">
        <v>166.75</v>
      </c>
      <c r="AB119">
        <v>183</v>
      </c>
      <c r="AC119" s="1">
        <f>(Table2[[#This Row],[Close Price]]/Table2[[#This Row],[Day Low]])-1</f>
        <v>2.1785085143863681E-2</v>
      </c>
      <c r="AD119" s="1">
        <f>(Table2[[#This Row],[Day High]]/Table2[[#This Row],[Close Price]])-1</f>
        <v>1.9366703063042445E-2</v>
      </c>
      <c r="AE119" s="1">
        <f>(Table2[[#This Row],[Close Price]]/Table2[[#This Row],[Current Week Low]])-1</f>
        <v>4.3538230884557771E-2</v>
      </c>
      <c r="AF119" s="1">
        <f>(Table2[[#This Row],[Current Week High]]/Table2[[#This Row],[Close Price]])-1</f>
        <v>1.9366703063042445E-2</v>
      </c>
      <c r="AG119" s="1">
        <f>(Table2[[#This Row],[Close Price]]/Table2[[#This Row],[Current Month Low]])-1</f>
        <v>4.3538230884557771E-2</v>
      </c>
      <c r="AH119" s="1">
        <f>(Table2[[#This Row],[Current Month High]]/Table2[[#This Row],[Close Price]])-1</f>
        <v>5.1663697488650184E-2</v>
      </c>
      <c r="AI119">
        <v>10.7407620251709</v>
      </c>
      <c r="AJ119">
        <v>126.87092568448401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0.12</v>
      </c>
      <c r="AM119" t="s">
        <v>3088</v>
      </c>
      <c r="AN119">
        <v>3.94</v>
      </c>
      <c r="AO119" t="s">
        <v>3088</v>
      </c>
      <c r="AP119">
        <v>9.2159067787999996E-2</v>
      </c>
      <c r="AQ119">
        <f>(Table2[[#This Row],[Sharpe Ratio]]-AVERAGE(Table2[Sharpe Ratio]))/_xlfn.STDEV.P(Table2[Sharpe Ratio])</f>
        <v>0.38727701303608414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2.9411753017493636</v>
      </c>
      <c r="AS119">
        <f>_xlfn.RANK.AVG(Table2[[#This Row],[1Y Return vs Nifty Z-Score]],Table2[1Y Return vs Nifty Z-Score])</f>
        <v>92</v>
      </c>
      <c r="AT119">
        <f>_xlfn.RANK.AVG(Table2[[#This Row],[6M Return vs Nifty Z-Score]],Table2[6M Return vs Nifty Z-Score])</f>
        <v>192</v>
      </c>
      <c r="AU119">
        <f>_xlfn.RANK.AVG(Table2[[#This Row],[Sharpe Ratio Z-Score]],Table2[Sharpe Ratio Z-Score])</f>
        <v>243</v>
      </c>
      <c r="AV119">
        <f>(Table2[[#This Row],[Rank 1Y]]+Table2[[#This Row],[Rank 6M]]+Table2[[#This Row],[Rank Sharpe]])/3</f>
        <v>175.66666666666666</v>
      </c>
    </row>
    <row r="120" spans="1:48" x14ac:dyDescent="0.3">
      <c r="A120" t="s">
        <v>896</v>
      </c>
      <c r="B120" t="s">
        <v>897</v>
      </c>
      <c r="C120" t="s">
        <v>3041</v>
      </c>
      <c r="D120" t="s">
        <v>92</v>
      </c>
      <c r="E120">
        <v>15974.7456343049</v>
      </c>
      <c r="F120">
        <v>2853.45</v>
      </c>
      <c r="G120">
        <v>18.978188316856102</v>
      </c>
      <c r="H120">
        <f>(Table2[[#This Row],[1Y Return vs Nifty]]-AVERAGE(Table2[1Y Return vs Nifty]))/_xlfn.STDEV.P(Table2[1Y Return vs Nifty])</f>
        <v>-0.2061766122878505</v>
      </c>
      <c r="I120">
        <v>-12.7270645672751</v>
      </c>
      <c r="J120">
        <f>(Table2[[#This Row],[1M Return vs Nifty]]-AVERAGE(Table2[1M Return vs Nifty]))/_xlfn.STDEV.P(Table2[1M Return vs Nifty])</f>
        <v>-1.1678779814660272</v>
      </c>
      <c r="K120">
        <v>41.695963157168002</v>
      </c>
      <c r="L120">
        <f>(Table2[[#This Row],[6M Return vs Nifty]]-AVERAGE(Table2[6M Return vs Nifty]))/_xlfn.STDEV.P(Table2[6M Return vs Nifty])</f>
        <v>1.3982779143997888</v>
      </c>
      <c r="M120">
        <v>-7.4113682463410804</v>
      </c>
      <c r="N120">
        <f>(Table2[[#This Row],[1W Return vs Nifty]]-AVERAGE(Table2[1W Return vs Nifty]))/_xlfn.STDEV.P(Table2[1W Return vs Nifty])</f>
        <v>-1.2535621603363984</v>
      </c>
      <c r="O120">
        <v>3148.82</v>
      </c>
      <c r="P120">
        <v>3068.38013403163</v>
      </c>
      <c r="Q120">
        <v>2581.5651560749402</v>
      </c>
      <c r="R120">
        <v>25.1983231183318</v>
      </c>
      <c r="S120" s="1">
        <f>(Table2[[#This Row],[Close Price]]-Table2[[#This Row],[20D EMA]])/Table2[[#This Row],[20D EMA]]</f>
        <v>-9.3803393017066819E-2</v>
      </c>
      <c r="T120" s="1">
        <f>(Table2[[#This Row],[Close Price]]-Table2[[#This Row],[50D EMA]])/Table2[[#This Row],[50D EMA]]</f>
        <v>-7.0046775380867649E-2</v>
      </c>
      <c r="U120" s="1">
        <f>(Table2[[#This Row],[Close Price]]-Table2[[#This Row],[200D EMA]])/Table2[[#This Row],[200D EMA]]</f>
        <v>0.1053178314269001</v>
      </c>
      <c r="V120">
        <v>0.87939641407838698</v>
      </c>
      <c r="W120">
        <v>2836.05</v>
      </c>
      <c r="X120">
        <v>3095.95</v>
      </c>
      <c r="Y120">
        <v>2836.05</v>
      </c>
      <c r="Z120">
        <v>3095.95</v>
      </c>
      <c r="AA120">
        <v>2836.05</v>
      </c>
      <c r="AB120">
        <v>3228.15</v>
      </c>
      <c r="AC120" s="1">
        <f>(Table2[[#This Row],[Close Price]]/Table2[[#This Row],[Day Low]])-1</f>
        <v>6.1352938065266649E-3</v>
      </c>
      <c r="AD120" s="1">
        <f>(Table2[[#This Row],[Day High]]/Table2[[#This Row],[Close Price]])-1</f>
        <v>8.4984842909460401E-2</v>
      </c>
      <c r="AE120" s="1">
        <f>(Table2[[#This Row],[Close Price]]/Table2[[#This Row],[Current Week Low]])-1</f>
        <v>6.1352938065266649E-3</v>
      </c>
      <c r="AF120" s="1">
        <f>(Table2[[#This Row],[Current Week High]]/Table2[[#This Row],[Close Price]])-1</f>
        <v>8.4984842909460401E-2</v>
      </c>
      <c r="AG120" s="1">
        <f>(Table2[[#This Row],[Close Price]]/Table2[[#This Row],[Current Month Low]])-1</f>
        <v>6.1352938065266649E-3</v>
      </c>
      <c r="AH120" s="1">
        <f>(Table2[[#This Row],[Current Month High]]/Table2[[#This Row],[Close Price]])-1</f>
        <v>0.13131472428113344</v>
      </c>
      <c r="AI120">
        <v>28.090557044980599</v>
      </c>
      <c r="AJ120">
        <v>64.463976945244895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</v>
      </c>
      <c r="AM120">
        <v>0</v>
      </c>
      <c r="AN120">
        <v>-9.9</v>
      </c>
      <c r="AO120" t="s">
        <v>3089</v>
      </c>
      <c r="AP120">
        <v>0.150654154573611</v>
      </c>
      <c r="AQ120">
        <f>(Table2[[#This Row],[Sharpe Ratio]]-AVERAGE(Table2[Sharpe Ratio]))/_xlfn.STDEV.P(Table2[Sharpe Ratio])</f>
        <v>1.072237670354782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-0.15710116933570539</v>
      </c>
      <c r="AS120">
        <f>_xlfn.RANK.AVG(Table2[[#This Row],[1Y Return vs Nifty Z-Score]],Table2[1Y Return vs Nifty Z-Score])</f>
        <v>350</v>
      </c>
      <c r="AT120">
        <f>_xlfn.RANK.AVG(Table2[[#This Row],[6M Return vs Nifty Z-Score]],Table2[6M Return vs Nifty Z-Score])</f>
        <v>67</v>
      </c>
      <c r="AU120">
        <f>_xlfn.RANK.AVG(Table2[[#This Row],[Sharpe Ratio Z-Score]],Table2[Sharpe Ratio Z-Score])</f>
        <v>110</v>
      </c>
      <c r="AV120">
        <f>(Table2[[#This Row],[Rank 1Y]]+Table2[[#This Row],[Rank 6M]]+Table2[[#This Row],[Rank Sharpe]])/3</f>
        <v>175.66666666666666</v>
      </c>
    </row>
    <row r="121" spans="1:48" x14ac:dyDescent="0.3">
      <c r="A121" t="s">
        <v>908</v>
      </c>
      <c r="B121" t="s">
        <v>909</v>
      </c>
      <c r="C121" t="s">
        <v>3034</v>
      </c>
      <c r="D121" t="s">
        <v>51</v>
      </c>
      <c r="E121">
        <v>15729.729668399999</v>
      </c>
      <c r="F121">
        <v>649</v>
      </c>
      <c r="G121">
        <v>79.532967259775901</v>
      </c>
      <c r="H121">
        <f>(Table2[[#This Row],[1Y Return vs Nifty]]-AVERAGE(Table2[1Y Return vs Nifty]))/_xlfn.STDEV.P(Table2[1Y Return vs Nifty])</f>
        <v>0.74153831096939782</v>
      </c>
      <c r="I121">
        <v>23.271479657812801</v>
      </c>
      <c r="J121">
        <f>(Table2[[#This Row],[1M Return vs Nifty]]-AVERAGE(Table2[1M Return vs Nifty]))/_xlfn.STDEV.P(Table2[1M Return vs Nifty])</f>
        <v>2.6495057429981754</v>
      </c>
      <c r="K121">
        <v>42.1388474368079</v>
      </c>
      <c r="L121">
        <f>(Table2[[#This Row],[6M Return vs Nifty]]-AVERAGE(Table2[6M Return vs Nifty]))/_xlfn.STDEV.P(Table2[6M Return vs Nifty])</f>
        <v>1.4146046703538542</v>
      </c>
      <c r="M121">
        <v>17.823119612650601</v>
      </c>
      <c r="N121">
        <f>(Table2[[#This Row],[1W Return vs Nifty]]-AVERAGE(Table2[1W Return vs Nifty]))/_xlfn.STDEV.P(Table2[1W Return vs Nifty])</f>
        <v>3.7825179483813596</v>
      </c>
      <c r="O121">
        <v>573.09</v>
      </c>
      <c r="P121">
        <v>521.61652325609998</v>
      </c>
      <c r="Q121">
        <v>440.62193954377801</v>
      </c>
      <c r="R121">
        <v>89.747118794437199</v>
      </c>
      <c r="S121" s="1">
        <f>(Table2[[#This Row],[Close Price]]-Table2[[#This Row],[20D EMA]])/Table2[[#This Row],[20D EMA]]</f>
        <v>0.13245738016716391</v>
      </c>
      <c r="T121" s="1">
        <f>(Table2[[#This Row],[Close Price]]-Table2[[#This Row],[50D EMA]])/Table2[[#This Row],[50D EMA]]</f>
        <v>0.24420905217635924</v>
      </c>
      <c r="U121" s="1">
        <f>(Table2[[#This Row],[Close Price]]-Table2[[#This Row],[200D EMA]])/Table2[[#This Row],[200D EMA]]</f>
        <v>0.4729180318891465</v>
      </c>
      <c r="V121">
        <v>1.75274671886096</v>
      </c>
      <c r="W121">
        <v>642.20000000000005</v>
      </c>
      <c r="X121">
        <v>658.25</v>
      </c>
      <c r="Y121">
        <v>626.5</v>
      </c>
      <c r="Z121">
        <v>658.25</v>
      </c>
      <c r="AA121">
        <v>622.1</v>
      </c>
      <c r="AB121">
        <v>658.25</v>
      </c>
      <c r="AC121" s="1">
        <f>(Table2[[#This Row],[Close Price]]/Table2[[#This Row],[Day Low]])-1</f>
        <v>1.0588601681718934E-2</v>
      </c>
      <c r="AD121" s="1">
        <f>(Table2[[#This Row],[Day High]]/Table2[[#This Row],[Close Price]])-1</f>
        <v>1.4252696456086289E-2</v>
      </c>
      <c r="AE121" s="1">
        <f>(Table2[[#This Row],[Close Price]]/Table2[[#This Row],[Current Week Low]])-1</f>
        <v>3.5913806863527631E-2</v>
      </c>
      <c r="AF121" s="1">
        <f>(Table2[[#This Row],[Current Week High]]/Table2[[#This Row],[Close Price]])-1</f>
        <v>1.4252696456086289E-2</v>
      </c>
      <c r="AG121" s="1">
        <f>(Table2[[#This Row],[Close Price]]/Table2[[#This Row],[Current Month Low]])-1</f>
        <v>4.3240636553608658E-2</v>
      </c>
      <c r="AH121" s="1">
        <f>(Table2[[#This Row],[Current Month High]]/Table2[[#This Row],[Close Price]])-1</f>
        <v>1.4252696456086289E-2</v>
      </c>
      <c r="AI121">
        <v>1.42526964560862</v>
      </c>
      <c r="AJ121">
        <v>125.58220368439299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0.42</v>
      </c>
      <c r="AM121" t="s">
        <v>3088</v>
      </c>
      <c r="AN121">
        <v>29.03</v>
      </c>
      <c r="AO121" t="s">
        <v>3088</v>
      </c>
      <c r="AP121">
        <v>5.7889092191916E-2</v>
      </c>
      <c r="AQ121">
        <f>(Table2[[#This Row],[Sharpe Ratio]]-AVERAGE(Table2[Sharpe Ratio]))/_xlfn.STDEV.P(Table2[Sharpe Ratio])</f>
        <v>-1.4014553495339605E-2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8.5741521192074472</v>
      </c>
      <c r="AS121">
        <f>_xlfn.RANK.AVG(Table2[[#This Row],[1Y Return vs Nifty Z-Score]],Table2[1Y Return vs Nifty Z-Score])</f>
        <v>117</v>
      </c>
      <c r="AT121">
        <f>_xlfn.RANK.AVG(Table2[[#This Row],[6M Return vs Nifty Z-Score]],Table2[6M Return vs Nifty Z-Score])</f>
        <v>65</v>
      </c>
      <c r="AU121">
        <f>_xlfn.RANK.AVG(Table2[[#This Row],[Sharpe Ratio Z-Score]],Table2[Sharpe Ratio Z-Score])</f>
        <v>346</v>
      </c>
      <c r="AV121">
        <f>(Table2[[#This Row],[Rank 1Y]]+Table2[[#This Row],[Rank 6M]]+Table2[[#This Row],[Rank Sharpe]])/3</f>
        <v>176</v>
      </c>
    </row>
    <row r="122" spans="1:48" x14ac:dyDescent="0.3">
      <c r="A122" t="s">
        <v>1842</v>
      </c>
      <c r="B122" t="s">
        <v>1843</v>
      </c>
      <c r="C122" t="s">
        <v>3031</v>
      </c>
      <c r="D122" t="s">
        <v>943</v>
      </c>
      <c r="E122">
        <v>3803.0442753449902</v>
      </c>
      <c r="F122">
        <v>442.95</v>
      </c>
      <c r="G122">
        <v>54.564491178278701</v>
      </c>
      <c r="H122">
        <f>(Table2[[#This Row],[1Y Return vs Nifty]]-AVERAGE(Table2[1Y Return vs Nifty]))/_xlfn.STDEV.P(Table2[1Y Return vs Nifty])</f>
        <v>0.35076820485222754</v>
      </c>
      <c r="I122">
        <v>20.260765914825399</v>
      </c>
      <c r="J122">
        <f>(Table2[[#This Row],[1M Return vs Nifty]]-AVERAGE(Table2[1M Return vs Nifty]))/_xlfn.STDEV.P(Table2[1M Return vs Nifty])</f>
        <v>2.3302414535969631</v>
      </c>
      <c r="K122">
        <v>33.918176459811399</v>
      </c>
      <c r="L122">
        <f>(Table2[[#This Row],[6M Return vs Nifty]]-AVERAGE(Table2[6M Return vs Nifty]))/_xlfn.STDEV.P(Table2[6M Return vs Nifty])</f>
        <v>1.1115528462312634</v>
      </c>
      <c r="M122">
        <v>2.45157354423388</v>
      </c>
      <c r="N122">
        <f>(Table2[[#This Row],[1W Return vs Nifty]]-AVERAGE(Table2[1W Return vs Nifty]))/_xlfn.STDEV.P(Table2[1W Return vs Nifty])</f>
        <v>0.71479817423868186</v>
      </c>
      <c r="O122">
        <v>423.02</v>
      </c>
      <c r="P122">
        <v>370.91970378143202</v>
      </c>
      <c r="Q122">
        <v>312.36700016413101</v>
      </c>
      <c r="R122">
        <v>53.510508357252</v>
      </c>
      <c r="S122" s="1">
        <f>(Table2[[#This Row],[Close Price]]-Table2[[#This Row],[20D EMA]])/Table2[[#This Row],[20D EMA]]</f>
        <v>4.7113611649567413E-2</v>
      </c>
      <c r="T122" s="1">
        <f>(Table2[[#This Row],[Close Price]]-Table2[[#This Row],[50D EMA]])/Table2[[#This Row],[50D EMA]]</f>
        <v>0.19419377154741962</v>
      </c>
      <c r="U122" s="1">
        <f>(Table2[[#This Row],[Close Price]]-Table2[[#This Row],[200D EMA]])/Table2[[#This Row],[200D EMA]]</f>
        <v>0.41804351857672245</v>
      </c>
      <c r="V122">
        <v>2.2966356439121798</v>
      </c>
      <c r="W122">
        <v>440.1</v>
      </c>
      <c r="X122">
        <v>468.7</v>
      </c>
      <c r="Y122">
        <v>440.1</v>
      </c>
      <c r="Z122">
        <v>470</v>
      </c>
      <c r="AA122">
        <v>440.1</v>
      </c>
      <c r="AB122">
        <v>487</v>
      </c>
      <c r="AC122" s="1">
        <f>(Table2[[#This Row],[Close Price]]/Table2[[#This Row],[Day Low]])-1</f>
        <v>6.4758009543284256E-3</v>
      </c>
      <c r="AD122" s="1">
        <f>(Table2[[#This Row],[Day High]]/Table2[[#This Row],[Close Price]])-1</f>
        <v>5.8132972118749349E-2</v>
      </c>
      <c r="AE122" s="1">
        <f>(Table2[[#This Row],[Close Price]]/Table2[[#This Row],[Current Week Low]])-1</f>
        <v>6.4758009543284256E-3</v>
      </c>
      <c r="AF122" s="1">
        <f>(Table2[[#This Row],[Current Week High]]/Table2[[#This Row],[Close Price]])-1</f>
        <v>6.1067840614064783E-2</v>
      </c>
      <c r="AG122" s="1">
        <f>(Table2[[#This Row],[Close Price]]/Table2[[#This Row],[Current Month Low]])-1</f>
        <v>6.4758009543284256E-3</v>
      </c>
      <c r="AH122" s="1">
        <f>(Table2[[#This Row],[Current Month High]]/Table2[[#This Row],[Close Price]])-1</f>
        <v>9.9446890168190638E-2</v>
      </c>
      <c r="AI122">
        <v>10.396207246867601</v>
      </c>
      <c r="AJ122">
        <v>105.259499536607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0.47</v>
      </c>
      <c r="AM122" t="s">
        <v>3088</v>
      </c>
      <c r="AN122">
        <v>15.8</v>
      </c>
      <c r="AO122" t="s">
        <v>3088</v>
      </c>
      <c r="AP122">
        <v>9.4899807826321E-2</v>
      </c>
      <c r="AQ122">
        <f>(Table2[[#This Row],[Sharpe Ratio]]-AVERAGE(Table2[Sharpe Ratio]))/_xlfn.STDEV.P(Table2[Sharpe Ratio])</f>
        <v>0.41937029131548009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4.9267309702346163</v>
      </c>
      <c r="AS122">
        <f>_xlfn.RANK.AVG(Table2[[#This Row],[1Y Return vs Nifty Z-Score]],Table2[1Y Return vs Nifty Z-Score])</f>
        <v>201</v>
      </c>
      <c r="AT122">
        <f>_xlfn.RANK.AVG(Table2[[#This Row],[6M Return vs Nifty Z-Score]],Table2[6M Return vs Nifty Z-Score])</f>
        <v>96</v>
      </c>
      <c r="AU122">
        <f>_xlfn.RANK.AVG(Table2[[#This Row],[Sharpe Ratio Z-Score]],Table2[Sharpe Ratio Z-Score])</f>
        <v>233</v>
      </c>
      <c r="AV122">
        <f>(Table2[[#This Row],[Rank 1Y]]+Table2[[#This Row],[Rank 6M]]+Table2[[#This Row],[Rank Sharpe]])/3</f>
        <v>176.66666666666666</v>
      </c>
    </row>
    <row r="123" spans="1:48" x14ac:dyDescent="0.3">
      <c r="A123" t="s">
        <v>1378</v>
      </c>
      <c r="B123" t="s">
        <v>1379</v>
      </c>
      <c r="C123" t="s">
        <v>583</v>
      </c>
      <c r="D123" t="s">
        <v>465</v>
      </c>
      <c r="E123">
        <v>7532.8434227199996</v>
      </c>
      <c r="F123">
        <v>1054.9000000000001</v>
      </c>
      <c r="G123">
        <v>84.828177417170195</v>
      </c>
      <c r="H123">
        <f>(Table2[[#This Row],[1Y Return vs Nifty]]-AVERAGE(Table2[1Y Return vs Nifty]))/_xlfn.STDEV.P(Table2[1Y Return vs Nifty])</f>
        <v>0.82441120350652253</v>
      </c>
      <c r="I123">
        <v>-0.52846475013173499</v>
      </c>
      <c r="J123">
        <f>(Table2[[#This Row],[1M Return vs Nifty]]-AVERAGE(Table2[1M Return vs Nifty]))/_xlfn.STDEV.P(Table2[1M Return vs Nifty])</f>
        <v>0.12569478392269248</v>
      </c>
      <c r="K123">
        <v>4.43817373741871</v>
      </c>
      <c r="L123">
        <f>(Table2[[#This Row],[6M Return vs Nifty]]-AVERAGE(Table2[6M Return vs Nifty]))/_xlfn.STDEV.P(Table2[6M Return vs Nifty])</f>
        <v>2.4784062374139534E-2</v>
      </c>
      <c r="M123">
        <v>-3.62084056762769</v>
      </c>
      <c r="N123">
        <f>(Table2[[#This Row],[1W Return vs Nifty]]-AVERAGE(Table2[1W Return vs Nifty]))/_xlfn.STDEV.P(Table2[1W Return vs Nifty])</f>
        <v>-0.49708153941067712</v>
      </c>
      <c r="O123">
        <v>955.17</v>
      </c>
      <c r="P123">
        <v>916.88773054021704</v>
      </c>
      <c r="Q123">
        <v>826.25702700864895</v>
      </c>
      <c r="R123">
        <v>71.788206045534196</v>
      </c>
      <c r="S123" s="1">
        <f>(Table2[[#This Row],[Close Price]]-Table2[[#This Row],[20D EMA]])/Table2[[#This Row],[20D EMA]]</f>
        <v>0.10441073316791789</v>
      </c>
      <c r="T123" s="1">
        <f>(Table2[[#This Row],[Close Price]]-Table2[[#This Row],[50D EMA]])/Table2[[#This Row],[50D EMA]]</f>
        <v>0.1505225393063862</v>
      </c>
      <c r="U123" s="1">
        <f>(Table2[[#This Row],[Close Price]]-Table2[[#This Row],[200D EMA]])/Table2[[#This Row],[200D EMA]]</f>
        <v>0.27672136577055434</v>
      </c>
      <c r="V123">
        <v>1.8435275724928299</v>
      </c>
      <c r="W123">
        <v>957</v>
      </c>
      <c r="X123">
        <v>1095</v>
      </c>
      <c r="Y123">
        <v>891.1</v>
      </c>
      <c r="Z123">
        <v>1095</v>
      </c>
      <c r="AA123">
        <v>891.1</v>
      </c>
      <c r="AB123">
        <v>1095</v>
      </c>
      <c r="AC123" s="1">
        <f>(Table2[[#This Row],[Close Price]]/Table2[[#This Row],[Day Low]])-1</f>
        <v>0.10229885057471266</v>
      </c>
      <c r="AD123" s="1">
        <f>(Table2[[#This Row],[Day High]]/Table2[[#This Row],[Close Price]])-1</f>
        <v>3.8013081808702109E-2</v>
      </c>
      <c r="AE123" s="1">
        <f>(Table2[[#This Row],[Close Price]]/Table2[[#This Row],[Current Week Low]])-1</f>
        <v>0.18381775333857031</v>
      </c>
      <c r="AF123" s="1">
        <f>(Table2[[#This Row],[Current Week High]]/Table2[[#This Row],[Close Price]])-1</f>
        <v>3.8013081808702109E-2</v>
      </c>
      <c r="AG123" s="1">
        <f>(Table2[[#This Row],[Close Price]]/Table2[[#This Row],[Current Month Low]])-1</f>
        <v>0.18381775333857031</v>
      </c>
      <c r="AH123" s="1">
        <f>(Table2[[#This Row],[Current Month High]]/Table2[[#This Row],[Close Price]])-1</f>
        <v>3.8013081808702109E-2</v>
      </c>
      <c r="AI123">
        <v>3.8013081808702101</v>
      </c>
      <c r="AJ123">
        <v>118.83622030909601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0.16</v>
      </c>
      <c r="AM123" t="s">
        <v>3088</v>
      </c>
      <c r="AN123">
        <v>17.62</v>
      </c>
      <c r="AO123" t="s">
        <v>3088</v>
      </c>
      <c r="AP123">
        <v>0.15197956030219401</v>
      </c>
      <c r="AQ123">
        <f>(Table2[[#This Row],[Sharpe Ratio]]-AVERAGE(Table2[Sharpe Ratio]))/_xlfn.STDEV.P(Table2[Sharpe Ratio])</f>
        <v>1.0877577905725966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1.565566300965274</v>
      </c>
      <c r="AS123">
        <f>_xlfn.RANK.AVG(Table2[[#This Row],[1Y Return vs Nifty Z-Score]],Table2[1Y Return vs Nifty Z-Score])</f>
        <v>116</v>
      </c>
      <c r="AT123">
        <f>_xlfn.RANK.AVG(Table2[[#This Row],[6M Return vs Nifty Z-Score]],Table2[6M Return vs Nifty Z-Score])</f>
        <v>310</v>
      </c>
      <c r="AU123">
        <f>_xlfn.RANK.AVG(Table2[[#This Row],[Sharpe Ratio Z-Score]],Table2[Sharpe Ratio Z-Score])</f>
        <v>105</v>
      </c>
      <c r="AV123">
        <f>(Table2[[#This Row],[Rank 1Y]]+Table2[[#This Row],[Rank 6M]]+Table2[[#This Row],[Rank Sharpe]])/3</f>
        <v>177</v>
      </c>
    </row>
    <row r="124" spans="1:48" x14ac:dyDescent="0.3">
      <c r="A124" t="s">
        <v>664</v>
      </c>
      <c r="B124" t="s">
        <v>665</v>
      </c>
      <c r="C124" t="s">
        <v>3044</v>
      </c>
      <c r="D124" t="s">
        <v>166</v>
      </c>
      <c r="E124">
        <v>25008.9277946</v>
      </c>
      <c r="F124">
        <v>5777.65</v>
      </c>
      <c r="G124">
        <v>98.349571488874901</v>
      </c>
      <c r="H124">
        <f>(Table2[[#This Row],[1Y Return vs Nifty]]-AVERAGE(Table2[1Y Return vs Nifty]))/_xlfn.STDEV.P(Table2[1Y Return vs Nifty])</f>
        <v>1.0360283073700471</v>
      </c>
      <c r="I124">
        <v>6.3012446901420898</v>
      </c>
      <c r="J124">
        <f>(Table2[[#This Row],[1M Return vs Nifty]]-AVERAGE(Table2[1M Return vs Nifty]))/_xlfn.STDEV.P(Table2[1M Return vs Nifty])</f>
        <v>0.84993578370043155</v>
      </c>
      <c r="K124">
        <v>72.579411933729702</v>
      </c>
      <c r="L124">
        <f>(Table2[[#This Row],[6M Return vs Nifty]]-AVERAGE(Table2[6M Return vs Nifty]))/_xlfn.STDEV.P(Table2[6M Return vs Nifty])</f>
        <v>2.5367841887809481</v>
      </c>
      <c r="M124">
        <v>-1.2057765190335401</v>
      </c>
      <c r="N124">
        <f>(Table2[[#This Row],[1W Return vs Nifty]]-AVERAGE(Table2[1W Return vs Nifty]))/_xlfn.STDEV.P(Table2[1W Return vs Nifty])</f>
        <v>-1.5104013876288819E-2</v>
      </c>
      <c r="O124">
        <v>5762.04</v>
      </c>
      <c r="P124">
        <v>5291.1012077309397</v>
      </c>
      <c r="Q124">
        <v>4057.5939725862099</v>
      </c>
      <c r="R124">
        <v>46.173019646069498</v>
      </c>
      <c r="S124" s="1">
        <f>(Table2[[#This Row],[Close Price]]-Table2[[#This Row],[20D EMA]])/Table2[[#This Row],[20D EMA]]</f>
        <v>2.7091099679973888E-3</v>
      </c>
      <c r="T124" s="1">
        <f>(Table2[[#This Row],[Close Price]]-Table2[[#This Row],[50D EMA]])/Table2[[#This Row],[50D EMA]]</f>
        <v>9.1956054735477979E-2</v>
      </c>
      <c r="U124" s="1">
        <f>(Table2[[#This Row],[Close Price]]-Table2[[#This Row],[200D EMA]])/Table2[[#This Row],[200D EMA]]</f>
        <v>0.42391033677464496</v>
      </c>
      <c r="V124">
        <v>0.89776652886155694</v>
      </c>
      <c r="W124">
        <v>5736.95</v>
      </c>
      <c r="X124">
        <v>6050</v>
      </c>
      <c r="Y124">
        <v>5670</v>
      </c>
      <c r="Z124">
        <v>6050</v>
      </c>
      <c r="AA124">
        <v>5670</v>
      </c>
      <c r="AB124">
        <v>6447.5</v>
      </c>
      <c r="AC124" s="1">
        <f>(Table2[[#This Row],[Close Price]]/Table2[[#This Row],[Day Low]])-1</f>
        <v>7.094361986770048E-3</v>
      </c>
      <c r="AD124" s="1">
        <f>(Table2[[#This Row],[Day High]]/Table2[[#This Row],[Close Price]])-1</f>
        <v>4.7138542486997448E-2</v>
      </c>
      <c r="AE124" s="1">
        <f>(Table2[[#This Row],[Close Price]]/Table2[[#This Row],[Current Week Low]])-1</f>
        <v>1.8985890652557291E-2</v>
      </c>
      <c r="AF124" s="1">
        <f>(Table2[[#This Row],[Current Week High]]/Table2[[#This Row],[Close Price]])-1</f>
        <v>4.7138542486997448E-2</v>
      </c>
      <c r="AG124" s="1">
        <f>(Table2[[#This Row],[Close Price]]/Table2[[#This Row],[Current Month Low]])-1</f>
        <v>1.8985890652557291E-2</v>
      </c>
      <c r="AH124" s="1">
        <f>(Table2[[#This Row],[Current Month High]]/Table2[[#This Row],[Close Price]])-1</f>
        <v>0.11593814093965538</v>
      </c>
      <c r="AI124">
        <v>11.5938140939655</v>
      </c>
      <c r="AJ124">
        <v>137.76337448559599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0.21</v>
      </c>
      <c r="AM124" t="s">
        <v>3088</v>
      </c>
      <c r="AN124">
        <v>5.68</v>
      </c>
      <c r="AO124" t="s">
        <v>3088</v>
      </c>
      <c r="AP124">
        <v>3.3576669161571003E-2</v>
      </c>
      <c r="AQ124">
        <f>(Table2[[#This Row],[Sharpe Ratio]]-AVERAGE(Table2[Sharpe Ratio]))/_xlfn.STDEV.P(Table2[Sharpe Ratio])</f>
        <v>-0.29870604084897118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4.1089382251261668</v>
      </c>
      <c r="AS124">
        <f>_xlfn.RANK.AVG(Table2[[#This Row],[1Y Return vs Nifty Z-Score]],Table2[1Y Return vs Nifty Z-Score])</f>
        <v>95</v>
      </c>
      <c r="AT124">
        <f>_xlfn.RANK.AVG(Table2[[#This Row],[6M Return vs Nifty Z-Score]],Table2[6M Return vs Nifty Z-Score])</f>
        <v>18</v>
      </c>
      <c r="AU124">
        <f>_xlfn.RANK.AVG(Table2[[#This Row],[Sharpe Ratio Z-Score]],Table2[Sharpe Ratio Z-Score])</f>
        <v>421</v>
      </c>
      <c r="AV124">
        <f>(Table2[[#This Row],[Rank 1Y]]+Table2[[#This Row],[Rank 6M]]+Table2[[#This Row],[Rank Sharpe]])/3</f>
        <v>178</v>
      </c>
    </row>
    <row r="125" spans="1:48" x14ac:dyDescent="0.3">
      <c r="A125" t="s">
        <v>410</v>
      </c>
      <c r="B125" t="s">
        <v>411</v>
      </c>
      <c r="C125" t="s">
        <v>3036</v>
      </c>
      <c r="D125" t="s">
        <v>212</v>
      </c>
      <c r="E125">
        <v>55702.505422675</v>
      </c>
      <c r="F125">
        <v>970.15</v>
      </c>
      <c r="G125">
        <v>44.581187322814202</v>
      </c>
      <c r="H125">
        <f>(Table2[[#This Row],[1Y Return vs Nifty]]-AVERAGE(Table2[1Y Return vs Nifty]))/_xlfn.STDEV.P(Table2[1Y Return vs Nifty])</f>
        <v>0.19452411953975743</v>
      </c>
      <c r="I125">
        <v>-15.7318413123913</v>
      </c>
      <c r="J125">
        <f>(Table2[[#This Row],[1M Return vs Nifty]]-AVERAGE(Table2[1M Return vs Nifty]))/_xlfn.STDEV.P(Table2[1M Return vs Nifty])</f>
        <v>-1.4865126954348555</v>
      </c>
      <c r="K125">
        <v>30.857884365049902</v>
      </c>
      <c r="L125">
        <f>(Table2[[#This Row],[6M Return vs Nifty]]-AVERAGE(Table2[6M Return vs Nifty]))/_xlfn.STDEV.P(Table2[6M Return vs Nifty])</f>
        <v>0.99873637367560597</v>
      </c>
      <c r="M125">
        <v>-4.8952028328072501</v>
      </c>
      <c r="N125">
        <f>(Table2[[#This Row],[1W Return vs Nifty]]-AVERAGE(Table2[1W Return vs Nifty]))/_xlfn.STDEV.P(Table2[1W Return vs Nifty])</f>
        <v>-0.75140770171812687</v>
      </c>
      <c r="O125">
        <v>1024.3800000000001</v>
      </c>
      <c r="P125">
        <v>982.831034905097</v>
      </c>
      <c r="Q125">
        <v>796.37668185712198</v>
      </c>
      <c r="R125">
        <v>28.721550017155099</v>
      </c>
      <c r="S125" s="1">
        <f>(Table2[[#This Row],[Close Price]]-Table2[[#This Row],[20D EMA]])/Table2[[#This Row],[20D EMA]]</f>
        <v>-5.2939338917198819E-2</v>
      </c>
      <c r="T125" s="1">
        <f>(Table2[[#This Row],[Close Price]]-Table2[[#This Row],[50D EMA]])/Table2[[#This Row],[50D EMA]]</f>
        <v>-1.2902558481297361E-2</v>
      </c>
      <c r="U125" s="1">
        <f>(Table2[[#This Row],[Close Price]]-Table2[[#This Row],[200D EMA]])/Table2[[#This Row],[200D EMA]]</f>
        <v>0.21820493003090552</v>
      </c>
      <c r="V125">
        <v>0.67650219911808596</v>
      </c>
      <c r="W125">
        <v>965.05</v>
      </c>
      <c r="X125">
        <v>996.5</v>
      </c>
      <c r="Y125">
        <v>900</v>
      </c>
      <c r="Z125">
        <v>996.5</v>
      </c>
      <c r="AA125">
        <v>900</v>
      </c>
      <c r="AB125">
        <v>1049.9000000000001</v>
      </c>
      <c r="AC125" s="1">
        <f>(Table2[[#This Row],[Close Price]]/Table2[[#This Row],[Day Low]])-1</f>
        <v>5.2847002745972649E-3</v>
      </c>
      <c r="AD125" s="1">
        <f>(Table2[[#This Row],[Day High]]/Table2[[#This Row],[Close Price]])-1</f>
        <v>2.7160748337885954E-2</v>
      </c>
      <c r="AE125" s="1">
        <f>(Table2[[#This Row],[Close Price]]/Table2[[#This Row],[Current Week Low]])-1</f>
        <v>7.7944444444444372E-2</v>
      </c>
      <c r="AF125" s="1">
        <f>(Table2[[#This Row],[Current Week High]]/Table2[[#This Row],[Close Price]])-1</f>
        <v>2.7160748337885954E-2</v>
      </c>
      <c r="AG125" s="1">
        <f>(Table2[[#This Row],[Close Price]]/Table2[[#This Row],[Current Month Low]])-1</f>
        <v>7.7944444444444372E-2</v>
      </c>
      <c r="AH125" s="1">
        <f>(Table2[[#This Row],[Current Month High]]/Table2[[#This Row],[Close Price]])-1</f>
        <v>8.2203782920167168E-2</v>
      </c>
      <c r="AI125">
        <v>24.444673504097199</v>
      </c>
      <c r="AJ125">
        <v>76.841049945315305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0.23</v>
      </c>
      <c r="AM125" t="s">
        <v>3088</v>
      </c>
      <c r="AN125">
        <v>1.84</v>
      </c>
      <c r="AO125" t="s">
        <v>3088</v>
      </c>
      <c r="AP125">
        <v>0.112303724824682</v>
      </c>
      <c r="AQ125">
        <f>(Table2[[#This Row],[Sharpe Ratio]]-AVERAGE(Table2[Sharpe Ratio]))/_xlfn.STDEV.P(Table2[Sharpe Ratio])</f>
        <v>0.62316515823838559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-0.4214947456992334</v>
      </c>
      <c r="AS125">
        <f>_xlfn.RANK.AVG(Table2[[#This Row],[1Y Return vs Nifty Z-Score]],Table2[1Y Return vs Nifty Z-Score])</f>
        <v>241</v>
      </c>
      <c r="AT125">
        <f>_xlfn.RANK.AVG(Table2[[#This Row],[6M Return vs Nifty Z-Score]],Table2[6M Return vs Nifty Z-Score])</f>
        <v>103</v>
      </c>
      <c r="AU125">
        <f>_xlfn.RANK.AVG(Table2[[#This Row],[Sharpe Ratio Z-Score]],Table2[Sharpe Ratio Z-Score])</f>
        <v>191</v>
      </c>
      <c r="AV125">
        <f>(Table2[[#This Row],[Rank 1Y]]+Table2[[#This Row],[Rank 6M]]+Table2[[#This Row],[Rank Sharpe]])/3</f>
        <v>178.33333333333334</v>
      </c>
    </row>
    <row r="126" spans="1:48" x14ac:dyDescent="0.3">
      <c r="A126" t="s">
        <v>1053</v>
      </c>
      <c r="B126" t="s">
        <v>1054</v>
      </c>
      <c r="C126" t="s">
        <v>3044</v>
      </c>
      <c r="D126" t="s">
        <v>385</v>
      </c>
      <c r="E126">
        <v>11975.551268625</v>
      </c>
      <c r="F126">
        <v>948.65</v>
      </c>
      <c r="G126">
        <v>49.377961816558397</v>
      </c>
      <c r="H126">
        <f>(Table2[[#This Row],[1Y Return vs Nifty]]-AVERAGE(Table2[1Y Return vs Nifty]))/_xlfn.STDEV.P(Table2[1Y Return vs Nifty])</f>
        <v>0.26959622533517674</v>
      </c>
      <c r="I126">
        <v>23.654020609014701</v>
      </c>
      <c r="J126">
        <f>(Table2[[#This Row],[1M Return vs Nifty]]-AVERAGE(Table2[1M Return vs Nifty]))/_xlfn.STDEV.P(Table2[1M Return vs Nifty])</f>
        <v>2.6900714278749955</v>
      </c>
      <c r="K126">
        <v>66.937239117143704</v>
      </c>
      <c r="L126">
        <f>(Table2[[#This Row],[6M Return vs Nifty]]-AVERAGE(Table2[6M Return vs Nifty]))/_xlfn.STDEV.P(Table2[6M Return vs Nifty])</f>
        <v>2.3287876920392674</v>
      </c>
      <c r="M126">
        <v>4.1766449521226798</v>
      </c>
      <c r="N126">
        <f>(Table2[[#This Row],[1W Return vs Nifty]]-AVERAGE(Table2[1W Return vs Nifty]))/_xlfn.STDEV.P(Table2[1W Return vs Nifty])</f>
        <v>1.0590729561138732</v>
      </c>
      <c r="O126">
        <v>855.52</v>
      </c>
      <c r="P126">
        <v>754.74066797932699</v>
      </c>
      <c r="Q126">
        <v>642.57779696187094</v>
      </c>
      <c r="R126">
        <v>69.440291707124203</v>
      </c>
      <c r="S126" s="1">
        <f>(Table2[[#This Row],[Close Price]]-Table2[[#This Row],[20D EMA]])/Table2[[#This Row],[20D EMA]]</f>
        <v>0.1088577707125491</v>
      </c>
      <c r="T126" s="1">
        <f>(Table2[[#This Row],[Close Price]]-Table2[[#This Row],[50D EMA]])/Table2[[#This Row],[50D EMA]]</f>
        <v>0.25692180141799958</v>
      </c>
      <c r="U126" s="1">
        <f>(Table2[[#This Row],[Close Price]]-Table2[[#This Row],[200D EMA]])/Table2[[#This Row],[200D EMA]]</f>
        <v>0.4763192946990209</v>
      </c>
      <c r="V126">
        <v>1.64371683075428</v>
      </c>
      <c r="W126">
        <v>938.5</v>
      </c>
      <c r="X126">
        <v>1013</v>
      </c>
      <c r="Y126">
        <v>908.35</v>
      </c>
      <c r="Z126">
        <v>1013</v>
      </c>
      <c r="AA126">
        <v>908.35</v>
      </c>
      <c r="AB126">
        <v>1013</v>
      </c>
      <c r="AC126" s="1">
        <f>(Table2[[#This Row],[Close Price]]/Table2[[#This Row],[Day Low]])-1</f>
        <v>1.0815130527437322E-2</v>
      </c>
      <c r="AD126" s="1">
        <f>(Table2[[#This Row],[Day High]]/Table2[[#This Row],[Close Price]])-1</f>
        <v>6.7833236704791133E-2</v>
      </c>
      <c r="AE126" s="1">
        <f>(Table2[[#This Row],[Close Price]]/Table2[[#This Row],[Current Week Low]])-1</f>
        <v>4.4366158419111512E-2</v>
      </c>
      <c r="AF126" s="1">
        <f>(Table2[[#This Row],[Current Week High]]/Table2[[#This Row],[Close Price]])-1</f>
        <v>6.7833236704791133E-2</v>
      </c>
      <c r="AG126" s="1">
        <f>(Table2[[#This Row],[Close Price]]/Table2[[#This Row],[Current Month Low]])-1</f>
        <v>4.4366158419111512E-2</v>
      </c>
      <c r="AH126" s="1">
        <f>(Table2[[#This Row],[Current Month High]]/Table2[[#This Row],[Close Price]])-1</f>
        <v>6.7833236704791133E-2</v>
      </c>
      <c r="AI126">
        <v>6.7833236704791098</v>
      </c>
      <c r="AJ126">
        <v>110.811111111111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0.65</v>
      </c>
      <c r="AM126" t="s">
        <v>3088</v>
      </c>
      <c r="AN126">
        <v>26.02</v>
      </c>
      <c r="AO126" t="s">
        <v>3088</v>
      </c>
      <c r="AP126">
        <v>7.3436811549118006E-2</v>
      </c>
      <c r="AQ126">
        <f>(Table2[[#This Row],[Sharpe Ratio]]-AVERAGE(Table2[Sharpe Ratio]))/_xlfn.STDEV.P(Table2[Sharpe Ratio])</f>
        <v>0.16804477243996918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6.5155730738032815</v>
      </c>
      <c r="AS126">
        <f>_xlfn.RANK.AVG(Table2[[#This Row],[1Y Return vs Nifty Z-Score]],Table2[1Y Return vs Nifty Z-Score])</f>
        <v>224</v>
      </c>
      <c r="AT126">
        <f>_xlfn.RANK.AVG(Table2[[#This Row],[6M Return vs Nifty Z-Score]],Table2[6M Return vs Nifty Z-Score])</f>
        <v>24</v>
      </c>
      <c r="AU126">
        <f>_xlfn.RANK.AVG(Table2[[#This Row],[Sharpe Ratio Z-Score]],Table2[Sharpe Ratio Z-Score])</f>
        <v>289</v>
      </c>
      <c r="AV126">
        <f>(Table2[[#This Row],[Rank 1Y]]+Table2[[#This Row],[Rank 6M]]+Table2[[#This Row],[Rank Sharpe]])/3</f>
        <v>179</v>
      </c>
    </row>
    <row r="127" spans="1:48" x14ac:dyDescent="0.3">
      <c r="A127" t="s">
        <v>1168</v>
      </c>
      <c r="B127" t="s">
        <v>1169</v>
      </c>
      <c r="C127" t="s">
        <v>3034</v>
      </c>
      <c r="D127" t="s">
        <v>51</v>
      </c>
      <c r="E127">
        <v>9797.2281195600008</v>
      </c>
      <c r="F127">
        <v>1065.4000000000001</v>
      </c>
      <c r="G127">
        <v>117.83681472533399</v>
      </c>
      <c r="H127">
        <f>(Table2[[#This Row],[1Y Return vs Nifty]]-AVERAGE(Table2[1Y Return vs Nifty]))/_xlfn.STDEV.P(Table2[1Y Return vs Nifty])</f>
        <v>1.3410141656413626</v>
      </c>
      <c r="I127">
        <v>11.902948532376399</v>
      </c>
      <c r="J127">
        <f>(Table2[[#This Row],[1M Return vs Nifty]]-AVERAGE(Table2[1M Return vs Nifty]))/_xlfn.STDEV.P(Table2[1M Return vs Nifty])</f>
        <v>1.443955723587643</v>
      </c>
      <c r="K127">
        <v>38.883314641922098</v>
      </c>
      <c r="L127">
        <f>(Table2[[#This Row],[6M Return vs Nifty]]-AVERAGE(Table2[6M Return vs Nifty]))/_xlfn.STDEV.P(Table2[6M Return vs Nifty])</f>
        <v>1.2945907256598264</v>
      </c>
      <c r="M127">
        <v>1.54453008601555</v>
      </c>
      <c r="N127">
        <f>(Table2[[#This Row],[1W Return vs Nifty]]-AVERAGE(Table2[1W Return vs Nifty]))/_xlfn.STDEV.P(Table2[1W Return vs Nifty])</f>
        <v>0.53377831192955927</v>
      </c>
      <c r="O127">
        <v>1010.78</v>
      </c>
      <c r="P127">
        <v>957.70209044223395</v>
      </c>
      <c r="Q127">
        <v>784.806362337309</v>
      </c>
      <c r="R127">
        <v>64.312722621834993</v>
      </c>
      <c r="S127" s="1">
        <f>(Table2[[#This Row],[Close Price]]-Table2[[#This Row],[20D EMA]])/Table2[[#This Row],[20D EMA]]</f>
        <v>5.4037476008627121E-2</v>
      </c>
      <c r="T127" s="1">
        <f>(Table2[[#This Row],[Close Price]]-Table2[[#This Row],[50D EMA]])/Table2[[#This Row],[50D EMA]]</f>
        <v>0.11245449982053912</v>
      </c>
      <c r="U127" s="1">
        <f>(Table2[[#This Row],[Close Price]]-Table2[[#This Row],[200D EMA]])/Table2[[#This Row],[200D EMA]]</f>
        <v>0.35753231768792954</v>
      </c>
      <c r="V127">
        <v>1.5697296397242899</v>
      </c>
      <c r="W127">
        <v>1039.3</v>
      </c>
      <c r="X127">
        <v>1103.8499999999999</v>
      </c>
      <c r="Y127">
        <v>1025.55</v>
      </c>
      <c r="Z127">
        <v>1103.8499999999999</v>
      </c>
      <c r="AA127">
        <v>1025.55</v>
      </c>
      <c r="AB127">
        <v>1103.8499999999999</v>
      </c>
      <c r="AC127" s="1">
        <f>(Table2[[#This Row],[Close Price]]/Table2[[#This Row],[Day Low]])-1</f>
        <v>2.5113056865197825E-2</v>
      </c>
      <c r="AD127" s="1">
        <f>(Table2[[#This Row],[Day High]]/Table2[[#This Row],[Close Price]])-1</f>
        <v>3.6089731556222748E-2</v>
      </c>
      <c r="AE127" s="1">
        <f>(Table2[[#This Row],[Close Price]]/Table2[[#This Row],[Current Week Low]])-1</f>
        <v>3.8857198576373708E-2</v>
      </c>
      <c r="AF127" s="1">
        <f>(Table2[[#This Row],[Current Week High]]/Table2[[#This Row],[Close Price]])-1</f>
        <v>3.6089731556222748E-2</v>
      </c>
      <c r="AG127" s="1">
        <f>(Table2[[#This Row],[Close Price]]/Table2[[#This Row],[Current Month Low]])-1</f>
        <v>3.8857198576373708E-2</v>
      </c>
      <c r="AH127" s="1">
        <f>(Table2[[#This Row],[Current Month High]]/Table2[[#This Row],[Close Price]])-1</f>
        <v>3.6089731556222748E-2</v>
      </c>
      <c r="AI127">
        <v>5.4064201238971101</v>
      </c>
      <c r="AJ127">
        <v>158.529483135161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0.08</v>
      </c>
      <c r="AM127" t="s">
        <v>3088</v>
      </c>
      <c r="AN127">
        <v>11.83</v>
      </c>
      <c r="AO127" t="s">
        <v>3088</v>
      </c>
      <c r="AP127">
        <v>3.9504744257872003E-2</v>
      </c>
      <c r="AQ127">
        <f>(Table2[[#This Row],[Sharpe Ratio]]-AVERAGE(Table2[Sharpe Ratio]))/_xlfn.STDEV.P(Table2[Sharpe Ratio])</f>
        <v>-0.22928998494193448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4.3840489418764568</v>
      </c>
      <c r="AS127">
        <f>_xlfn.RANK.AVG(Table2[[#This Row],[1Y Return vs Nifty Z-Score]],Table2[1Y Return vs Nifty Z-Score])</f>
        <v>68</v>
      </c>
      <c r="AT127">
        <f>_xlfn.RANK.AVG(Table2[[#This Row],[6M Return vs Nifty Z-Score]],Table2[6M Return vs Nifty Z-Score])</f>
        <v>74</v>
      </c>
      <c r="AU127">
        <f>_xlfn.RANK.AVG(Table2[[#This Row],[Sharpe Ratio Z-Score]],Table2[Sharpe Ratio Z-Score])</f>
        <v>397</v>
      </c>
      <c r="AV127">
        <f>(Table2[[#This Row],[Rank 1Y]]+Table2[[#This Row],[Rank 6M]]+Table2[[#This Row],[Rank Sharpe]])/3</f>
        <v>179.66666666666666</v>
      </c>
    </row>
    <row r="128" spans="1:48" x14ac:dyDescent="0.3">
      <c r="A128" t="s">
        <v>1043</v>
      </c>
      <c r="B128" t="s">
        <v>1044</v>
      </c>
      <c r="C128" t="s">
        <v>3036</v>
      </c>
      <c r="D128" t="s">
        <v>212</v>
      </c>
      <c r="E128">
        <v>12060.499497860001</v>
      </c>
      <c r="F128">
        <v>512.6</v>
      </c>
      <c r="G128">
        <v>50.860621307509</v>
      </c>
      <c r="H128">
        <f>(Table2[[#This Row],[1Y Return vs Nifty]]-AVERAGE(Table2[1Y Return vs Nifty]))/_xlfn.STDEV.P(Table2[1Y Return vs Nifty])</f>
        <v>0.29280064536959544</v>
      </c>
      <c r="I128">
        <v>4.7067557647226401</v>
      </c>
      <c r="J128">
        <f>(Table2[[#This Row],[1M Return vs Nifty]]-AVERAGE(Table2[1M Return vs Nifty]))/_xlfn.STDEV.P(Table2[1M Return vs Nifty])</f>
        <v>0.68085183311965614</v>
      </c>
      <c r="K128">
        <v>14.2887650552019</v>
      </c>
      <c r="L128">
        <f>(Table2[[#This Row],[6M Return vs Nifty]]-AVERAGE(Table2[6M Return vs Nifty]))/_xlfn.STDEV.P(Table2[6M Return vs Nifty])</f>
        <v>0.38792226312366457</v>
      </c>
      <c r="M128">
        <v>9.0884619542898495</v>
      </c>
      <c r="N128">
        <f>(Table2[[#This Row],[1W Return vs Nifty]]-AVERAGE(Table2[1W Return vs Nifty]))/_xlfn.STDEV.P(Table2[1W Return vs Nifty])</f>
        <v>2.0393307699637235</v>
      </c>
      <c r="O128">
        <v>492.83</v>
      </c>
      <c r="P128">
        <v>474.17002178200198</v>
      </c>
      <c r="Q128">
        <v>414.18153930931197</v>
      </c>
      <c r="R128">
        <v>65.3511812887742</v>
      </c>
      <c r="S128" s="1">
        <f>(Table2[[#This Row],[Close Price]]-Table2[[#This Row],[20D EMA]])/Table2[[#This Row],[20D EMA]]</f>
        <v>4.0115252724063147E-2</v>
      </c>
      <c r="T128" s="1">
        <f>(Table2[[#This Row],[Close Price]]-Table2[[#This Row],[50D EMA]])/Table2[[#This Row],[50D EMA]]</f>
        <v>8.1046832259813531E-2</v>
      </c>
      <c r="U128" s="1">
        <f>(Table2[[#This Row],[Close Price]]-Table2[[#This Row],[200D EMA]])/Table2[[#This Row],[200D EMA]]</f>
        <v>0.23762155323197265</v>
      </c>
      <c r="V128">
        <v>0.78580346051684502</v>
      </c>
      <c r="W128">
        <v>501.8</v>
      </c>
      <c r="X128">
        <v>521.95000000000005</v>
      </c>
      <c r="Y128">
        <v>501.1</v>
      </c>
      <c r="Z128">
        <v>522</v>
      </c>
      <c r="AA128">
        <v>488.45</v>
      </c>
      <c r="AB128">
        <v>526.70000000000005</v>
      </c>
      <c r="AC128" s="1">
        <f>(Table2[[#This Row],[Close Price]]/Table2[[#This Row],[Day Low]])-1</f>
        <v>2.1522518931845314E-2</v>
      </c>
      <c r="AD128" s="1">
        <f>(Table2[[#This Row],[Day High]]/Table2[[#This Row],[Close Price]])-1</f>
        <v>1.8240343347639465E-2</v>
      </c>
      <c r="AE128" s="1">
        <f>(Table2[[#This Row],[Close Price]]/Table2[[#This Row],[Current Week Low]])-1</f>
        <v>2.29495110756337E-2</v>
      </c>
      <c r="AF128" s="1">
        <f>(Table2[[#This Row],[Current Week High]]/Table2[[#This Row],[Close Price]])-1</f>
        <v>1.8337885290675038E-2</v>
      </c>
      <c r="AG128" s="1">
        <f>(Table2[[#This Row],[Close Price]]/Table2[[#This Row],[Current Month Low]])-1</f>
        <v>4.9442112805814453E-2</v>
      </c>
      <c r="AH128" s="1">
        <f>(Table2[[#This Row],[Current Month High]]/Table2[[#This Row],[Close Price]])-1</f>
        <v>2.7506827936012446E-2</v>
      </c>
      <c r="AI128">
        <v>2.7506827936012401</v>
      </c>
      <c r="AJ128">
        <v>83.071428571428498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0.14000000000000001</v>
      </c>
      <c r="AM128" t="s">
        <v>3088</v>
      </c>
      <c r="AN128">
        <v>8.17</v>
      </c>
      <c r="AO128" t="s">
        <v>3088</v>
      </c>
      <c r="AP128">
        <v>0.14616427192293399</v>
      </c>
      <c r="AQ128">
        <f>(Table2[[#This Row],[Sharpe Ratio]]-AVERAGE(Table2[Sharpe Ratio]))/_xlfn.STDEV.P(Table2[Sharpe Ratio])</f>
        <v>1.0196624347121186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4.4205679462887586</v>
      </c>
      <c r="AS128">
        <f>_xlfn.RANK.AVG(Table2[[#This Row],[1Y Return vs Nifty Z-Score]],Table2[1Y Return vs Nifty Z-Score])</f>
        <v>217</v>
      </c>
      <c r="AT128">
        <f>_xlfn.RANK.AVG(Table2[[#This Row],[6M Return vs Nifty Z-Score]],Table2[6M Return vs Nifty Z-Score])</f>
        <v>207</v>
      </c>
      <c r="AU128">
        <f>_xlfn.RANK.AVG(Table2[[#This Row],[Sharpe Ratio Z-Score]],Table2[Sharpe Ratio Z-Score])</f>
        <v>116</v>
      </c>
      <c r="AV128">
        <f>(Table2[[#This Row],[Rank 1Y]]+Table2[[#This Row],[Rank 6M]]+Table2[[#This Row],[Rank Sharpe]])/3</f>
        <v>180</v>
      </c>
    </row>
    <row r="129" spans="1:48" x14ac:dyDescent="0.3">
      <c r="A129" t="s">
        <v>1232</v>
      </c>
      <c r="B129" t="s">
        <v>1233</v>
      </c>
      <c r="C129" t="s">
        <v>3037</v>
      </c>
      <c r="D129" t="s">
        <v>1234</v>
      </c>
      <c r="E129">
        <v>8865.8506432699996</v>
      </c>
      <c r="F129">
        <v>435.7</v>
      </c>
      <c r="G129">
        <v>94.700820775780997</v>
      </c>
      <c r="H129">
        <f>(Table2[[#This Row],[1Y Return vs Nifty]]-AVERAGE(Table2[1Y Return vs Nifty]))/_xlfn.STDEV.P(Table2[1Y Return vs Nifty])</f>
        <v>0.97892339240860082</v>
      </c>
      <c r="I129">
        <v>-18.675878392754701</v>
      </c>
      <c r="J129">
        <f>(Table2[[#This Row],[1M Return vs Nifty]]-AVERAGE(Table2[1M Return vs Nifty]))/_xlfn.STDEV.P(Table2[1M Return vs Nifty])</f>
        <v>-1.7987064098397305</v>
      </c>
      <c r="K129">
        <v>15.7570362771358</v>
      </c>
      <c r="L129">
        <f>(Table2[[#This Row],[6M Return vs Nifty]]-AVERAGE(Table2[6M Return vs Nifty]))/_xlfn.STDEV.P(Table2[6M Return vs Nifty])</f>
        <v>0.44204950813309135</v>
      </c>
      <c r="M129">
        <v>-8.5952909790244991</v>
      </c>
      <c r="N129">
        <f>(Table2[[#This Row],[1W Return vs Nifty]]-AVERAGE(Table2[1W Return vs Nifty]))/_xlfn.STDEV.P(Table2[1W Return vs Nifty])</f>
        <v>-1.4898391855584978</v>
      </c>
      <c r="O129">
        <v>487.5</v>
      </c>
      <c r="P129">
        <v>485.74519713259502</v>
      </c>
      <c r="Q129">
        <v>383.94079489763197</v>
      </c>
      <c r="R129">
        <v>15.874134653134</v>
      </c>
      <c r="S129" s="1">
        <f>(Table2[[#This Row],[Close Price]]-Table2[[#This Row],[20D EMA]])/Table2[[#This Row],[20D EMA]]</f>
        <v>-0.10625641025641028</v>
      </c>
      <c r="T129" s="1">
        <f>(Table2[[#This Row],[Close Price]]-Table2[[#This Row],[50D EMA]])/Table2[[#This Row],[50D EMA]]</f>
        <v>-0.10302767259052091</v>
      </c>
      <c r="U129" s="1">
        <f>(Table2[[#This Row],[Close Price]]-Table2[[#This Row],[200D EMA]])/Table2[[#This Row],[200D EMA]]</f>
        <v>0.13481038167920731</v>
      </c>
      <c r="V129">
        <v>0.55565197126003496</v>
      </c>
      <c r="W129">
        <v>431</v>
      </c>
      <c r="X129">
        <v>455.45</v>
      </c>
      <c r="Y129">
        <v>431</v>
      </c>
      <c r="Z129">
        <v>462.85</v>
      </c>
      <c r="AA129">
        <v>431</v>
      </c>
      <c r="AB129">
        <v>506</v>
      </c>
      <c r="AC129" s="1">
        <f>(Table2[[#This Row],[Close Price]]/Table2[[#This Row],[Day Low]])-1</f>
        <v>1.0904872389791098E-2</v>
      </c>
      <c r="AD129" s="1">
        <f>(Table2[[#This Row],[Day High]]/Table2[[#This Row],[Close Price]])-1</f>
        <v>4.5329355060821586E-2</v>
      </c>
      <c r="AE129" s="1">
        <f>(Table2[[#This Row],[Close Price]]/Table2[[#This Row],[Current Week Low]])-1</f>
        <v>1.0904872389791098E-2</v>
      </c>
      <c r="AF129" s="1">
        <f>(Table2[[#This Row],[Current Week High]]/Table2[[#This Row],[Close Price]])-1</f>
        <v>6.2313518476015739E-2</v>
      </c>
      <c r="AG129" s="1">
        <f>(Table2[[#This Row],[Close Price]]/Table2[[#This Row],[Current Month Low]])-1</f>
        <v>1.0904872389791098E-2</v>
      </c>
      <c r="AH129" s="1">
        <f>(Table2[[#This Row],[Current Month High]]/Table2[[#This Row],[Close Price]])-1</f>
        <v>0.16134955244434246</v>
      </c>
      <c r="AI129">
        <v>34.955244434243703</v>
      </c>
      <c r="AJ129">
        <v>124.645527197731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-0.11</v>
      </c>
      <c r="AM129" t="s">
        <v>3089</v>
      </c>
      <c r="AN129">
        <v>-10.78</v>
      </c>
      <c r="AO129" t="s">
        <v>3089</v>
      </c>
      <c r="AP129">
        <v>8.5595665827966003E-2</v>
      </c>
      <c r="AQ129">
        <f>(Table2[[#This Row],[Sharpe Ratio]]-AVERAGE(Table2[Sharpe Ratio]))/_xlfn.STDEV.P(Table2[Sharpe Ratio])</f>
        <v>0.31042146212000982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-1.5571512327365264</v>
      </c>
      <c r="AS129">
        <f>_xlfn.RANK.AVG(Table2[[#This Row],[1Y Return vs Nifty Z-Score]],Table2[1Y Return vs Nifty Z-Score])</f>
        <v>101</v>
      </c>
      <c r="AT129">
        <f>_xlfn.RANK.AVG(Table2[[#This Row],[6M Return vs Nifty Z-Score]],Table2[6M Return vs Nifty Z-Score])</f>
        <v>185</v>
      </c>
      <c r="AU129">
        <f>_xlfn.RANK.AVG(Table2[[#This Row],[Sharpe Ratio Z-Score]],Table2[Sharpe Ratio Z-Score])</f>
        <v>254</v>
      </c>
      <c r="AV129">
        <f>(Table2[[#This Row],[Rank 1Y]]+Table2[[#This Row],[Rank 6M]]+Table2[[#This Row],[Rank Sharpe]])/3</f>
        <v>180</v>
      </c>
    </row>
    <row r="130" spans="1:48" x14ac:dyDescent="0.3">
      <c r="A130" t="s">
        <v>151</v>
      </c>
      <c r="B130" t="s">
        <v>152</v>
      </c>
      <c r="C130" t="s">
        <v>3039</v>
      </c>
      <c r="D130" t="s">
        <v>153</v>
      </c>
      <c r="E130">
        <v>164591.30951323899</v>
      </c>
      <c r="F130">
        <v>4261.45</v>
      </c>
      <c r="G130">
        <v>45.608467776884503</v>
      </c>
      <c r="H130">
        <f>(Table2[[#This Row],[1Y Return vs Nifty]]-AVERAGE(Table2[1Y Return vs Nifty]))/_xlfn.STDEV.P(Table2[1Y Return vs Nifty])</f>
        <v>0.21060161224451343</v>
      </c>
      <c r="I130">
        <v>-1.05253357458328</v>
      </c>
      <c r="J130">
        <f>(Table2[[#This Row],[1M Return vs Nifty]]-AVERAGE(Table2[1M Return vs Nifty]))/_xlfn.STDEV.P(Table2[1M Return vs Nifty])</f>
        <v>7.0121097707731936E-2</v>
      </c>
      <c r="K130">
        <v>26.399811536318602</v>
      </c>
      <c r="L130">
        <f>(Table2[[#This Row],[6M Return vs Nifty]]-AVERAGE(Table2[6M Return vs Nifty]))/_xlfn.STDEV.P(Table2[6M Return vs Nifty])</f>
        <v>0.83439126041187239</v>
      </c>
      <c r="M130">
        <v>-1.68282444239178</v>
      </c>
      <c r="N130">
        <f>(Table2[[#This Row],[1W Return vs Nifty]]-AVERAGE(Table2[1W Return vs Nifty]))/_xlfn.STDEV.P(Table2[1W Return vs Nifty])</f>
        <v>-0.11030909872501864</v>
      </c>
      <c r="O130">
        <v>4348.42</v>
      </c>
      <c r="P130">
        <v>4261.5249386423902</v>
      </c>
      <c r="Q130">
        <v>3597.0885928430698</v>
      </c>
      <c r="R130">
        <v>37.470252639988502</v>
      </c>
      <c r="S130" s="1">
        <f>(Table2[[#This Row],[Close Price]]-Table2[[#This Row],[20D EMA]])/Table2[[#This Row],[20D EMA]]</f>
        <v>-2.0000367949738123E-2</v>
      </c>
      <c r="T130" s="1">
        <f>(Table2[[#This Row],[Close Price]]-Table2[[#This Row],[50D EMA]])/Table2[[#This Row],[50D EMA]]</f>
        <v>-1.7584935784578681E-5</v>
      </c>
      <c r="U130" s="1">
        <f>(Table2[[#This Row],[Close Price]]-Table2[[#This Row],[200D EMA]])/Table2[[#This Row],[200D EMA]]</f>
        <v>0.18469420199401634</v>
      </c>
      <c r="V130">
        <v>0.80225197370466395</v>
      </c>
      <c r="W130">
        <v>4250</v>
      </c>
      <c r="X130">
        <v>4337.1499999999996</v>
      </c>
      <c r="Y130">
        <v>4162.95</v>
      </c>
      <c r="Z130">
        <v>4337.1499999999996</v>
      </c>
      <c r="AA130">
        <v>4162.95</v>
      </c>
      <c r="AB130">
        <v>4468.6000000000004</v>
      </c>
      <c r="AC130" s="1">
        <f>(Table2[[#This Row],[Close Price]]/Table2[[#This Row],[Day Low]])-1</f>
        <v>2.6941176470587358E-3</v>
      </c>
      <c r="AD130" s="1">
        <f>(Table2[[#This Row],[Day High]]/Table2[[#This Row],[Close Price]])-1</f>
        <v>1.7763906651491856E-2</v>
      </c>
      <c r="AE130" s="1">
        <f>(Table2[[#This Row],[Close Price]]/Table2[[#This Row],[Current Week Low]])-1</f>
        <v>2.3661105706290098E-2</v>
      </c>
      <c r="AF130" s="1">
        <f>(Table2[[#This Row],[Current Week High]]/Table2[[#This Row],[Close Price]])-1</f>
        <v>1.7763906651491856E-2</v>
      </c>
      <c r="AG130" s="1">
        <f>(Table2[[#This Row],[Close Price]]/Table2[[#This Row],[Current Month Low]])-1</f>
        <v>2.3661105706290098E-2</v>
      </c>
      <c r="AH130" s="1">
        <f>(Table2[[#This Row],[Current Month High]]/Table2[[#This Row],[Close Price]])-1</f>
        <v>4.8610214832979448E-2</v>
      </c>
      <c r="AI130">
        <v>8.1744476645273494</v>
      </c>
      <c r="AJ130">
        <v>82.632266912379194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-7.0000000000000007E-2</v>
      </c>
      <c r="AM130" t="s">
        <v>3089</v>
      </c>
      <c r="AN130">
        <v>-0.47</v>
      </c>
      <c r="AO130" t="s">
        <v>3089</v>
      </c>
      <c r="AP130">
        <v>0.11459625760217899</v>
      </c>
      <c r="AQ130">
        <f>(Table2[[#This Row],[Sharpe Ratio]]-AVERAGE(Table2[Sharpe Ratio]))/_xlfn.STDEV.P(Table2[Sharpe Ratio])</f>
        <v>0.65001005828878222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1.6548149299278814</v>
      </c>
      <c r="AS130">
        <f>_xlfn.RANK.AVG(Table2[[#This Row],[1Y Return vs Nifty Z-Score]],Table2[1Y Return vs Nifty Z-Score])</f>
        <v>232</v>
      </c>
      <c r="AT130">
        <f>_xlfn.RANK.AVG(Table2[[#This Row],[6M Return vs Nifty Z-Score]],Table2[6M Return vs Nifty Z-Score])</f>
        <v>123</v>
      </c>
      <c r="AU130">
        <f>_xlfn.RANK.AVG(Table2[[#This Row],[Sharpe Ratio Z-Score]],Table2[Sharpe Ratio Z-Score])</f>
        <v>186</v>
      </c>
      <c r="AV130">
        <f>(Table2[[#This Row],[Rank 1Y]]+Table2[[#This Row],[Rank 6M]]+Table2[[#This Row],[Rank Sharpe]])/3</f>
        <v>180.33333333333334</v>
      </c>
    </row>
    <row r="131" spans="1:48" x14ac:dyDescent="0.3">
      <c r="A131" t="s">
        <v>1041</v>
      </c>
      <c r="B131" t="s">
        <v>1042</v>
      </c>
      <c r="C131" t="s">
        <v>3041</v>
      </c>
      <c r="D131" t="s">
        <v>405</v>
      </c>
      <c r="E131">
        <v>12099.108815052001</v>
      </c>
      <c r="F131">
        <v>195.72</v>
      </c>
      <c r="G131">
        <v>193.51146041908001</v>
      </c>
      <c r="H131">
        <f>(Table2[[#This Row],[1Y Return vs Nifty]]-AVERAGE(Table2[1Y Return vs Nifty]))/_xlfn.STDEV.P(Table2[1Y Return vs Nifty])</f>
        <v>2.5253631516028312</v>
      </c>
      <c r="I131">
        <v>5.4660787059411202</v>
      </c>
      <c r="J131">
        <f>(Table2[[#This Row],[1M Return vs Nifty]]-AVERAGE(Table2[1M Return vs Nifty]))/_xlfn.STDEV.P(Table2[1M Return vs Nifty])</f>
        <v>0.76137250693622727</v>
      </c>
      <c r="K131">
        <v>-8.4434827421735594</v>
      </c>
      <c r="L131">
        <f>(Table2[[#This Row],[6M Return vs Nifty]]-AVERAGE(Table2[6M Return vs Nifty]))/_xlfn.STDEV.P(Table2[6M Return vs Nifty])</f>
        <v>-0.45009317146539307</v>
      </c>
      <c r="M131">
        <v>-2.9002896018626001</v>
      </c>
      <c r="N131">
        <f>(Table2[[#This Row],[1W Return vs Nifty]]-AVERAGE(Table2[1W Return vs Nifty]))/_xlfn.STDEV.P(Table2[1W Return vs Nifty])</f>
        <v>-0.35328023041308149</v>
      </c>
      <c r="O131">
        <v>201.11</v>
      </c>
      <c r="P131">
        <v>190.42626627215799</v>
      </c>
      <c r="Q131">
        <v>155.238976318417</v>
      </c>
      <c r="R131">
        <v>37.917109770502201</v>
      </c>
      <c r="S131" s="1">
        <f>(Table2[[#This Row],[Close Price]]-Table2[[#This Row],[20D EMA]])/Table2[[#This Row],[20D EMA]]</f>
        <v>-2.6801253045597009E-2</v>
      </c>
      <c r="T131" s="1">
        <f>(Table2[[#This Row],[Close Price]]-Table2[[#This Row],[50D EMA]])/Table2[[#This Row],[50D EMA]]</f>
        <v>2.7799388348433953E-2</v>
      </c>
      <c r="U131" s="1">
        <f>(Table2[[#This Row],[Close Price]]-Table2[[#This Row],[200D EMA]])/Table2[[#This Row],[200D EMA]]</f>
        <v>0.26076585044306605</v>
      </c>
      <c r="V131">
        <v>1.8863915508092901</v>
      </c>
      <c r="W131">
        <v>194</v>
      </c>
      <c r="X131">
        <v>209.8</v>
      </c>
      <c r="Y131">
        <v>193.66</v>
      </c>
      <c r="Z131">
        <v>209.8</v>
      </c>
      <c r="AA131">
        <v>193.66</v>
      </c>
      <c r="AB131">
        <v>223.95</v>
      </c>
      <c r="AC131" s="1">
        <f>(Table2[[#This Row],[Close Price]]/Table2[[#This Row],[Day Low]])-1</f>
        <v>8.8659793814434007E-3</v>
      </c>
      <c r="AD131" s="1">
        <f>(Table2[[#This Row],[Day High]]/Table2[[#This Row],[Close Price]])-1</f>
        <v>7.193950541590044E-2</v>
      </c>
      <c r="AE131" s="1">
        <f>(Table2[[#This Row],[Close Price]]/Table2[[#This Row],[Current Week Low]])-1</f>
        <v>1.0637199215119297E-2</v>
      </c>
      <c r="AF131" s="1">
        <f>(Table2[[#This Row],[Current Week High]]/Table2[[#This Row],[Close Price]])-1</f>
        <v>7.193950541590044E-2</v>
      </c>
      <c r="AG131" s="1">
        <f>(Table2[[#This Row],[Close Price]]/Table2[[#This Row],[Current Month Low]])-1</f>
        <v>1.0637199215119297E-2</v>
      </c>
      <c r="AH131" s="1">
        <f>(Table2[[#This Row],[Current Month High]]/Table2[[#This Row],[Close Price]])-1</f>
        <v>0.14423666462293072</v>
      </c>
      <c r="AI131">
        <v>14.653586756591</v>
      </c>
      <c r="AJ131">
        <v>243.36842105263099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7.0000000000000007E-2</v>
      </c>
      <c r="AM131" t="s">
        <v>3088</v>
      </c>
      <c r="AN131">
        <v>-2.54</v>
      </c>
      <c r="AO131" t="s">
        <v>3089</v>
      </c>
      <c r="AP131">
        <v>0.183454285302388</v>
      </c>
      <c r="AQ131">
        <f>(Table2[[#This Row],[Sharpe Ratio]]-AVERAGE(Table2[Sharpe Ratio]))/_xlfn.STDEV.P(Table2[Sharpe Ratio])</f>
        <v>1.4563177758594521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3.9396800325200365</v>
      </c>
      <c r="AS131">
        <f>_xlfn.RANK.AVG(Table2[[#This Row],[1Y Return vs Nifty Z-Score]],Table2[1Y Return vs Nifty Z-Score])</f>
        <v>16</v>
      </c>
      <c r="AT131">
        <f>_xlfn.RANK.AVG(Table2[[#This Row],[6M Return vs Nifty Z-Score]],Table2[6M Return vs Nifty Z-Score])</f>
        <v>473</v>
      </c>
      <c r="AU131">
        <f>_xlfn.RANK.AVG(Table2[[#This Row],[Sharpe Ratio Z-Score]],Table2[Sharpe Ratio Z-Score])</f>
        <v>54</v>
      </c>
      <c r="AV131">
        <f>(Table2[[#This Row],[Rank 1Y]]+Table2[[#This Row],[Rank 6M]]+Table2[[#This Row],[Rank Sharpe]])/3</f>
        <v>181</v>
      </c>
    </row>
    <row r="132" spans="1:48" x14ac:dyDescent="0.3">
      <c r="A132" t="s">
        <v>1410</v>
      </c>
      <c r="B132" t="s">
        <v>1411</v>
      </c>
      <c r="C132" t="s">
        <v>3042</v>
      </c>
      <c r="D132" t="s">
        <v>98</v>
      </c>
      <c r="E132">
        <v>7134.9475145649903</v>
      </c>
      <c r="F132">
        <v>2914.55</v>
      </c>
      <c r="G132">
        <v>65.785754360714606</v>
      </c>
      <c r="H132">
        <f>(Table2[[#This Row],[1Y Return vs Nifty]]-AVERAGE(Table2[1Y Return vs Nifty]))/_xlfn.STDEV.P(Table2[1Y Return vs Nifty])</f>
        <v>0.52638702076460975</v>
      </c>
      <c r="I132">
        <v>5.7721190191031102</v>
      </c>
      <c r="J132">
        <f>(Table2[[#This Row],[1M Return vs Nifty]]-AVERAGE(Table2[1M Return vs Nifty]))/_xlfn.STDEV.P(Table2[1M Return vs Nifty])</f>
        <v>0.79382585569360076</v>
      </c>
      <c r="K132">
        <v>2.4254014284612602</v>
      </c>
      <c r="L132">
        <f>(Table2[[#This Row],[6M Return vs Nifty]]-AVERAGE(Table2[6M Return vs Nifty]))/_xlfn.STDEV.P(Table2[6M Return vs Nifty])</f>
        <v>-4.9416002496459818E-2</v>
      </c>
      <c r="M132">
        <v>-4.0073227630084798</v>
      </c>
      <c r="N132">
        <f>(Table2[[#This Row],[1W Return vs Nifty]]-AVERAGE(Table2[1W Return vs Nifty]))/_xlfn.STDEV.P(Table2[1W Return vs Nifty])</f>
        <v>-0.57421230217498787</v>
      </c>
      <c r="O132">
        <v>2998.8</v>
      </c>
      <c r="P132">
        <v>2830.7036221386302</v>
      </c>
      <c r="Q132">
        <v>2395.5299121344801</v>
      </c>
      <c r="R132">
        <v>38.2310350545647</v>
      </c>
      <c r="S132" s="1">
        <f>(Table2[[#This Row],[Close Price]]-Table2[[#This Row],[20D EMA]])/Table2[[#This Row],[20D EMA]]</f>
        <v>-2.8094571161798049E-2</v>
      </c>
      <c r="T132" s="1">
        <f>(Table2[[#This Row],[Close Price]]-Table2[[#This Row],[50D EMA]])/Table2[[#This Row],[50D EMA]]</f>
        <v>2.9620330862481135E-2</v>
      </c>
      <c r="U132" s="1">
        <f>(Table2[[#This Row],[Close Price]]-Table2[[#This Row],[200D EMA]])/Table2[[#This Row],[200D EMA]]</f>
        <v>0.2166619106847468</v>
      </c>
      <c r="V132">
        <v>1.2266357092412601</v>
      </c>
      <c r="W132">
        <v>2900.05</v>
      </c>
      <c r="X132">
        <v>3121.05</v>
      </c>
      <c r="Y132">
        <v>2900.05</v>
      </c>
      <c r="Z132">
        <v>3121.05</v>
      </c>
      <c r="AA132">
        <v>2900.05</v>
      </c>
      <c r="AB132">
        <v>3247</v>
      </c>
      <c r="AC132" s="1">
        <f>(Table2[[#This Row],[Close Price]]/Table2[[#This Row],[Day Low]])-1</f>
        <v>4.9999137945897498E-3</v>
      </c>
      <c r="AD132" s="1">
        <f>(Table2[[#This Row],[Day High]]/Table2[[#This Row],[Close Price]])-1</f>
        <v>7.0851417886123036E-2</v>
      </c>
      <c r="AE132" s="1">
        <f>(Table2[[#This Row],[Close Price]]/Table2[[#This Row],[Current Week Low]])-1</f>
        <v>4.9999137945897498E-3</v>
      </c>
      <c r="AF132" s="1">
        <f>(Table2[[#This Row],[Current Week High]]/Table2[[#This Row],[Close Price]])-1</f>
        <v>7.0851417886123036E-2</v>
      </c>
      <c r="AG132" s="1">
        <f>(Table2[[#This Row],[Close Price]]/Table2[[#This Row],[Current Month Low]])-1</f>
        <v>4.9999137945897498E-3</v>
      </c>
      <c r="AH132" s="1">
        <f>(Table2[[#This Row],[Current Month High]]/Table2[[#This Row],[Close Price]])-1</f>
        <v>0.11406563620455978</v>
      </c>
      <c r="AI132">
        <v>15.6267691410337</v>
      </c>
      <c r="AJ132">
        <v>92.246297945318403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0.12</v>
      </c>
      <c r="AM132" t="s">
        <v>3088</v>
      </c>
      <c r="AN132">
        <v>2.66</v>
      </c>
      <c r="AO132" t="s">
        <v>3088</v>
      </c>
      <c r="AP132">
        <v>0.18668282695803201</v>
      </c>
      <c r="AQ132">
        <f>(Table2[[#This Row],[Sharpe Ratio]]-AVERAGE(Table2[Sharpe Ratio]))/_xlfn.STDEV.P(Table2[Sharpe Ratio])</f>
        <v>1.4941230709047566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2.1907076426915193</v>
      </c>
      <c r="AS132">
        <f>_xlfn.RANK.AVG(Table2[[#This Row],[1Y Return vs Nifty Z-Score]],Table2[1Y Return vs Nifty Z-Score])</f>
        <v>160</v>
      </c>
      <c r="AT132">
        <f>_xlfn.RANK.AVG(Table2[[#This Row],[6M Return vs Nifty Z-Score]],Table2[6M Return vs Nifty Z-Score])</f>
        <v>336</v>
      </c>
      <c r="AU132">
        <f>_xlfn.RANK.AVG(Table2[[#This Row],[Sharpe Ratio Z-Score]],Table2[Sharpe Ratio Z-Score])</f>
        <v>48</v>
      </c>
      <c r="AV132">
        <f>(Table2[[#This Row],[Rank 1Y]]+Table2[[#This Row],[Rank 6M]]+Table2[[#This Row],[Rank Sharpe]])/3</f>
        <v>181.33333333333334</v>
      </c>
    </row>
    <row r="133" spans="1:48" x14ac:dyDescent="0.3">
      <c r="A133" t="s">
        <v>1195</v>
      </c>
      <c r="B133" t="s">
        <v>1196</v>
      </c>
      <c r="C133" t="s">
        <v>3040</v>
      </c>
      <c r="D133" t="s">
        <v>837</v>
      </c>
      <c r="E133">
        <v>9479.7953665799996</v>
      </c>
      <c r="F133">
        <v>203.7</v>
      </c>
      <c r="G133">
        <v>91.151479943203199</v>
      </c>
      <c r="H133">
        <f>(Table2[[#This Row],[1Y Return vs Nifty]]-AVERAGE(Table2[1Y Return vs Nifty]))/_xlfn.STDEV.P(Table2[1Y Return vs Nifty])</f>
        <v>0.92337429564893736</v>
      </c>
      <c r="I133">
        <v>-13.7523711370487</v>
      </c>
      <c r="J133">
        <f>(Table2[[#This Row],[1M Return vs Nifty]]-AVERAGE(Table2[1M Return vs Nifty]))/_xlfn.STDEV.P(Table2[1M Return vs Nifty])</f>
        <v>-1.2766042840511258</v>
      </c>
      <c r="K133">
        <v>5.3200994229203697</v>
      </c>
      <c r="L133">
        <f>(Table2[[#This Row],[6M Return vs Nifty]]-AVERAGE(Table2[6M Return vs Nifty]))/_xlfn.STDEV.P(Table2[6M Return vs Nifty])</f>
        <v>5.7295908241676428E-2</v>
      </c>
      <c r="M133">
        <v>-9.8282292966045492</v>
      </c>
      <c r="N133">
        <f>(Table2[[#This Row],[1W Return vs Nifty]]-AVERAGE(Table2[1W Return vs Nifty]))/_xlfn.STDEV.P(Table2[1W Return vs Nifty])</f>
        <v>-1.7358983158700465</v>
      </c>
      <c r="O133">
        <v>239.75</v>
      </c>
      <c r="P133">
        <v>233.23119794306001</v>
      </c>
      <c r="Q133">
        <v>186.82058571718599</v>
      </c>
      <c r="R133">
        <v>17.1573279391116</v>
      </c>
      <c r="S133" s="1">
        <f>(Table2[[#This Row],[Close Price]]-Table2[[#This Row],[20D EMA]])/Table2[[#This Row],[20D EMA]]</f>
        <v>-0.1503649635036497</v>
      </c>
      <c r="T133" s="1">
        <f>(Table2[[#This Row],[Close Price]]-Table2[[#This Row],[50D EMA]])/Table2[[#This Row],[50D EMA]]</f>
        <v>-0.12661770039130713</v>
      </c>
      <c r="U133" s="1">
        <f>(Table2[[#This Row],[Close Price]]-Table2[[#This Row],[200D EMA]])/Table2[[#This Row],[200D EMA]]</f>
        <v>9.0350933319342588E-2</v>
      </c>
      <c r="V133">
        <v>1.42986808723281</v>
      </c>
      <c r="W133">
        <v>202.75</v>
      </c>
      <c r="X133">
        <v>225.9</v>
      </c>
      <c r="Y133">
        <v>202.75</v>
      </c>
      <c r="Z133">
        <v>229</v>
      </c>
      <c r="AA133">
        <v>202.75</v>
      </c>
      <c r="AB133">
        <v>249.05</v>
      </c>
      <c r="AC133" s="1">
        <f>(Table2[[#This Row],[Close Price]]/Table2[[#This Row],[Day Low]])-1</f>
        <v>4.6855733662145571E-3</v>
      </c>
      <c r="AD133" s="1">
        <f>(Table2[[#This Row],[Day High]]/Table2[[#This Row],[Close Price]])-1</f>
        <v>0.10898379970544925</v>
      </c>
      <c r="AE133" s="1">
        <f>(Table2[[#This Row],[Close Price]]/Table2[[#This Row],[Current Week Low]])-1</f>
        <v>4.6855733662145571E-3</v>
      </c>
      <c r="AF133" s="1">
        <f>(Table2[[#This Row],[Current Week High]]/Table2[[#This Row],[Close Price]])-1</f>
        <v>0.12420225822287678</v>
      </c>
      <c r="AG133" s="1">
        <f>(Table2[[#This Row],[Close Price]]/Table2[[#This Row],[Current Month Low]])-1</f>
        <v>4.6855733662145571E-3</v>
      </c>
      <c r="AH133" s="1">
        <f>(Table2[[#This Row],[Current Month High]]/Table2[[#This Row],[Close Price]])-1</f>
        <v>0.222631320569465</v>
      </c>
      <c r="AI133">
        <v>29.602356406480101</v>
      </c>
      <c r="AJ133">
        <v>118.796992481202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-0.11</v>
      </c>
      <c r="AM133" t="s">
        <v>3089</v>
      </c>
      <c r="AN133">
        <v>-15.46</v>
      </c>
      <c r="AO133" t="s">
        <v>3089</v>
      </c>
      <c r="AP133">
        <v>0.13366521597349601</v>
      </c>
      <c r="AQ133">
        <f>(Table2[[#This Row],[Sharpe Ratio]]-AVERAGE(Table2[Sharpe Ratio]))/_xlfn.STDEV.P(Table2[Sharpe Ratio])</f>
        <v>0.87330208122861541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-1.158530314801943</v>
      </c>
      <c r="AS133">
        <f>_xlfn.RANK.AVG(Table2[[#This Row],[1Y Return vs Nifty Z-Score]],Table2[1Y Return vs Nifty Z-Score])</f>
        <v>110</v>
      </c>
      <c r="AT133">
        <f>_xlfn.RANK.AVG(Table2[[#This Row],[6M Return vs Nifty Z-Score]],Table2[6M Return vs Nifty Z-Score])</f>
        <v>300</v>
      </c>
      <c r="AU133">
        <f>_xlfn.RANK.AVG(Table2[[#This Row],[Sharpe Ratio Z-Score]],Table2[Sharpe Ratio Z-Score])</f>
        <v>137</v>
      </c>
      <c r="AV133">
        <f>(Table2[[#This Row],[Rank 1Y]]+Table2[[#This Row],[Rank 6M]]+Table2[[#This Row],[Rank Sharpe]])/3</f>
        <v>182.33333333333334</v>
      </c>
    </row>
    <row r="134" spans="1:48" x14ac:dyDescent="0.3">
      <c r="A134" t="s">
        <v>87</v>
      </c>
      <c r="B134" t="s">
        <v>88</v>
      </c>
      <c r="C134" t="s">
        <v>3028</v>
      </c>
      <c r="D134" t="s">
        <v>89</v>
      </c>
      <c r="E134">
        <v>307889.90721691999</v>
      </c>
      <c r="F134">
        <v>499.6</v>
      </c>
      <c r="G134">
        <v>91.535076882413193</v>
      </c>
      <c r="H134">
        <f>(Table2[[#This Row],[1Y Return vs Nifty]]-AVERAGE(Table2[1Y Return vs Nifty]))/_xlfn.STDEV.P(Table2[1Y Return vs Nifty])</f>
        <v>0.92937779446688862</v>
      </c>
      <c r="I134">
        <v>4.3204351015676599</v>
      </c>
      <c r="J134">
        <f>(Table2[[#This Row],[1M Return vs Nifty]]-AVERAGE(Table2[1M Return vs Nifty]))/_xlfn.STDEV.P(Table2[1M Return vs Nifty])</f>
        <v>0.639885337287742</v>
      </c>
      <c r="K134">
        <v>1.94814495379946</v>
      </c>
      <c r="L134">
        <f>(Table2[[#This Row],[6M Return vs Nifty]]-AVERAGE(Table2[6M Return vs Nifty]))/_xlfn.STDEV.P(Table2[6M Return vs Nifty])</f>
        <v>-6.7009875992345508E-2</v>
      </c>
      <c r="M134">
        <v>2.8027181700919499</v>
      </c>
      <c r="N134">
        <f>(Table2[[#This Row],[1W Return vs Nifty]]-AVERAGE(Table2[1W Return vs Nifty]))/_xlfn.STDEV.P(Table2[1W Return vs Nifty])</f>
        <v>0.78487657152768575</v>
      </c>
      <c r="O134">
        <v>504.87</v>
      </c>
      <c r="P134">
        <v>491.08532059406502</v>
      </c>
      <c r="Q134">
        <v>425.28737210696499</v>
      </c>
      <c r="R134">
        <v>42.859329877353701</v>
      </c>
      <c r="S134" s="1">
        <f>(Table2[[#This Row],[Close Price]]-Table2[[#This Row],[20D EMA]])/Table2[[#This Row],[20D EMA]]</f>
        <v>-1.0438330659377626E-2</v>
      </c>
      <c r="T134" s="1">
        <f>(Table2[[#This Row],[Close Price]]-Table2[[#This Row],[50D EMA]])/Table2[[#This Row],[50D EMA]]</f>
        <v>1.7338493025274723E-2</v>
      </c>
      <c r="U134" s="1">
        <f>(Table2[[#This Row],[Close Price]]-Table2[[#This Row],[200D EMA]])/Table2[[#This Row],[200D EMA]]</f>
        <v>0.17473509153322447</v>
      </c>
      <c r="V134">
        <v>1.02473215203846</v>
      </c>
      <c r="W134">
        <v>498</v>
      </c>
      <c r="X134">
        <v>517.20000000000005</v>
      </c>
      <c r="Y134">
        <v>497.55</v>
      </c>
      <c r="Z134">
        <v>517.20000000000005</v>
      </c>
      <c r="AA134">
        <v>497.55</v>
      </c>
      <c r="AB134">
        <v>542.25</v>
      </c>
      <c r="AC134" s="1">
        <f>(Table2[[#This Row],[Close Price]]/Table2[[#This Row],[Day Low]])-1</f>
        <v>3.2128514056224411E-3</v>
      </c>
      <c r="AD134" s="1">
        <f>(Table2[[#This Row],[Day High]]/Table2[[#This Row],[Close Price]])-1</f>
        <v>3.5228182546036768E-2</v>
      </c>
      <c r="AE134" s="1">
        <f>(Table2[[#This Row],[Close Price]]/Table2[[#This Row],[Current Week Low]])-1</f>
        <v>4.120188925736068E-3</v>
      </c>
      <c r="AF134" s="1">
        <f>(Table2[[#This Row],[Current Week High]]/Table2[[#This Row],[Close Price]])-1</f>
        <v>3.5228182546036768E-2</v>
      </c>
      <c r="AG134" s="1">
        <f>(Table2[[#This Row],[Close Price]]/Table2[[#This Row],[Current Month Low]])-1</f>
        <v>4.120188925736068E-3</v>
      </c>
      <c r="AH134" s="1">
        <f>(Table2[[#This Row],[Current Month High]]/Table2[[#This Row],[Close Price]])-1</f>
        <v>8.5368294635708608E-2</v>
      </c>
      <c r="AI134">
        <v>8.5368294635708608</v>
      </c>
      <c r="AJ134">
        <v>120.088105726872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0.14000000000000001</v>
      </c>
      <c r="AM134" t="s">
        <v>3088</v>
      </c>
      <c r="AN134">
        <v>2.38</v>
      </c>
      <c r="AO134" t="s">
        <v>3088</v>
      </c>
      <c r="AP134">
        <v>0.153761094939944</v>
      </c>
      <c r="AQ134">
        <f>(Table2[[#This Row],[Sharpe Ratio]]-AVERAGE(Table2[Sharpe Ratio]))/_xlfn.STDEV.P(Table2[Sharpe Ratio])</f>
        <v>1.10861904924517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3.3957488765351407</v>
      </c>
      <c r="AS134">
        <f>_xlfn.RANK.AVG(Table2[[#This Row],[1Y Return vs Nifty Z-Score]],Table2[1Y Return vs Nifty Z-Score])</f>
        <v>109</v>
      </c>
      <c r="AT134">
        <f>_xlfn.RANK.AVG(Table2[[#This Row],[6M Return vs Nifty Z-Score]],Table2[6M Return vs Nifty Z-Score])</f>
        <v>339</v>
      </c>
      <c r="AU134">
        <f>_xlfn.RANK.AVG(Table2[[#This Row],[Sharpe Ratio Z-Score]],Table2[Sharpe Ratio Z-Score])</f>
        <v>100</v>
      </c>
      <c r="AV134">
        <f>(Table2[[#This Row],[Rank 1Y]]+Table2[[#This Row],[Rank 6M]]+Table2[[#This Row],[Rank Sharpe]])/3</f>
        <v>182.66666666666666</v>
      </c>
    </row>
    <row r="135" spans="1:48" x14ac:dyDescent="0.3">
      <c r="A135" t="s">
        <v>1861</v>
      </c>
      <c r="B135" t="s">
        <v>1862</v>
      </c>
      <c r="C135" t="s">
        <v>3029</v>
      </c>
      <c r="D135" t="s">
        <v>310</v>
      </c>
      <c r="E135">
        <v>3705.03090006</v>
      </c>
      <c r="F135">
        <v>1357.15</v>
      </c>
      <c r="G135">
        <v>53.058857085577699</v>
      </c>
      <c r="H135">
        <f>(Table2[[#This Row],[1Y Return vs Nifty]]-AVERAGE(Table2[1Y Return vs Nifty]))/_xlfn.STDEV.P(Table2[1Y Return vs Nifty])</f>
        <v>0.32720421991946669</v>
      </c>
      <c r="I135">
        <v>-0.25965086630380402</v>
      </c>
      <c r="J135">
        <f>(Table2[[#This Row],[1M Return vs Nifty]]-AVERAGE(Table2[1M Return vs Nifty]))/_xlfn.STDEV.P(Table2[1M Return vs Nifty])</f>
        <v>0.15420054067270031</v>
      </c>
      <c r="K135">
        <v>25.517538602536799</v>
      </c>
      <c r="L135">
        <f>(Table2[[#This Row],[6M Return vs Nifty]]-AVERAGE(Table2[6M Return vs Nifty]))/_xlfn.STDEV.P(Table2[6M Return vs Nifty])</f>
        <v>0.80186661337214216</v>
      </c>
      <c r="M135">
        <v>3.4088499483719201</v>
      </c>
      <c r="N135">
        <f>(Table2[[#This Row],[1W Return vs Nifty]]-AVERAGE(Table2[1W Return vs Nifty]))/_xlfn.STDEV.P(Table2[1W Return vs Nifty])</f>
        <v>0.90584309198630431</v>
      </c>
      <c r="O135">
        <v>1358.99</v>
      </c>
      <c r="P135">
        <v>1342.99569263069</v>
      </c>
      <c r="Q135">
        <v>1187.69584659353</v>
      </c>
      <c r="R135">
        <v>45.743975950585302</v>
      </c>
      <c r="S135" s="1">
        <f>(Table2[[#This Row],[Close Price]]-Table2[[#This Row],[20D EMA]])/Table2[[#This Row],[20D EMA]]</f>
        <v>-1.35394668099097E-3</v>
      </c>
      <c r="T135" s="1">
        <f>(Table2[[#This Row],[Close Price]]-Table2[[#This Row],[50D EMA]])/Table2[[#This Row],[50D EMA]]</f>
        <v>1.0539354256292769E-2</v>
      </c>
      <c r="U135" s="1">
        <f>(Table2[[#This Row],[Close Price]]-Table2[[#This Row],[200D EMA]])/Table2[[#This Row],[200D EMA]]</f>
        <v>0.1426747040435371</v>
      </c>
      <c r="V135">
        <v>0.77021094934745304</v>
      </c>
      <c r="W135">
        <v>1351.55</v>
      </c>
      <c r="X135">
        <v>1380.75</v>
      </c>
      <c r="Y135">
        <v>1345.5</v>
      </c>
      <c r="Z135">
        <v>1380.75</v>
      </c>
      <c r="AA135">
        <v>1345.5</v>
      </c>
      <c r="AB135">
        <v>1380.75</v>
      </c>
      <c r="AC135" s="1">
        <f>(Table2[[#This Row],[Close Price]]/Table2[[#This Row],[Day Low]])-1</f>
        <v>4.1433909215347065E-3</v>
      </c>
      <c r="AD135" s="1">
        <f>(Table2[[#This Row],[Day High]]/Table2[[#This Row],[Close Price]])-1</f>
        <v>1.7389382161146383E-2</v>
      </c>
      <c r="AE135" s="1">
        <f>(Table2[[#This Row],[Close Price]]/Table2[[#This Row],[Current Week Low]])-1</f>
        <v>8.6584912671869851E-3</v>
      </c>
      <c r="AF135" s="1">
        <f>(Table2[[#This Row],[Current Week High]]/Table2[[#This Row],[Close Price]])-1</f>
        <v>1.7389382161146383E-2</v>
      </c>
      <c r="AG135" s="1">
        <f>(Table2[[#This Row],[Close Price]]/Table2[[#This Row],[Current Month Low]])-1</f>
        <v>8.6584912671869851E-3</v>
      </c>
      <c r="AH135" s="1">
        <f>(Table2[[#This Row],[Current Month High]]/Table2[[#This Row],[Close Price]])-1</f>
        <v>1.7389382161146383E-2</v>
      </c>
      <c r="AI135">
        <v>4.2626091441623801</v>
      </c>
      <c r="AJ135">
        <v>79.031726139436699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-0.12</v>
      </c>
      <c r="AM135" t="s">
        <v>3089</v>
      </c>
      <c r="AN135">
        <v>1.1399999999999999</v>
      </c>
      <c r="AO135" t="s">
        <v>3088</v>
      </c>
      <c r="AP135">
        <v>0.103606317639551</v>
      </c>
      <c r="AQ135">
        <f>(Table2[[#This Row],[Sharpe Ratio]]-AVERAGE(Table2[Sharpe Ratio]))/_xlfn.STDEV.P(Table2[Sharpe Ratio])</f>
        <v>0.52132101935660302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2.7104354853072166</v>
      </c>
      <c r="AS135">
        <f>_xlfn.RANK.AVG(Table2[[#This Row],[1Y Return vs Nifty Z-Score]],Table2[1Y Return vs Nifty Z-Score])</f>
        <v>206</v>
      </c>
      <c r="AT135">
        <f>_xlfn.RANK.AVG(Table2[[#This Row],[6M Return vs Nifty Z-Score]],Table2[6M Return vs Nifty Z-Score])</f>
        <v>127</v>
      </c>
      <c r="AU135">
        <f>_xlfn.RANK.AVG(Table2[[#This Row],[Sharpe Ratio Z-Score]],Table2[Sharpe Ratio Z-Score])</f>
        <v>217</v>
      </c>
      <c r="AV135">
        <f>(Table2[[#This Row],[Rank 1Y]]+Table2[[#This Row],[Rank 6M]]+Table2[[#This Row],[Rank Sharpe]])/3</f>
        <v>183.33333333333334</v>
      </c>
    </row>
    <row r="136" spans="1:48" x14ac:dyDescent="0.3">
      <c r="A136" t="s">
        <v>270</v>
      </c>
      <c r="B136" t="s">
        <v>271</v>
      </c>
      <c r="C136" t="s">
        <v>3041</v>
      </c>
      <c r="D136" t="s">
        <v>230</v>
      </c>
      <c r="E136">
        <v>96436.835664275</v>
      </c>
      <c r="F136">
        <v>6413.15</v>
      </c>
      <c r="G136">
        <v>17.475249755978201</v>
      </c>
      <c r="H136">
        <f>(Table2[[#This Row],[1Y Return vs Nifty]]-AVERAGE(Table2[1Y Return vs Nifty]))/_xlfn.STDEV.P(Table2[1Y Return vs Nifty])</f>
        <v>-0.2296984106949653</v>
      </c>
      <c r="I136">
        <v>-1.3587138915994701</v>
      </c>
      <c r="J136">
        <f>(Table2[[#This Row],[1M Return vs Nifty]]-AVERAGE(Table2[1M Return vs Nifty]))/_xlfn.STDEV.P(Table2[1M Return vs Nifty])</f>
        <v>3.7652902560153301E-2</v>
      </c>
      <c r="K136">
        <v>36.472908872337001</v>
      </c>
      <c r="L136">
        <f>(Table2[[#This Row],[6M Return vs Nifty]]-AVERAGE(Table2[6M Return vs Nifty]))/_xlfn.STDEV.P(Table2[6M Return vs Nifty])</f>
        <v>1.2057320586005995</v>
      </c>
      <c r="M136">
        <v>1.62022295030982</v>
      </c>
      <c r="N136">
        <f>(Table2[[#This Row],[1W Return vs Nifty]]-AVERAGE(Table2[1W Return vs Nifty]))/_xlfn.STDEV.P(Table2[1W Return vs Nifty])</f>
        <v>0.54888443694284805</v>
      </c>
      <c r="O136">
        <v>6584.64</v>
      </c>
      <c r="P136">
        <v>6528.4155066687999</v>
      </c>
      <c r="Q136">
        <v>5661.1973679098801</v>
      </c>
      <c r="R136">
        <v>38.691732104854097</v>
      </c>
      <c r="S136" s="1">
        <f>(Table2[[#This Row],[Close Price]]-Table2[[#This Row],[20D EMA]])/Table2[[#This Row],[20D EMA]]</f>
        <v>-2.6043944695533953E-2</v>
      </c>
      <c r="T136" s="1">
        <f>(Table2[[#This Row],[Close Price]]-Table2[[#This Row],[50D EMA]])/Table2[[#This Row],[50D EMA]]</f>
        <v>-1.7655969745040918E-2</v>
      </c>
      <c r="U136" s="1">
        <f>(Table2[[#This Row],[Close Price]]-Table2[[#This Row],[200D EMA]])/Table2[[#This Row],[200D EMA]]</f>
        <v>0.13282572276185123</v>
      </c>
      <c r="V136">
        <v>0.68227057534142599</v>
      </c>
      <c r="W136">
        <v>6386.45</v>
      </c>
      <c r="X136">
        <v>6611.15</v>
      </c>
      <c r="Y136">
        <v>6386.45</v>
      </c>
      <c r="Z136">
        <v>6617.95</v>
      </c>
      <c r="AA136">
        <v>6386.45</v>
      </c>
      <c r="AB136">
        <v>6906</v>
      </c>
      <c r="AC136" s="1">
        <f>(Table2[[#This Row],[Close Price]]/Table2[[#This Row],[Day Low]])-1</f>
        <v>4.1807263816360241E-3</v>
      </c>
      <c r="AD136" s="1">
        <f>(Table2[[#This Row],[Day High]]/Table2[[#This Row],[Close Price]])-1</f>
        <v>3.0874063447759781E-2</v>
      </c>
      <c r="AE136" s="1">
        <f>(Table2[[#This Row],[Close Price]]/Table2[[#This Row],[Current Week Low]])-1</f>
        <v>4.1807263816360241E-3</v>
      </c>
      <c r="AF136" s="1">
        <f>(Table2[[#This Row],[Current Week High]]/Table2[[#This Row],[Close Price]])-1</f>
        <v>3.1934384818692818E-2</v>
      </c>
      <c r="AG136" s="1">
        <f>(Table2[[#This Row],[Close Price]]/Table2[[#This Row],[Current Month Low]])-1</f>
        <v>4.1807263816360241E-3</v>
      </c>
      <c r="AH136" s="1">
        <f>(Table2[[#This Row],[Current Month High]]/Table2[[#This Row],[Close Price]])-1</f>
        <v>7.6849909950648332E-2</v>
      </c>
      <c r="AI136">
        <v>14.319016395998799</v>
      </c>
      <c r="AJ136">
        <v>68.722704551433793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-0.09</v>
      </c>
      <c r="AM136" t="s">
        <v>3089</v>
      </c>
      <c r="AN136">
        <v>1</v>
      </c>
      <c r="AO136" t="s">
        <v>3088</v>
      </c>
      <c r="AP136">
        <v>0.15178608363778801</v>
      </c>
      <c r="AQ136">
        <f>(Table2[[#This Row],[Sharpe Ratio]]-AVERAGE(Table2[Sharpe Ratio]))/_xlfn.STDEV.P(Table2[Sharpe Ratio])</f>
        <v>1.0854922344291706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2.6480632218378064</v>
      </c>
      <c r="AS136">
        <f>_xlfn.RANK.AVG(Table2[[#This Row],[1Y Return vs Nifty Z-Score]],Table2[1Y Return vs Nifty Z-Score])</f>
        <v>366</v>
      </c>
      <c r="AT136">
        <f>_xlfn.RANK.AVG(Table2[[#This Row],[6M Return vs Nifty Z-Score]],Table2[6M Return vs Nifty Z-Score])</f>
        <v>85</v>
      </c>
      <c r="AU136">
        <f>_xlfn.RANK.AVG(Table2[[#This Row],[Sharpe Ratio Z-Score]],Table2[Sharpe Ratio Z-Score])</f>
        <v>106</v>
      </c>
      <c r="AV136">
        <f>(Table2[[#This Row],[Rank 1Y]]+Table2[[#This Row],[Rank 6M]]+Table2[[#This Row],[Rank Sharpe]])/3</f>
        <v>185.66666666666666</v>
      </c>
    </row>
    <row r="137" spans="1:48" x14ac:dyDescent="0.3">
      <c r="A137" t="s">
        <v>25</v>
      </c>
      <c r="B137" t="s">
        <v>26</v>
      </c>
      <c r="C137" t="s">
        <v>3031</v>
      </c>
      <c r="D137" t="s">
        <v>27</v>
      </c>
      <c r="E137">
        <v>862315.54445476504</v>
      </c>
      <c r="F137">
        <v>1443.55</v>
      </c>
      <c r="G137">
        <v>39.010342306527598</v>
      </c>
      <c r="H137">
        <f>(Table2[[#This Row],[1Y Return vs Nifty]]-AVERAGE(Table2[1Y Return vs Nifty]))/_xlfn.STDEV.P(Table2[1Y Return vs Nifty])</f>
        <v>0.10733739292211558</v>
      </c>
      <c r="I137">
        <v>3.6865893328351</v>
      </c>
      <c r="J137">
        <f>(Table2[[#This Row],[1M Return vs Nifty]]-AVERAGE(Table2[1M Return vs Nifty]))/_xlfn.STDEV.P(Table2[1M Return vs Nifty])</f>
        <v>0.57267060476270004</v>
      </c>
      <c r="K137">
        <v>17.883419485908501</v>
      </c>
      <c r="L137">
        <f>(Table2[[#This Row],[6M Return vs Nifty]]-AVERAGE(Table2[6M Return vs Nifty]))/_xlfn.STDEV.P(Table2[6M Return vs Nifty])</f>
        <v>0.52043779444273919</v>
      </c>
      <c r="M137">
        <v>2.37899227033521</v>
      </c>
      <c r="N137">
        <f>(Table2[[#This Row],[1W Return vs Nifty]]-AVERAGE(Table2[1W Return vs Nifty]))/_xlfn.STDEV.P(Table2[1W Return vs Nifty])</f>
        <v>0.70031303343499229</v>
      </c>
      <c r="O137">
        <v>1464.22</v>
      </c>
      <c r="P137">
        <v>1425.1244726473201</v>
      </c>
      <c r="Q137">
        <v>1231.1661514221801</v>
      </c>
      <c r="R137">
        <v>39.479013790913903</v>
      </c>
      <c r="S137" s="1">
        <f>(Table2[[#This Row],[Close Price]]-Table2[[#This Row],[20D EMA]])/Table2[[#This Row],[20D EMA]]</f>
        <v>-1.4116731092322242E-2</v>
      </c>
      <c r="T137" s="1">
        <f>(Table2[[#This Row],[Close Price]]-Table2[[#This Row],[50D EMA]])/Table2[[#This Row],[50D EMA]]</f>
        <v>1.2929065289611153E-2</v>
      </c>
      <c r="U137" s="1">
        <f>(Table2[[#This Row],[Close Price]]-Table2[[#This Row],[200D EMA]])/Table2[[#This Row],[200D EMA]]</f>
        <v>0.17250624404552134</v>
      </c>
      <c r="V137">
        <v>0.68893869455401902</v>
      </c>
      <c r="W137">
        <v>1431.1</v>
      </c>
      <c r="X137">
        <v>1492.9</v>
      </c>
      <c r="Y137">
        <v>1431.1</v>
      </c>
      <c r="Z137">
        <v>1492.9</v>
      </c>
      <c r="AA137">
        <v>1431.1</v>
      </c>
      <c r="AB137">
        <v>1511</v>
      </c>
      <c r="AC137" s="1">
        <f>(Table2[[#This Row],[Close Price]]/Table2[[#This Row],[Day Low]])-1</f>
        <v>8.699601704982296E-3</v>
      </c>
      <c r="AD137" s="1">
        <f>(Table2[[#This Row],[Day High]]/Table2[[#This Row],[Close Price]])-1</f>
        <v>3.4186553981504053E-2</v>
      </c>
      <c r="AE137" s="1">
        <f>(Table2[[#This Row],[Close Price]]/Table2[[#This Row],[Current Week Low]])-1</f>
        <v>8.699601704982296E-3</v>
      </c>
      <c r="AF137" s="1">
        <f>(Table2[[#This Row],[Current Week High]]/Table2[[#This Row],[Close Price]])-1</f>
        <v>3.4186553981504053E-2</v>
      </c>
      <c r="AG137" s="1">
        <f>(Table2[[#This Row],[Close Price]]/Table2[[#This Row],[Current Month Low]])-1</f>
        <v>8.699601704982296E-3</v>
      </c>
      <c r="AH137" s="1">
        <f>(Table2[[#This Row],[Current Month High]]/Table2[[#This Row],[Close Price]])-1</f>
        <v>4.6725087458002967E-2</v>
      </c>
      <c r="AI137">
        <v>6.42166880260468</v>
      </c>
      <c r="AJ137">
        <v>70.420872439643404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</v>
      </c>
      <c r="AM137" t="s">
        <v>3090</v>
      </c>
      <c r="AN137">
        <v>-1.25</v>
      </c>
      <c r="AO137" t="s">
        <v>3089</v>
      </c>
      <c r="AP137">
        <v>0.137321436566332</v>
      </c>
      <c r="AQ137">
        <f>(Table2[[#This Row],[Sharpe Ratio]]-AVERAGE(Table2[Sharpe Ratio]))/_xlfn.STDEV.P(Table2[Sharpe Ratio])</f>
        <v>0.91611537373213447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2.8168741992946815</v>
      </c>
      <c r="AS137">
        <f>_xlfn.RANK.AVG(Table2[[#This Row],[1Y Return vs Nifty Z-Score]],Table2[1Y Return vs Nifty Z-Score])</f>
        <v>268</v>
      </c>
      <c r="AT137">
        <f>_xlfn.RANK.AVG(Table2[[#This Row],[6M Return vs Nifty Z-Score]],Table2[6M Return vs Nifty Z-Score])</f>
        <v>167</v>
      </c>
      <c r="AU137">
        <f>_xlfn.RANK.AVG(Table2[[#This Row],[Sharpe Ratio Z-Score]],Table2[Sharpe Ratio Z-Score])</f>
        <v>129</v>
      </c>
      <c r="AV137">
        <f>(Table2[[#This Row],[Rank 1Y]]+Table2[[#This Row],[Rank 6M]]+Table2[[#This Row],[Rank Sharpe]])/3</f>
        <v>188</v>
      </c>
    </row>
    <row r="138" spans="1:48" x14ac:dyDescent="0.3">
      <c r="A138" t="s">
        <v>82</v>
      </c>
      <c r="B138" t="s">
        <v>83</v>
      </c>
      <c r="C138" t="s">
        <v>3035</v>
      </c>
      <c r="D138" t="s">
        <v>84</v>
      </c>
      <c r="E138">
        <v>316918.075132425</v>
      </c>
      <c r="F138">
        <v>340.75</v>
      </c>
      <c r="G138">
        <v>60.304320589807197</v>
      </c>
      <c r="H138">
        <f>(Table2[[#This Row],[1Y Return vs Nifty]]-AVERAGE(Table2[1Y Return vs Nifty]))/_xlfn.STDEV.P(Table2[1Y Return vs Nifty])</f>
        <v>0.44059962832062166</v>
      </c>
      <c r="I138">
        <v>2.0235002648828102</v>
      </c>
      <c r="J138">
        <f>(Table2[[#This Row],[1M Return vs Nifty]]-AVERAGE(Table2[1M Return vs Nifty]))/_xlfn.STDEV.P(Table2[1M Return vs Nifty])</f>
        <v>0.39631210813463519</v>
      </c>
      <c r="K138">
        <v>14.839802809977099</v>
      </c>
      <c r="L138">
        <f>(Table2[[#This Row],[6M Return vs Nifty]]-AVERAGE(Table2[6M Return vs Nifty]))/_xlfn.STDEV.P(Table2[6M Return vs Nifty])</f>
        <v>0.40823605468792118</v>
      </c>
      <c r="M138">
        <v>1.95630632647416</v>
      </c>
      <c r="N138">
        <f>(Table2[[#This Row],[1W Return vs Nifty]]-AVERAGE(Table2[1W Return vs Nifty]))/_xlfn.STDEV.P(Table2[1W Return vs Nifty])</f>
        <v>0.61595704071549984</v>
      </c>
      <c r="O138">
        <v>342.87</v>
      </c>
      <c r="P138">
        <v>331.60273520244999</v>
      </c>
      <c r="Q138">
        <v>282.76056446619202</v>
      </c>
      <c r="R138">
        <v>44.146884522485799</v>
      </c>
      <c r="S138" s="1">
        <f>(Table2[[#This Row],[Close Price]]-Table2[[#This Row],[20D EMA]])/Table2[[#This Row],[20D EMA]]</f>
        <v>-6.1831014670283325E-3</v>
      </c>
      <c r="T138" s="1">
        <f>(Table2[[#This Row],[Close Price]]-Table2[[#This Row],[50D EMA]])/Table2[[#This Row],[50D EMA]]</f>
        <v>2.7585010093373996E-2</v>
      </c>
      <c r="U138" s="1">
        <f>(Table2[[#This Row],[Close Price]]-Table2[[#This Row],[200D EMA]])/Table2[[#This Row],[200D EMA]]</f>
        <v>0.20508317927318831</v>
      </c>
      <c r="V138">
        <v>1.0002960703681301</v>
      </c>
      <c r="W138">
        <v>339.25</v>
      </c>
      <c r="X138">
        <v>350.8</v>
      </c>
      <c r="Y138">
        <v>339.25</v>
      </c>
      <c r="Z138">
        <v>354.8</v>
      </c>
      <c r="AA138">
        <v>339.25</v>
      </c>
      <c r="AB138">
        <v>362.5</v>
      </c>
      <c r="AC138" s="1">
        <f>(Table2[[#This Row],[Close Price]]/Table2[[#This Row],[Day Low]])-1</f>
        <v>4.4215180545319477E-3</v>
      </c>
      <c r="AD138" s="1">
        <f>(Table2[[#This Row],[Day High]]/Table2[[#This Row],[Close Price]])-1</f>
        <v>2.9493763756419655E-2</v>
      </c>
      <c r="AE138" s="1">
        <f>(Table2[[#This Row],[Close Price]]/Table2[[#This Row],[Current Week Low]])-1</f>
        <v>4.4215180545319477E-3</v>
      </c>
      <c r="AF138" s="1">
        <f>(Table2[[#This Row],[Current Week High]]/Table2[[#This Row],[Close Price]])-1</f>
        <v>4.1232575201760824E-2</v>
      </c>
      <c r="AG138" s="1">
        <f>(Table2[[#This Row],[Close Price]]/Table2[[#This Row],[Current Month Low]])-1</f>
        <v>4.4215180545319477E-3</v>
      </c>
      <c r="AH138" s="1">
        <f>(Table2[[#This Row],[Current Month High]]/Table2[[#This Row],[Close Price]])-1</f>
        <v>6.3829787234042534E-2</v>
      </c>
      <c r="AI138">
        <v>6.3829787234042499</v>
      </c>
      <c r="AJ138">
        <v>89.502954466458107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0.03</v>
      </c>
      <c r="AM138" t="s">
        <v>3088</v>
      </c>
      <c r="AN138">
        <v>2.57</v>
      </c>
      <c r="AO138" t="s">
        <v>3088</v>
      </c>
      <c r="AP138">
        <v>0.112500625944583</v>
      </c>
      <c r="AQ138">
        <f>(Table2[[#This Row],[Sharpe Ratio]]-AVERAGE(Table2[Sharpe Ratio]))/_xlfn.STDEV.P(Table2[Sharpe Ratio])</f>
        <v>0.62547081377161851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2.4865756456302965</v>
      </c>
      <c r="AS138">
        <f>_xlfn.RANK.AVG(Table2[[#This Row],[1Y Return vs Nifty Z-Score]],Table2[1Y Return vs Nifty Z-Score])</f>
        <v>179</v>
      </c>
      <c r="AT138">
        <f>_xlfn.RANK.AVG(Table2[[#This Row],[6M Return vs Nifty Z-Score]],Table2[6M Return vs Nifty Z-Score])</f>
        <v>196</v>
      </c>
      <c r="AU138">
        <f>_xlfn.RANK.AVG(Table2[[#This Row],[Sharpe Ratio Z-Score]],Table2[Sharpe Ratio Z-Score])</f>
        <v>190</v>
      </c>
      <c r="AV138">
        <f>(Table2[[#This Row],[Rank 1Y]]+Table2[[#This Row],[Rank 6M]]+Table2[[#This Row],[Rank Sharpe]])/3</f>
        <v>188.33333333333334</v>
      </c>
    </row>
    <row r="139" spans="1:48" x14ac:dyDescent="0.3">
      <c r="A139" t="s">
        <v>162</v>
      </c>
      <c r="B139" t="s">
        <v>163</v>
      </c>
      <c r="C139" t="s">
        <v>3030</v>
      </c>
      <c r="D139" t="s">
        <v>124</v>
      </c>
      <c r="E139">
        <v>156441.32393280001</v>
      </c>
      <c r="F139">
        <v>474.05</v>
      </c>
      <c r="G139">
        <v>110.347141668003</v>
      </c>
      <c r="H139">
        <f>(Table2[[#This Row],[1Y Return vs Nifty]]-AVERAGE(Table2[1Y Return vs Nifty]))/_xlfn.STDEV.P(Table2[1Y Return vs Nifty])</f>
        <v>1.2237967461303259</v>
      </c>
      <c r="I139">
        <v>-5.9200214679097698</v>
      </c>
      <c r="J139">
        <f>(Table2[[#This Row],[1M Return vs Nifty]]-AVERAGE(Table2[1M Return vs Nifty]))/_xlfn.STDEV.P(Table2[1M Return vs Nifty])</f>
        <v>-0.44604058224324999</v>
      </c>
      <c r="K139">
        <v>-4.9918465822379199</v>
      </c>
      <c r="L139">
        <f>(Table2[[#This Row],[6M Return vs Nifty]]-AVERAGE(Table2[6M Return vs Nifty]))/_xlfn.STDEV.P(Table2[6M Return vs Nifty])</f>
        <v>-0.32284995282751922</v>
      </c>
      <c r="M139">
        <v>-6.37634630234081</v>
      </c>
      <c r="N139">
        <f>(Table2[[#This Row],[1W Return vs Nifty]]-AVERAGE(Table2[1W Return vs Nifty]))/_xlfn.STDEV.P(Table2[1W Return vs Nifty])</f>
        <v>-1.0470014623982067</v>
      </c>
      <c r="O139">
        <v>527.20000000000005</v>
      </c>
      <c r="P139">
        <v>510.36471153667401</v>
      </c>
      <c r="Q139">
        <v>417.12711350875799</v>
      </c>
      <c r="R139">
        <v>20.6012999713917</v>
      </c>
      <c r="S139" s="1">
        <f>(Table2[[#This Row],[Close Price]]-Table2[[#This Row],[20D EMA]])/Table2[[#This Row],[20D EMA]]</f>
        <v>-0.10081562974203344</v>
      </c>
      <c r="T139" s="1">
        <f>(Table2[[#This Row],[Close Price]]-Table2[[#This Row],[50D EMA]])/Table2[[#This Row],[50D EMA]]</f>
        <v>-7.1154432733667713E-2</v>
      </c>
      <c r="U139" s="1">
        <f>(Table2[[#This Row],[Close Price]]-Table2[[#This Row],[200D EMA]])/Table2[[#This Row],[200D EMA]]</f>
        <v>0.1364641248381637</v>
      </c>
      <c r="V139">
        <v>0.65118305241871099</v>
      </c>
      <c r="W139">
        <v>471.35</v>
      </c>
      <c r="X139">
        <v>527.6</v>
      </c>
      <c r="Y139">
        <v>471.35</v>
      </c>
      <c r="Z139">
        <v>527.6</v>
      </c>
      <c r="AA139">
        <v>471.35</v>
      </c>
      <c r="AB139">
        <v>559.5</v>
      </c>
      <c r="AC139" s="1">
        <f>(Table2[[#This Row],[Close Price]]/Table2[[#This Row],[Day Low]])-1</f>
        <v>5.7282274318446458E-3</v>
      </c>
      <c r="AD139" s="1">
        <f>(Table2[[#This Row],[Day High]]/Table2[[#This Row],[Close Price]])-1</f>
        <v>0.11296276764054425</v>
      </c>
      <c r="AE139" s="1">
        <f>(Table2[[#This Row],[Close Price]]/Table2[[#This Row],[Current Week Low]])-1</f>
        <v>5.7282274318446458E-3</v>
      </c>
      <c r="AF139" s="1">
        <f>(Table2[[#This Row],[Current Week High]]/Table2[[#This Row],[Close Price]])-1</f>
        <v>0.11296276764054425</v>
      </c>
      <c r="AG139" s="1">
        <f>(Table2[[#This Row],[Close Price]]/Table2[[#This Row],[Current Month Low]])-1</f>
        <v>5.7282274318446458E-3</v>
      </c>
      <c r="AH139" s="1">
        <f>(Table2[[#This Row],[Current Month High]]/Table2[[#This Row],[Close Price]])-1</f>
        <v>0.18025524733677889</v>
      </c>
      <c r="AI139">
        <v>22.3499630840628</v>
      </c>
      <c r="AJ139">
        <v>136.49289099526001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-0.03</v>
      </c>
      <c r="AM139" t="s">
        <v>3089</v>
      </c>
      <c r="AN139">
        <v>-11.18</v>
      </c>
      <c r="AO139" t="s">
        <v>3089</v>
      </c>
      <c r="AP139">
        <v>0.186494397496413</v>
      </c>
      <c r="AQ139">
        <f>(Table2[[#This Row],[Sharpe Ratio]]-AVERAGE(Table2[Sharpe Ratio]))/_xlfn.STDEV.P(Table2[Sharpe Ratio])</f>
        <v>1.4919166160556201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0.89982136471697016</v>
      </c>
      <c r="AS139">
        <f>_xlfn.RANK.AVG(Table2[[#This Row],[1Y Return vs Nifty Z-Score]],Table2[1Y Return vs Nifty Z-Score])</f>
        <v>82</v>
      </c>
      <c r="AT139">
        <f>_xlfn.RANK.AVG(Table2[[#This Row],[6M Return vs Nifty Z-Score]],Table2[6M Return vs Nifty Z-Score])</f>
        <v>434</v>
      </c>
      <c r="AU139">
        <f>_xlfn.RANK.AVG(Table2[[#This Row],[Sharpe Ratio Z-Score]],Table2[Sharpe Ratio Z-Score])</f>
        <v>49</v>
      </c>
      <c r="AV139">
        <f>(Table2[[#This Row],[Rank 1Y]]+Table2[[#This Row],[Rank 6M]]+Table2[[#This Row],[Rank Sharpe]])/3</f>
        <v>188.33333333333334</v>
      </c>
    </row>
    <row r="140" spans="1:48" x14ac:dyDescent="0.3">
      <c r="A140" t="s">
        <v>987</v>
      </c>
      <c r="B140" t="s">
        <v>988</v>
      </c>
      <c r="C140" t="s">
        <v>3029</v>
      </c>
      <c r="D140" t="s">
        <v>310</v>
      </c>
      <c r="E140">
        <v>13403.257302174999</v>
      </c>
      <c r="F140">
        <v>958.25</v>
      </c>
      <c r="G140">
        <v>106.23262867850799</v>
      </c>
      <c r="H140">
        <f>(Table2[[#This Row],[1Y Return vs Nifty]]-AVERAGE(Table2[1Y Return vs Nifty]))/_xlfn.STDEV.P(Table2[1Y Return vs Nifty])</f>
        <v>1.1594024005452175</v>
      </c>
      <c r="I140">
        <v>3.6511004469566801</v>
      </c>
      <c r="J140">
        <f>(Table2[[#This Row],[1M Return vs Nifty]]-AVERAGE(Table2[1M Return vs Nifty]))/_xlfn.STDEV.P(Table2[1M Return vs Nifty])</f>
        <v>0.56890726659811863</v>
      </c>
      <c r="K140">
        <v>4.4455935363041297</v>
      </c>
      <c r="L140">
        <f>(Table2[[#This Row],[6M Return vs Nifty]]-AVERAGE(Table2[6M Return vs Nifty]))/_xlfn.STDEV.P(Table2[6M Return vs Nifty])</f>
        <v>2.5057590361470653E-2</v>
      </c>
      <c r="M140">
        <v>-7.2033856730855197</v>
      </c>
      <c r="N140">
        <f>(Table2[[#This Row],[1W Return vs Nifty]]-AVERAGE(Table2[1W Return vs Nifty]))/_xlfn.STDEV.P(Table2[1W Return vs Nifty])</f>
        <v>-1.2120548031835547</v>
      </c>
      <c r="O140">
        <v>1013.01</v>
      </c>
      <c r="P140">
        <v>979.543388931241</v>
      </c>
      <c r="Q140">
        <v>809.41383716267103</v>
      </c>
      <c r="R140">
        <v>33.027161973249598</v>
      </c>
      <c r="S140" s="1">
        <f>(Table2[[#This Row],[Close Price]]-Table2[[#This Row],[20D EMA]])/Table2[[#This Row],[20D EMA]]</f>
        <v>-5.4056722046179201E-2</v>
      </c>
      <c r="T140" s="1">
        <f>(Table2[[#This Row],[Close Price]]-Table2[[#This Row],[50D EMA]])/Table2[[#This Row],[50D EMA]]</f>
        <v>-2.1738076303566056E-2</v>
      </c>
      <c r="U140" s="1">
        <f>(Table2[[#This Row],[Close Price]]-Table2[[#This Row],[200D EMA]])/Table2[[#This Row],[200D EMA]]</f>
        <v>0.18388141640753392</v>
      </c>
      <c r="V140">
        <v>1.2388607576667201</v>
      </c>
      <c r="W140">
        <v>950</v>
      </c>
      <c r="X140">
        <v>1000</v>
      </c>
      <c r="Y140">
        <v>940.05</v>
      </c>
      <c r="Z140">
        <v>1000</v>
      </c>
      <c r="AA140">
        <v>940.05</v>
      </c>
      <c r="AB140">
        <v>1082.5</v>
      </c>
      <c r="AC140" s="1">
        <f>(Table2[[#This Row],[Close Price]]/Table2[[#This Row],[Day Low]])-1</f>
        <v>8.6842105263158498E-3</v>
      </c>
      <c r="AD140" s="1">
        <f>(Table2[[#This Row],[Day High]]/Table2[[#This Row],[Close Price]])-1</f>
        <v>4.3569006000521826E-2</v>
      </c>
      <c r="AE140" s="1">
        <f>(Table2[[#This Row],[Close Price]]/Table2[[#This Row],[Current Week Low]])-1</f>
        <v>1.936067230466465E-2</v>
      </c>
      <c r="AF140" s="1">
        <f>(Table2[[#This Row],[Current Week High]]/Table2[[#This Row],[Close Price]])-1</f>
        <v>4.3569006000521826E-2</v>
      </c>
      <c r="AG140" s="1">
        <f>(Table2[[#This Row],[Close Price]]/Table2[[#This Row],[Current Month Low]])-1</f>
        <v>1.936067230466465E-2</v>
      </c>
      <c r="AH140" s="1">
        <f>(Table2[[#This Row],[Current Month High]]/Table2[[#This Row],[Close Price]])-1</f>
        <v>0.12966344899556481</v>
      </c>
      <c r="AI140">
        <v>20.735716149230299</v>
      </c>
      <c r="AJ140">
        <v>137.764406674523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-0.17</v>
      </c>
      <c r="AM140" t="s">
        <v>3089</v>
      </c>
      <c r="AN140">
        <v>-4.59</v>
      </c>
      <c r="AO140" t="s">
        <v>3089</v>
      </c>
      <c r="AP140">
        <v>0.122850699694531</v>
      </c>
      <c r="AQ140">
        <f>(Table2[[#This Row],[Sharpe Ratio]]-AVERAGE(Table2[Sharpe Ratio]))/_xlfn.STDEV.P(Table2[Sharpe Ratio])</f>
        <v>0.74666720322300173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1.2879796575442539</v>
      </c>
      <c r="AS140">
        <f>_xlfn.RANK.AVG(Table2[[#This Row],[1Y Return vs Nifty Z-Score]],Table2[1Y Return vs Nifty Z-Score])</f>
        <v>86</v>
      </c>
      <c r="AT140">
        <f>_xlfn.RANK.AVG(Table2[[#This Row],[6M Return vs Nifty Z-Score]],Table2[6M Return vs Nifty Z-Score])</f>
        <v>309</v>
      </c>
      <c r="AU140">
        <f>_xlfn.RANK.AVG(Table2[[#This Row],[Sharpe Ratio Z-Score]],Table2[Sharpe Ratio Z-Score])</f>
        <v>170</v>
      </c>
      <c r="AV140">
        <f>(Table2[[#This Row],[Rank 1Y]]+Table2[[#This Row],[Rank 6M]]+Table2[[#This Row],[Rank Sharpe]])/3</f>
        <v>188.33333333333334</v>
      </c>
    </row>
    <row r="141" spans="1:48" x14ac:dyDescent="0.3">
      <c r="A141" t="s">
        <v>954</v>
      </c>
      <c r="B141" t="s">
        <v>955</v>
      </c>
      <c r="C141" t="s">
        <v>3031</v>
      </c>
      <c r="D141" t="s">
        <v>956</v>
      </c>
      <c r="E141">
        <v>14520.858224714901</v>
      </c>
      <c r="F141">
        <v>452.45</v>
      </c>
      <c r="G141">
        <v>138.60024505092699</v>
      </c>
      <c r="H141">
        <f>(Table2[[#This Row],[1Y Return vs Nifty]]-AVERAGE(Table2[1Y Return vs Nifty]))/_xlfn.STDEV.P(Table2[1Y Return vs Nifty])</f>
        <v>1.6659730395912666</v>
      </c>
      <c r="I141">
        <v>-9.2765650540830897</v>
      </c>
      <c r="J141">
        <f>(Table2[[#This Row],[1M Return vs Nifty]]-AVERAGE(Table2[1M Return vs Nifty]))/_xlfn.STDEV.P(Table2[1M Return vs Nifty])</f>
        <v>-0.80197761059071926</v>
      </c>
      <c r="K141">
        <v>0.77083839500080398</v>
      </c>
      <c r="L141">
        <f>(Table2[[#This Row],[6M Return vs Nifty]]-AVERAGE(Table2[6M Return vs Nifty]))/_xlfn.STDEV.P(Table2[6M Return vs Nifty])</f>
        <v>-0.11041082236202705</v>
      </c>
      <c r="M141">
        <v>-4.6706644470223599</v>
      </c>
      <c r="N141">
        <f>(Table2[[#This Row],[1W Return vs Nifty]]-AVERAGE(Table2[1W Return vs Nifty]))/_xlfn.STDEV.P(Table2[1W Return vs Nifty])</f>
        <v>-0.70659627916762124</v>
      </c>
      <c r="O141">
        <v>495.82</v>
      </c>
      <c r="P141">
        <v>474.488510034206</v>
      </c>
      <c r="Q141">
        <v>381.19400828705602</v>
      </c>
      <c r="R141">
        <v>29.010481802466401</v>
      </c>
      <c r="S141" s="1">
        <f>(Table2[[#This Row],[Close Price]]-Table2[[#This Row],[20D EMA]])/Table2[[#This Row],[20D EMA]]</f>
        <v>-8.7471259731354126E-2</v>
      </c>
      <c r="T141" s="1">
        <f>(Table2[[#This Row],[Close Price]]-Table2[[#This Row],[50D EMA]])/Table2[[#This Row],[50D EMA]]</f>
        <v>-4.6446878202840464E-2</v>
      </c>
      <c r="U141" s="1">
        <f>(Table2[[#This Row],[Close Price]]-Table2[[#This Row],[200D EMA]])/Table2[[#This Row],[200D EMA]]</f>
        <v>0.18692841483301867</v>
      </c>
      <c r="V141">
        <v>0.86132074197613195</v>
      </c>
      <c r="W141">
        <v>449</v>
      </c>
      <c r="X141">
        <v>487.75</v>
      </c>
      <c r="Y141">
        <v>449</v>
      </c>
      <c r="Z141">
        <v>487.75</v>
      </c>
      <c r="AA141">
        <v>449</v>
      </c>
      <c r="AB141">
        <v>508.8</v>
      </c>
      <c r="AC141" s="1">
        <f>(Table2[[#This Row],[Close Price]]/Table2[[#This Row],[Day Low]])-1</f>
        <v>7.6837416481068121E-3</v>
      </c>
      <c r="AD141" s="1">
        <f>(Table2[[#This Row],[Day High]]/Table2[[#This Row],[Close Price]])-1</f>
        <v>7.8019670681843234E-2</v>
      </c>
      <c r="AE141" s="1">
        <f>(Table2[[#This Row],[Close Price]]/Table2[[#This Row],[Current Week Low]])-1</f>
        <v>7.6837416481068121E-3</v>
      </c>
      <c r="AF141" s="1">
        <f>(Table2[[#This Row],[Current Week High]]/Table2[[#This Row],[Close Price]])-1</f>
        <v>7.8019670681843234E-2</v>
      </c>
      <c r="AG141" s="1">
        <f>(Table2[[#This Row],[Close Price]]/Table2[[#This Row],[Current Month Low]])-1</f>
        <v>7.6837416481068121E-3</v>
      </c>
      <c r="AH141" s="1">
        <f>(Table2[[#This Row],[Current Month High]]/Table2[[#This Row],[Close Price]])-1</f>
        <v>0.12454414852469897</v>
      </c>
      <c r="AI141">
        <v>36.545474638081501</v>
      </c>
      <c r="AJ141">
        <v>177.15160796324599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0.03</v>
      </c>
      <c r="AM141" t="s">
        <v>3088</v>
      </c>
      <c r="AN141">
        <v>-12.38</v>
      </c>
      <c r="AO141" t="s">
        <v>3089</v>
      </c>
      <c r="AP141">
        <v>0.11300960978614601</v>
      </c>
      <c r="AQ141">
        <f>(Table2[[#This Row],[Sharpe Ratio]]-AVERAGE(Table2[Sharpe Ratio]))/_xlfn.STDEV.P(Table2[Sharpe Ratio])</f>
        <v>0.63143086829652861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0.67841919576742771</v>
      </c>
      <c r="AS141">
        <f>_xlfn.RANK.AVG(Table2[[#This Row],[1Y Return vs Nifty Z-Score]],Table2[1Y Return vs Nifty Z-Score])</f>
        <v>41</v>
      </c>
      <c r="AT141">
        <f>_xlfn.RANK.AVG(Table2[[#This Row],[6M Return vs Nifty Z-Score]],Table2[6M Return vs Nifty Z-Score])</f>
        <v>355</v>
      </c>
      <c r="AU141">
        <f>_xlfn.RANK.AVG(Table2[[#This Row],[Sharpe Ratio Z-Score]],Table2[Sharpe Ratio Z-Score])</f>
        <v>189</v>
      </c>
      <c r="AV141">
        <f>(Table2[[#This Row],[Rank 1Y]]+Table2[[#This Row],[Rank 6M]]+Table2[[#This Row],[Rank Sharpe]])/3</f>
        <v>195</v>
      </c>
    </row>
    <row r="142" spans="1:48" x14ac:dyDescent="0.3">
      <c r="A142" t="s">
        <v>175</v>
      </c>
      <c r="B142" t="s">
        <v>176</v>
      </c>
      <c r="C142" t="s">
        <v>3028</v>
      </c>
      <c r="D142" t="s">
        <v>177</v>
      </c>
      <c r="E142">
        <v>146887.27922462</v>
      </c>
      <c r="F142">
        <v>223.4</v>
      </c>
      <c r="G142">
        <v>72.604558176236196</v>
      </c>
      <c r="H142">
        <f>(Table2[[#This Row],[1Y Return vs Nifty]]-AVERAGE(Table2[1Y Return vs Nifty]))/_xlfn.STDEV.P(Table2[1Y Return vs Nifty])</f>
        <v>0.63310497511177621</v>
      </c>
      <c r="I142">
        <v>1.6772945714509699</v>
      </c>
      <c r="J142">
        <f>(Table2[[#This Row],[1M Return vs Nifty]]-AVERAGE(Table2[1M Return vs Nifty]))/_xlfn.STDEV.P(Table2[1M Return vs Nifty])</f>
        <v>0.3595995130041213</v>
      </c>
      <c r="K142">
        <v>13.6433548222124</v>
      </c>
      <c r="L142">
        <f>(Table2[[#This Row],[6M Return vs Nifty]]-AVERAGE(Table2[6M Return vs Nifty]))/_xlfn.STDEV.P(Table2[6M Return vs Nifty])</f>
        <v>0.36412946701709714</v>
      </c>
      <c r="M142">
        <v>-4.8077986151572098E-2</v>
      </c>
      <c r="N142">
        <f>(Table2[[#This Row],[1W Return vs Nifty]]-AVERAGE(Table2[1W Return vs Nifty]))/_xlfn.STDEV.P(Table2[1W Return vs Nifty])</f>
        <v>0.21593941311607401</v>
      </c>
      <c r="O142">
        <v>228.42</v>
      </c>
      <c r="P142">
        <v>220.67395255302301</v>
      </c>
      <c r="Q142">
        <v>185.611854138034</v>
      </c>
      <c r="R142">
        <v>38.1973656457901</v>
      </c>
      <c r="S142" s="1">
        <f>(Table2[[#This Row],[Close Price]]-Table2[[#This Row],[20D EMA]])/Table2[[#This Row],[20D EMA]]</f>
        <v>-2.1977059802118826E-2</v>
      </c>
      <c r="T142" s="1">
        <f>(Table2[[#This Row],[Close Price]]-Table2[[#This Row],[50D EMA]])/Table2[[#This Row],[50D EMA]]</f>
        <v>1.2353281460900934E-2</v>
      </c>
      <c r="U142" s="1">
        <f>(Table2[[#This Row],[Close Price]]-Table2[[#This Row],[200D EMA]])/Table2[[#This Row],[200D EMA]]</f>
        <v>0.20358692087556046</v>
      </c>
      <c r="V142">
        <v>0.86675948165578398</v>
      </c>
      <c r="W142">
        <v>222.4</v>
      </c>
      <c r="X142">
        <v>230.56</v>
      </c>
      <c r="Y142">
        <v>221</v>
      </c>
      <c r="Z142">
        <v>230.78</v>
      </c>
      <c r="AA142">
        <v>221</v>
      </c>
      <c r="AB142">
        <v>243.95</v>
      </c>
      <c r="AC142" s="1">
        <f>(Table2[[#This Row],[Close Price]]/Table2[[#This Row],[Day Low]])-1</f>
        <v>4.4964028776979248E-3</v>
      </c>
      <c r="AD142" s="1">
        <f>(Table2[[#This Row],[Day High]]/Table2[[#This Row],[Close Price]])-1</f>
        <v>3.2050134288272192E-2</v>
      </c>
      <c r="AE142" s="1">
        <f>(Table2[[#This Row],[Close Price]]/Table2[[#This Row],[Current Week Low]])-1</f>
        <v>1.0859728506787292E-2</v>
      </c>
      <c r="AF142" s="1">
        <f>(Table2[[#This Row],[Current Week High]]/Table2[[#This Row],[Close Price]])-1</f>
        <v>3.3034914950760941E-2</v>
      </c>
      <c r="AG142" s="1">
        <f>(Table2[[#This Row],[Close Price]]/Table2[[#This Row],[Current Month Low]])-1</f>
        <v>1.0859728506787292E-2</v>
      </c>
      <c r="AH142" s="1">
        <f>(Table2[[#This Row],[Current Month High]]/Table2[[#This Row],[Close Price]])-1</f>
        <v>9.1987466427931874E-2</v>
      </c>
      <c r="AI142">
        <v>10.2506714413607</v>
      </c>
      <c r="AJ142">
        <v>100.358744394618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0.04</v>
      </c>
      <c r="AM142" t="s">
        <v>3088</v>
      </c>
      <c r="AN142">
        <v>1.66</v>
      </c>
      <c r="AO142" t="s">
        <v>3088</v>
      </c>
      <c r="AP142">
        <v>9.4960351737535004E-2</v>
      </c>
      <c r="AQ142">
        <f>(Table2[[#This Row],[Sharpe Ratio]]-AVERAGE(Table2[Sharpe Ratio]))/_xlfn.STDEV.P(Table2[Sharpe Ratio])</f>
        <v>0.42007924311811229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1.9928526113671809</v>
      </c>
      <c r="AS142">
        <f>_xlfn.RANK.AVG(Table2[[#This Row],[1Y Return vs Nifty Z-Score]],Table2[1Y Return vs Nifty Z-Score])</f>
        <v>142</v>
      </c>
      <c r="AT142">
        <f>_xlfn.RANK.AVG(Table2[[#This Row],[6M Return vs Nifty Z-Score]],Table2[6M Return vs Nifty Z-Score])</f>
        <v>213</v>
      </c>
      <c r="AU142">
        <f>_xlfn.RANK.AVG(Table2[[#This Row],[Sharpe Ratio Z-Score]],Table2[Sharpe Ratio Z-Score])</f>
        <v>232</v>
      </c>
      <c r="AV142">
        <f>(Table2[[#This Row],[Rank 1Y]]+Table2[[#This Row],[Rank 6M]]+Table2[[#This Row],[Rank Sharpe]])/3</f>
        <v>195.66666666666666</v>
      </c>
    </row>
    <row r="143" spans="1:48" x14ac:dyDescent="0.3">
      <c r="A143" t="s">
        <v>1481</v>
      </c>
      <c r="B143" t="s">
        <v>1482</v>
      </c>
      <c r="C143" t="s">
        <v>3033</v>
      </c>
      <c r="D143" t="s">
        <v>46</v>
      </c>
      <c r="E143">
        <v>6462.24845534</v>
      </c>
      <c r="F143">
        <v>230.2</v>
      </c>
      <c r="G143">
        <v>97.989758325755005</v>
      </c>
      <c r="H143">
        <f>(Table2[[#This Row],[1Y Return vs Nifty]]-AVERAGE(Table2[1Y Return vs Nifty]))/_xlfn.STDEV.P(Table2[1Y Return vs Nifty])</f>
        <v>1.0303970374649163</v>
      </c>
      <c r="I143">
        <v>4.5013408258036902</v>
      </c>
      <c r="J143">
        <f>(Table2[[#This Row],[1M Return vs Nifty]]-AVERAGE(Table2[1M Return vs Nifty]))/_xlfn.STDEV.P(Table2[1M Return vs Nifty])</f>
        <v>0.65906907324781316</v>
      </c>
      <c r="K143">
        <v>12.165658981079099</v>
      </c>
      <c r="L143">
        <f>(Table2[[#This Row],[6M Return vs Nifty]]-AVERAGE(Table2[6M Return vs Nifty]))/_xlfn.STDEV.P(Table2[6M Return vs Nifty])</f>
        <v>0.30965478710265693</v>
      </c>
      <c r="M143">
        <v>-2.7980633496722902</v>
      </c>
      <c r="N143">
        <f>(Table2[[#This Row],[1W Return vs Nifty]]-AVERAGE(Table2[1W Return vs Nifty]))/_xlfn.STDEV.P(Table2[1W Return vs Nifty])</f>
        <v>-0.33287880209319021</v>
      </c>
      <c r="O143">
        <v>242.9</v>
      </c>
      <c r="P143">
        <v>227.366777102642</v>
      </c>
      <c r="Q143">
        <v>180.440439733202</v>
      </c>
      <c r="R143">
        <v>31.442608963698099</v>
      </c>
      <c r="S143" s="1">
        <f>(Table2[[#This Row],[Close Price]]-Table2[[#This Row],[20D EMA]])/Table2[[#This Row],[20D EMA]]</f>
        <v>-5.2284890901605666E-2</v>
      </c>
      <c r="T143" s="1">
        <f>(Table2[[#This Row],[Close Price]]-Table2[[#This Row],[50D EMA]])/Table2[[#This Row],[50D EMA]]</f>
        <v>1.2461024136692407E-2</v>
      </c>
      <c r="U143" s="1">
        <f>(Table2[[#This Row],[Close Price]]-Table2[[#This Row],[200D EMA]])/Table2[[#This Row],[200D EMA]]</f>
        <v>0.27576723011965687</v>
      </c>
      <c r="V143">
        <v>0.92241381450626003</v>
      </c>
      <c r="W143">
        <v>229.1</v>
      </c>
      <c r="X143">
        <v>250</v>
      </c>
      <c r="Y143">
        <v>229.1</v>
      </c>
      <c r="Z143">
        <v>259.85000000000002</v>
      </c>
      <c r="AA143">
        <v>229.1</v>
      </c>
      <c r="AB143">
        <v>259.85000000000002</v>
      </c>
      <c r="AC143" s="1">
        <f>(Table2[[#This Row],[Close Price]]/Table2[[#This Row],[Day Low]])-1</f>
        <v>4.8013967699693794E-3</v>
      </c>
      <c r="AD143" s="1">
        <f>(Table2[[#This Row],[Day High]]/Table2[[#This Row],[Close Price]])-1</f>
        <v>8.6012163336229408E-2</v>
      </c>
      <c r="AE143" s="1">
        <f>(Table2[[#This Row],[Close Price]]/Table2[[#This Row],[Current Week Low]])-1</f>
        <v>4.8013967699693794E-3</v>
      </c>
      <c r="AF143" s="1">
        <f>(Table2[[#This Row],[Current Week High]]/Table2[[#This Row],[Close Price]])-1</f>
        <v>0.12880104257167702</v>
      </c>
      <c r="AG143" s="1">
        <f>(Table2[[#This Row],[Close Price]]/Table2[[#This Row],[Current Month Low]])-1</f>
        <v>4.8013967699693794E-3</v>
      </c>
      <c r="AH143" s="1">
        <f>(Table2[[#This Row],[Current Month High]]/Table2[[#This Row],[Close Price]])-1</f>
        <v>0.12880104257167702</v>
      </c>
      <c r="AI143">
        <v>18.1146828844483</v>
      </c>
      <c r="AJ143">
        <v>158.79707700955501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0.21</v>
      </c>
      <c r="AM143" t="s">
        <v>3088</v>
      </c>
      <c r="AN143">
        <v>4.25</v>
      </c>
      <c r="AO143" t="s">
        <v>3088</v>
      </c>
      <c r="AP143">
        <v>8.0517332588068993E-2</v>
      </c>
      <c r="AQ143">
        <f>(Table2[[#This Row],[Sharpe Ratio]]-AVERAGE(Table2[Sharpe Ratio]))/_xlfn.STDEV.P(Table2[Sharpe Ratio])</f>
        <v>0.2509556391726559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1.9171977348948523</v>
      </c>
      <c r="AS143">
        <f>_xlfn.RANK.AVG(Table2[[#This Row],[1Y Return vs Nifty Z-Score]],Table2[1Y Return vs Nifty Z-Score])</f>
        <v>96</v>
      </c>
      <c r="AT143">
        <f>_xlfn.RANK.AVG(Table2[[#This Row],[6M Return vs Nifty Z-Score]],Table2[6M Return vs Nifty Z-Score])</f>
        <v>226</v>
      </c>
      <c r="AU143">
        <f>_xlfn.RANK.AVG(Table2[[#This Row],[Sharpe Ratio Z-Score]],Table2[Sharpe Ratio Z-Score])</f>
        <v>266</v>
      </c>
      <c r="AV143">
        <f>(Table2[[#This Row],[Rank 1Y]]+Table2[[#This Row],[Rank 6M]]+Table2[[#This Row],[Rank Sharpe]])/3</f>
        <v>196</v>
      </c>
    </row>
    <row r="144" spans="1:48" x14ac:dyDescent="0.3">
      <c r="A144" t="s">
        <v>608</v>
      </c>
      <c r="B144" t="s">
        <v>609</v>
      </c>
      <c r="C144" t="s">
        <v>3030</v>
      </c>
      <c r="D144" t="s">
        <v>251</v>
      </c>
      <c r="E144">
        <v>30423.204461279998</v>
      </c>
      <c r="F144">
        <v>6013.05</v>
      </c>
      <c r="G144">
        <v>114.77129741040601</v>
      </c>
      <c r="H144">
        <f>(Table2[[#This Row],[1Y Return vs Nifty]]-AVERAGE(Table2[1Y Return vs Nifty]))/_xlfn.STDEV.P(Table2[1Y Return vs Nifty])</f>
        <v>1.2930371676640553</v>
      </c>
      <c r="I144">
        <v>-7.8648686715813199</v>
      </c>
      <c r="J144">
        <f>(Table2[[#This Row],[1M Return vs Nifty]]-AVERAGE(Table2[1M Return vs Nifty]))/_xlfn.STDEV.P(Table2[1M Return vs Nifty])</f>
        <v>-0.65227747936453528</v>
      </c>
      <c r="K144">
        <v>-1.52171930040669</v>
      </c>
      <c r="L144">
        <f>(Table2[[#This Row],[6M Return vs Nifty]]-AVERAGE(Table2[6M Return vs Nifty]))/_xlfn.STDEV.P(Table2[6M Return vs Nifty])</f>
        <v>-0.19492506620460961</v>
      </c>
      <c r="M144">
        <v>-2.92751855547698</v>
      </c>
      <c r="N144">
        <f>(Table2[[#This Row],[1W Return vs Nifty]]-AVERAGE(Table2[1W Return vs Nifty]))/_xlfn.STDEV.P(Table2[1W Return vs Nifty])</f>
        <v>-0.35871434868981583</v>
      </c>
      <c r="O144">
        <v>6309.3</v>
      </c>
      <c r="P144">
        <v>6428.9863071095297</v>
      </c>
      <c r="Q144">
        <v>5666.3298562960499</v>
      </c>
      <c r="R144">
        <v>25.4713934812495</v>
      </c>
      <c r="S144" s="1">
        <f>(Table2[[#This Row],[Close Price]]-Table2[[#This Row],[20D EMA]])/Table2[[#This Row],[20D EMA]]</f>
        <v>-4.6954495744377343E-2</v>
      </c>
      <c r="T144" s="1">
        <f>(Table2[[#This Row],[Close Price]]-Table2[[#This Row],[50D EMA]])/Table2[[#This Row],[50D EMA]]</f>
        <v>-6.469702799795421E-2</v>
      </c>
      <c r="U144" s="1">
        <f>(Table2[[#This Row],[Close Price]]-Table2[[#This Row],[200D EMA]])/Table2[[#This Row],[200D EMA]]</f>
        <v>6.1189544643028122E-2</v>
      </c>
      <c r="V144">
        <v>0.76916734405851095</v>
      </c>
      <c r="W144">
        <v>6000</v>
      </c>
      <c r="X144">
        <v>6150</v>
      </c>
      <c r="Y144">
        <v>5975</v>
      </c>
      <c r="Z144">
        <v>6150</v>
      </c>
      <c r="AA144">
        <v>5975</v>
      </c>
      <c r="AB144">
        <v>6401</v>
      </c>
      <c r="AC144" s="1">
        <f>(Table2[[#This Row],[Close Price]]/Table2[[#This Row],[Day Low]])-1</f>
        <v>2.175000000000038E-3</v>
      </c>
      <c r="AD144" s="1">
        <f>(Table2[[#This Row],[Day High]]/Table2[[#This Row],[Close Price]])-1</f>
        <v>2.2775463367176396E-2</v>
      </c>
      <c r="AE144" s="1">
        <f>(Table2[[#This Row],[Close Price]]/Table2[[#This Row],[Current Week Low]])-1</f>
        <v>6.3682008368202148E-3</v>
      </c>
      <c r="AF144" s="1">
        <f>(Table2[[#This Row],[Current Week High]]/Table2[[#This Row],[Close Price]])-1</f>
        <v>2.2775463367176396E-2</v>
      </c>
      <c r="AG144" s="1">
        <f>(Table2[[#This Row],[Close Price]]/Table2[[#This Row],[Current Month Low]])-1</f>
        <v>6.3682008368202148E-3</v>
      </c>
      <c r="AH144" s="1">
        <f>(Table2[[#This Row],[Current Month High]]/Table2[[#This Row],[Close Price]])-1</f>
        <v>6.4518006668828676E-2</v>
      </c>
      <c r="AI144">
        <v>62.261248451285098</v>
      </c>
      <c r="AJ144">
        <v>150.43940024989499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-0.13</v>
      </c>
      <c r="AM144" t="s">
        <v>3089</v>
      </c>
      <c r="AN144">
        <v>-4.7300000000000004</v>
      </c>
      <c r="AO144" t="s">
        <v>3089</v>
      </c>
      <c r="AP144">
        <v>0.13649167307918</v>
      </c>
      <c r="AQ144">
        <f>(Table2[[#This Row],[Sharpe Ratio]]-AVERAGE(Table2[Sharpe Ratio]))/_xlfn.STDEV.P(Table2[Sharpe Ratio])</f>
        <v>0.90639908173547923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73</v>
      </c>
      <c r="AT144">
        <f>_xlfn.RANK.AVG(Table2[[#This Row],[6M Return vs Nifty Z-Score]],Table2[6M Return vs Nifty Z-Score])</f>
        <v>388</v>
      </c>
      <c r="AU144">
        <f>_xlfn.RANK.AVG(Table2[[#This Row],[Sharpe Ratio Z-Score]],Table2[Sharpe Ratio Z-Score])</f>
        <v>132</v>
      </c>
      <c r="AV144">
        <f>(Table2[[#This Row],[Rank 1Y]]+Table2[[#This Row],[Rank 6M]]+Table2[[#This Row],[Rank Sharpe]])/3</f>
        <v>197.66666666666666</v>
      </c>
    </row>
    <row r="145" spans="1:48" x14ac:dyDescent="0.3">
      <c r="A145" t="s">
        <v>1085</v>
      </c>
      <c r="B145" t="s">
        <v>1086</v>
      </c>
      <c r="C145" t="s">
        <v>3038</v>
      </c>
      <c r="D145" t="s">
        <v>75</v>
      </c>
      <c r="E145">
        <v>11252.367368310001</v>
      </c>
      <c r="F145">
        <v>363.1</v>
      </c>
      <c r="G145">
        <v>45.365092772613899</v>
      </c>
      <c r="H145">
        <f>(Table2[[#This Row],[1Y Return vs Nifty]]-AVERAGE(Table2[1Y Return vs Nifty]))/_xlfn.STDEV.P(Table2[1Y Return vs Nifty])</f>
        <v>0.20679266227357121</v>
      </c>
      <c r="I145">
        <v>30.917890668622501</v>
      </c>
      <c r="J145">
        <f>(Table2[[#This Row],[1M Return vs Nifty]]-AVERAGE(Table2[1M Return vs Nifty]))/_xlfn.STDEV.P(Table2[1M Return vs Nifty])</f>
        <v>3.4603520028001586</v>
      </c>
      <c r="K145">
        <v>41.224502686334603</v>
      </c>
      <c r="L145">
        <f>(Table2[[#This Row],[6M Return vs Nifty]]-AVERAGE(Table2[6M Return vs Nifty]))/_xlfn.STDEV.P(Table2[6M Return vs Nifty])</f>
        <v>1.3808977083208005</v>
      </c>
      <c r="M145">
        <v>1.783263192068</v>
      </c>
      <c r="N145">
        <f>(Table2[[#This Row],[1W Return vs Nifty]]-AVERAGE(Table2[1W Return vs Nifty]))/_xlfn.STDEV.P(Table2[1W Return vs Nifty])</f>
        <v>0.58142259357305404</v>
      </c>
      <c r="O145">
        <v>342.53</v>
      </c>
      <c r="P145">
        <v>298.96103990453901</v>
      </c>
      <c r="Q145">
        <v>250.18287904581101</v>
      </c>
      <c r="R145">
        <v>62.092894309098803</v>
      </c>
      <c r="S145" s="1">
        <f>(Table2[[#This Row],[Close Price]]-Table2[[#This Row],[20D EMA]])/Table2[[#This Row],[20D EMA]]</f>
        <v>6.0053134032055734E-2</v>
      </c>
      <c r="T145" s="1">
        <f>(Table2[[#This Row],[Close Price]]-Table2[[#This Row],[50D EMA]])/Table2[[#This Row],[50D EMA]]</f>
        <v>0.21453952700974405</v>
      </c>
      <c r="U145" s="1">
        <f>(Table2[[#This Row],[Close Price]]-Table2[[#This Row],[200D EMA]])/Table2[[#This Row],[200D EMA]]</f>
        <v>0.45133832252970735</v>
      </c>
      <c r="V145">
        <v>0.93688258748090503</v>
      </c>
      <c r="W145">
        <v>361.95</v>
      </c>
      <c r="X145">
        <v>372.9</v>
      </c>
      <c r="Y145">
        <v>361.95</v>
      </c>
      <c r="Z145">
        <v>372.9</v>
      </c>
      <c r="AA145">
        <v>359</v>
      </c>
      <c r="AB145">
        <v>375.45</v>
      </c>
      <c r="AC145" s="1">
        <f>(Table2[[#This Row],[Close Price]]/Table2[[#This Row],[Day Low]])-1</f>
        <v>3.1772344246443485E-3</v>
      </c>
      <c r="AD145" s="1">
        <f>(Table2[[#This Row],[Day High]]/Table2[[#This Row],[Close Price]])-1</f>
        <v>2.6989809969705236E-2</v>
      </c>
      <c r="AE145" s="1">
        <f>(Table2[[#This Row],[Close Price]]/Table2[[#This Row],[Current Week Low]])-1</f>
        <v>3.1772344246443485E-3</v>
      </c>
      <c r="AF145" s="1">
        <f>(Table2[[#This Row],[Current Week High]]/Table2[[#This Row],[Close Price]])-1</f>
        <v>2.6989809969705236E-2</v>
      </c>
      <c r="AG145" s="1">
        <f>(Table2[[#This Row],[Close Price]]/Table2[[#This Row],[Current Month Low]])-1</f>
        <v>1.1420612813370479E-2</v>
      </c>
      <c r="AH145" s="1">
        <f>(Table2[[#This Row],[Current Month High]]/Table2[[#This Row],[Close Price]])-1</f>
        <v>3.4012668686312253E-2</v>
      </c>
      <c r="AI145">
        <v>6.0313963095565803</v>
      </c>
      <c r="AJ145">
        <v>110.43175891046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0.64</v>
      </c>
      <c r="AM145" t="s">
        <v>3088</v>
      </c>
      <c r="AN145">
        <v>4.62</v>
      </c>
      <c r="AO145" t="s">
        <v>3088</v>
      </c>
      <c r="AP145">
        <v>7.3146113195567006E-2</v>
      </c>
      <c r="AQ145">
        <f>(Table2[[#This Row],[Sharpe Ratio]]-AVERAGE(Table2[Sharpe Ratio]))/_xlfn.STDEV.P(Table2[Sharpe Ratio])</f>
        <v>0.16464077825393547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5.7941057452215192</v>
      </c>
      <c r="AS145">
        <f>_xlfn.RANK.AVG(Table2[[#This Row],[1Y Return vs Nifty Z-Score]],Table2[1Y Return vs Nifty Z-Score])</f>
        <v>234</v>
      </c>
      <c r="AT145">
        <f>_xlfn.RANK.AVG(Table2[[#This Row],[6M Return vs Nifty Z-Score]],Table2[6M Return vs Nifty Z-Score])</f>
        <v>68</v>
      </c>
      <c r="AU145">
        <f>_xlfn.RANK.AVG(Table2[[#This Row],[Sharpe Ratio Z-Score]],Table2[Sharpe Ratio Z-Score])</f>
        <v>293</v>
      </c>
      <c r="AV145">
        <f>(Table2[[#This Row],[Rank 1Y]]+Table2[[#This Row],[Rank 6M]]+Table2[[#This Row],[Rank Sharpe]])/3</f>
        <v>198.33333333333334</v>
      </c>
    </row>
    <row r="146" spans="1:48" x14ac:dyDescent="0.3">
      <c r="A146" t="s">
        <v>672</v>
      </c>
      <c r="B146" t="s">
        <v>673</v>
      </c>
      <c r="C146" t="s">
        <v>3040</v>
      </c>
      <c r="D146" t="s">
        <v>313</v>
      </c>
      <c r="E146">
        <v>24805.070279029998</v>
      </c>
      <c r="F146">
        <v>396.65</v>
      </c>
      <c r="G146">
        <v>66.039391685576305</v>
      </c>
      <c r="H146">
        <f>(Table2[[#This Row],[1Y Return vs Nifty]]-AVERAGE(Table2[1Y Return vs Nifty]))/_xlfn.STDEV.P(Table2[1Y Return vs Nifty])</f>
        <v>0.53035658158313836</v>
      </c>
      <c r="I146">
        <v>-3.06224024130002</v>
      </c>
      <c r="J146">
        <f>(Table2[[#This Row],[1M Return vs Nifty]]-AVERAGE(Table2[1M Return vs Nifty]))/_xlfn.STDEV.P(Table2[1M Return vs Nifty])</f>
        <v>-0.14299367361474516</v>
      </c>
      <c r="K146">
        <v>2.1827949189180802</v>
      </c>
      <c r="L146">
        <f>(Table2[[#This Row],[6M Return vs Nifty]]-AVERAGE(Table2[6M Return vs Nifty]))/_xlfn.STDEV.P(Table2[6M Return vs Nifty])</f>
        <v>-5.8359596695377318E-2</v>
      </c>
      <c r="M146">
        <v>-2.31857362479803</v>
      </c>
      <c r="N146">
        <f>(Table2[[#This Row],[1W Return vs Nifty]]-AVERAGE(Table2[1W Return vs Nifty]))/_xlfn.STDEV.P(Table2[1W Return vs Nifty])</f>
        <v>-0.23718640368719773</v>
      </c>
      <c r="O146">
        <v>421.14</v>
      </c>
      <c r="P146">
        <v>428.28239732921202</v>
      </c>
      <c r="Q146">
        <v>377.83673838627402</v>
      </c>
      <c r="R146">
        <v>27.889714066840199</v>
      </c>
      <c r="S146" s="1">
        <f>(Table2[[#This Row],[Close Price]]-Table2[[#This Row],[20D EMA]])/Table2[[#This Row],[20D EMA]]</f>
        <v>-5.8151683525668449E-2</v>
      </c>
      <c r="T146" s="1">
        <f>(Table2[[#This Row],[Close Price]]-Table2[[#This Row],[50D EMA]])/Table2[[#This Row],[50D EMA]]</f>
        <v>-7.3858737894606619E-2</v>
      </c>
      <c r="U146" s="1">
        <f>(Table2[[#This Row],[Close Price]]-Table2[[#This Row],[200D EMA]])/Table2[[#This Row],[200D EMA]]</f>
        <v>4.9792039000962858E-2</v>
      </c>
      <c r="V146">
        <v>1.17346634146443</v>
      </c>
      <c r="W146">
        <v>391</v>
      </c>
      <c r="X146">
        <v>418.4</v>
      </c>
      <c r="Y146">
        <v>391</v>
      </c>
      <c r="Z146">
        <v>424</v>
      </c>
      <c r="AA146">
        <v>391</v>
      </c>
      <c r="AB146">
        <v>444.9</v>
      </c>
      <c r="AC146" s="1">
        <f>(Table2[[#This Row],[Close Price]]/Table2[[#This Row],[Day Low]])-1</f>
        <v>1.4450127877237762E-2</v>
      </c>
      <c r="AD146" s="1">
        <f>(Table2[[#This Row],[Day High]]/Table2[[#This Row],[Close Price]])-1</f>
        <v>5.4834236732635766E-2</v>
      </c>
      <c r="AE146" s="1">
        <f>(Table2[[#This Row],[Close Price]]/Table2[[#This Row],[Current Week Low]])-1</f>
        <v>1.4450127877237762E-2</v>
      </c>
      <c r="AF146" s="1">
        <f>(Table2[[#This Row],[Current Week High]]/Table2[[#This Row],[Close Price]])-1</f>
        <v>6.8952476994831757E-2</v>
      </c>
      <c r="AG146" s="1">
        <f>(Table2[[#This Row],[Close Price]]/Table2[[#This Row],[Current Month Low]])-1</f>
        <v>1.4450127877237762E-2</v>
      </c>
      <c r="AH146" s="1">
        <f>(Table2[[#This Row],[Current Month High]]/Table2[[#This Row],[Close Price]])-1</f>
        <v>0.1216437665448129</v>
      </c>
      <c r="AI146">
        <v>26.6103617799067</v>
      </c>
      <c r="AJ146">
        <v>93.440624237990704</v>
      </c>
      <c r="AK146" t="str">
        <f>IF(AND(Table2[[#This Row],[20D EMA]]&gt;Table2[[#This Row],[50D EMA]],Table2[[#This Row],[50D EMA]]&gt;Table2[[#This Row],[200D EMA]]),"Uptrend","Downtrend/NoTrend")</f>
        <v>Downtrend/NoTrend</v>
      </c>
      <c r="AL146">
        <v>-0.24</v>
      </c>
      <c r="AM146" t="s">
        <v>3089</v>
      </c>
      <c r="AN146">
        <v>-0.28000000000000003</v>
      </c>
      <c r="AO146" t="s">
        <v>3089</v>
      </c>
      <c r="AP146">
        <v>0.152909884265199</v>
      </c>
      <c r="AQ146">
        <f>(Table2[[#This Row],[Sharpe Ratio]]-AVERAGE(Table2[Sharpe Ratio]))/_xlfn.STDEV.P(Table2[Sharpe Ratio])</f>
        <v>1.0986516168447884</v>
      </c>
      <c r="AR1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6">
        <f>_xlfn.RANK.AVG(Table2[[#This Row],[1Y Return vs Nifty Z-Score]],Table2[1Y Return vs Nifty Z-Score])</f>
        <v>158</v>
      </c>
      <c r="AT146">
        <f>_xlfn.RANK.AVG(Table2[[#This Row],[6M Return vs Nifty Z-Score]],Table2[6M Return vs Nifty Z-Score])</f>
        <v>337</v>
      </c>
      <c r="AU146">
        <f>_xlfn.RANK.AVG(Table2[[#This Row],[Sharpe Ratio Z-Score]],Table2[Sharpe Ratio Z-Score])</f>
        <v>101</v>
      </c>
      <c r="AV146">
        <f>(Table2[[#This Row],[Rank 1Y]]+Table2[[#This Row],[Rank 6M]]+Table2[[#This Row],[Rank Sharpe]])/3</f>
        <v>198.66666666666666</v>
      </c>
    </row>
    <row r="147" spans="1:48" x14ac:dyDescent="0.3">
      <c r="A147" t="s">
        <v>139</v>
      </c>
      <c r="B147" t="s">
        <v>140</v>
      </c>
      <c r="C147" t="s">
        <v>3032</v>
      </c>
      <c r="D147" t="s">
        <v>141</v>
      </c>
      <c r="E147">
        <v>189972.86059234</v>
      </c>
      <c r="F147">
        <v>1461.95</v>
      </c>
      <c r="G147">
        <v>54.468040572123499</v>
      </c>
      <c r="H147">
        <f>(Table2[[#This Row],[1Y Return vs Nifty]]-AVERAGE(Table2[1Y Return vs Nifty]))/_xlfn.STDEV.P(Table2[1Y Return vs Nifty])</f>
        <v>0.34925870088893746</v>
      </c>
      <c r="I147">
        <v>-5.6057526963767303</v>
      </c>
      <c r="J147">
        <f>(Table2[[#This Row],[1M Return vs Nifty]]-AVERAGE(Table2[1M Return vs Nifty]))/_xlfn.STDEV.P(Table2[1M Return vs Nifty])</f>
        <v>-0.41271466533793505</v>
      </c>
      <c r="K147">
        <v>-0.88645219522968999</v>
      </c>
      <c r="L147">
        <f>(Table2[[#This Row],[6M Return vs Nifty]]-AVERAGE(Table2[6M Return vs Nifty]))/_xlfn.STDEV.P(Table2[6M Return vs Nifty])</f>
        <v>-0.17150619254238866</v>
      </c>
      <c r="M147">
        <v>-7.9178334908868298</v>
      </c>
      <c r="N147">
        <f>(Table2[[#This Row],[1W Return vs Nifty]]-AVERAGE(Table2[1W Return vs Nifty]))/_xlfn.STDEV.P(Table2[1W Return vs Nifty])</f>
        <v>-1.3546380988720355</v>
      </c>
      <c r="O147">
        <v>1577.04</v>
      </c>
      <c r="P147">
        <v>1559.80144547649</v>
      </c>
      <c r="Q147">
        <v>1353.73113864269</v>
      </c>
      <c r="R147">
        <v>23.038139137558701</v>
      </c>
      <c r="S147" s="1">
        <f>(Table2[[#This Row],[Close Price]]-Table2[[#This Row],[20D EMA]])/Table2[[#This Row],[20D EMA]]</f>
        <v>-7.2978491350885147E-2</v>
      </c>
      <c r="T147" s="1">
        <f>(Table2[[#This Row],[Close Price]]-Table2[[#This Row],[50D EMA]])/Table2[[#This Row],[50D EMA]]</f>
        <v>-6.2733270160932691E-2</v>
      </c>
      <c r="U147" s="1">
        <f>(Table2[[#This Row],[Close Price]]-Table2[[#This Row],[200D EMA]])/Table2[[#This Row],[200D EMA]]</f>
        <v>7.9941177585539633E-2</v>
      </c>
      <c r="V147">
        <v>1.47018005724483</v>
      </c>
      <c r="W147">
        <v>1455</v>
      </c>
      <c r="X147">
        <v>1544.4</v>
      </c>
      <c r="Y147">
        <v>1455</v>
      </c>
      <c r="Z147">
        <v>1549.5</v>
      </c>
      <c r="AA147">
        <v>1455</v>
      </c>
      <c r="AB147">
        <v>1593</v>
      </c>
      <c r="AC147" s="1">
        <f>(Table2[[#This Row],[Close Price]]/Table2[[#This Row],[Day Low]])-1</f>
        <v>4.7766323024054369E-3</v>
      </c>
      <c r="AD147" s="1">
        <f>(Table2[[#This Row],[Day High]]/Table2[[#This Row],[Close Price]])-1</f>
        <v>5.6397277608673413E-2</v>
      </c>
      <c r="AE147" s="1">
        <f>(Table2[[#This Row],[Close Price]]/Table2[[#This Row],[Current Week Low]])-1</f>
        <v>4.7766323024054369E-3</v>
      </c>
      <c r="AF147" s="1">
        <f>(Table2[[#This Row],[Current Week High]]/Table2[[#This Row],[Close Price]])-1</f>
        <v>5.9885769007147927E-2</v>
      </c>
      <c r="AG147" s="1">
        <f>(Table2[[#This Row],[Close Price]]/Table2[[#This Row],[Current Month Low]])-1</f>
        <v>4.7766323024054369E-3</v>
      </c>
      <c r="AH147" s="1">
        <f>(Table2[[#This Row],[Current Month High]]/Table2[[#This Row],[Close Price]])-1</f>
        <v>8.9640548582372803E-2</v>
      </c>
      <c r="AI147">
        <v>16.474571633776701</v>
      </c>
      <c r="AJ147">
        <v>82.140409892231901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-0.14000000000000001</v>
      </c>
      <c r="AM147" t="s">
        <v>3089</v>
      </c>
      <c r="AN147">
        <v>-6.27</v>
      </c>
      <c r="AO147" t="s">
        <v>3089</v>
      </c>
      <c r="AP147">
        <v>0.22225226857526501</v>
      </c>
      <c r="AQ147">
        <f>(Table2[[#This Row],[Sharpe Ratio]]-AVERAGE(Table2[Sharpe Ratio]))/_xlfn.STDEV.P(Table2[Sharpe Ratio])</f>
        <v>1.9106310111338851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0.32103075527046365</v>
      </c>
      <c r="AS147">
        <f>_xlfn.RANK.AVG(Table2[[#This Row],[1Y Return vs Nifty Z-Score]],Table2[1Y Return vs Nifty Z-Score])</f>
        <v>202</v>
      </c>
      <c r="AT147">
        <f>_xlfn.RANK.AVG(Table2[[#This Row],[6M Return vs Nifty Z-Score]],Table2[6M Return vs Nifty Z-Score])</f>
        <v>375</v>
      </c>
      <c r="AU147">
        <f>_xlfn.RANK.AVG(Table2[[#This Row],[Sharpe Ratio Z-Score]],Table2[Sharpe Ratio Z-Score])</f>
        <v>20</v>
      </c>
      <c r="AV147">
        <f>(Table2[[#This Row],[Rank 1Y]]+Table2[[#This Row],[Rank 6M]]+Table2[[#This Row],[Rank Sharpe]])/3</f>
        <v>199</v>
      </c>
    </row>
    <row r="148" spans="1:48" x14ac:dyDescent="0.3">
      <c r="A148" t="s">
        <v>1534</v>
      </c>
      <c r="B148" t="s">
        <v>1535</v>
      </c>
      <c r="C148" t="s">
        <v>3030</v>
      </c>
      <c r="D148" t="s">
        <v>432</v>
      </c>
      <c r="E148">
        <v>6047.7309788000002</v>
      </c>
      <c r="F148">
        <v>196</v>
      </c>
      <c r="G148">
        <v>170.921526606681</v>
      </c>
      <c r="H148">
        <f>(Table2[[#This Row],[1Y Return vs Nifty]]-AVERAGE(Table2[1Y Return vs Nifty]))/_xlfn.STDEV.P(Table2[1Y Return vs Nifty])</f>
        <v>2.171818513786806</v>
      </c>
      <c r="I148">
        <v>-2.2522649333454301</v>
      </c>
      <c r="J148">
        <f>(Table2[[#This Row],[1M Return vs Nifty]]-AVERAGE(Table2[1M Return vs Nifty]))/_xlfn.STDEV.P(Table2[1M Return vs Nifty])</f>
        <v>-5.7101684803462012E-2</v>
      </c>
      <c r="K148">
        <v>8.3803153967522395</v>
      </c>
      <c r="L148">
        <f>(Table2[[#This Row],[6M Return vs Nifty]]-AVERAGE(Table2[6M Return vs Nifty]))/_xlfn.STDEV.P(Table2[6M Return vs Nifty])</f>
        <v>0.17010957462900017</v>
      </c>
      <c r="M148">
        <v>3.3176482495586099</v>
      </c>
      <c r="N148">
        <f>(Table2[[#This Row],[1W Return vs Nifty]]-AVERAGE(Table2[1W Return vs Nifty]))/_xlfn.STDEV.P(Table2[1W Return vs Nifty])</f>
        <v>0.88764184836125015</v>
      </c>
      <c r="O148">
        <v>200.15</v>
      </c>
      <c r="P148">
        <v>194.437991891319</v>
      </c>
      <c r="Q148">
        <v>156.24503665047899</v>
      </c>
      <c r="R148">
        <v>43.2383609955452</v>
      </c>
      <c r="S148" s="1">
        <f>(Table2[[#This Row],[Close Price]]-Table2[[#This Row],[20D EMA]])/Table2[[#This Row],[20D EMA]]</f>
        <v>-2.0734449163127684E-2</v>
      </c>
      <c r="T148" s="1">
        <f>(Table2[[#This Row],[Close Price]]-Table2[[#This Row],[50D EMA]])/Table2[[#This Row],[50D EMA]]</f>
        <v>8.0334511454638064E-3</v>
      </c>
      <c r="U148" s="1">
        <f>(Table2[[#This Row],[Close Price]]-Table2[[#This Row],[200D EMA]])/Table2[[#This Row],[200D EMA]]</f>
        <v>0.25443984782987428</v>
      </c>
      <c r="V148">
        <v>1.10664966170796</v>
      </c>
      <c r="W148">
        <v>195</v>
      </c>
      <c r="X148">
        <v>206.89</v>
      </c>
      <c r="Y148">
        <v>195</v>
      </c>
      <c r="Z148">
        <v>209.42</v>
      </c>
      <c r="AA148">
        <v>195</v>
      </c>
      <c r="AB148">
        <v>222.8</v>
      </c>
      <c r="AC148" s="1">
        <f>(Table2[[#This Row],[Close Price]]/Table2[[#This Row],[Day Low]])-1</f>
        <v>5.12820512820511E-3</v>
      </c>
      <c r="AD148" s="1">
        <f>(Table2[[#This Row],[Day High]]/Table2[[#This Row],[Close Price]])-1</f>
        <v>5.5561224489795835E-2</v>
      </c>
      <c r="AE148" s="1">
        <f>(Table2[[#This Row],[Close Price]]/Table2[[#This Row],[Current Week Low]])-1</f>
        <v>5.12820512820511E-3</v>
      </c>
      <c r="AF148" s="1">
        <f>(Table2[[#This Row],[Current Week High]]/Table2[[#This Row],[Close Price]])-1</f>
        <v>6.8469387755101918E-2</v>
      </c>
      <c r="AG148" s="1">
        <f>(Table2[[#This Row],[Close Price]]/Table2[[#This Row],[Current Month Low]])-1</f>
        <v>5.12820512820511E-3</v>
      </c>
      <c r="AH148" s="1">
        <f>(Table2[[#This Row],[Current Month High]]/Table2[[#This Row],[Close Price]])-1</f>
        <v>0.13673469387755111</v>
      </c>
      <c r="AI148">
        <v>22.3979591836734</v>
      </c>
      <c r="AJ148">
        <v>209.88142292490099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0.12</v>
      </c>
      <c r="AM148" t="s">
        <v>3088</v>
      </c>
      <c r="AN148">
        <v>6.04</v>
      </c>
      <c r="AO148" t="s">
        <v>3088</v>
      </c>
      <c r="AP148">
        <v>6.7236908047537E-2</v>
      </c>
      <c r="AQ148">
        <f>(Table2[[#This Row],[Sharpe Ratio]]-AVERAGE(Table2[Sharpe Ratio]))/_xlfn.STDEV.P(Table2[Sharpe Ratio])</f>
        <v>9.5445684018750698E-2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3.2679139359923446</v>
      </c>
      <c r="AS148">
        <f>_xlfn.RANK.AVG(Table2[[#This Row],[1Y Return vs Nifty Z-Score]],Table2[1Y Return vs Nifty Z-Score])</f>
        <v>24</v>
      </c>
      <c r="AT148">
        <f>_xlfn.RANK.AVG(Table2[[#This Row],[6M Return vs Nifty Z-Score]],Table2[6M Return vs Nifty Z-Score])</f>
        <v>264</v>
      </c>
      <c r="AU148">
        <f>_xlfn.RANK.AVG(Table2[[#This Row],[Sharpe Ratio Z-Score]],Table2[Sharpe Ratio Z-Score])</f>
        <v>313</v>
      </c>
      <c r="AV148">
        <f>(Table2[[#This Row],[Rank 1Y]]+Table2[[#This Row],[Rank 6M]]+Table2[[#This Row],[Rank Sharpe]])/3</f>
        <v>200.33333333333334</v>
      </c>
    </row>
    <row r="149" spans="1:48" x14ac:dyDescent="0.3">
      <c r="A149" t="s">
        <v>311</v>
      </c>
      <c r="B149" t="s">
        <v>312</v>
      </c>
      <c r="C149" t="s">
        <v>3040</v>
      </c>
      <c r="D149" t="s">
        <v>313</v>
      </c>
      <c r="E149">
        <v>84971.786790765007</v>
      </c>
      <c r="F149">
        <v>596.95000000000005</v>
      </c>
      <c r="G149">
        <v>28.424944015624401</v>
      </c>
      <c r="H149">
        <f>(Table2[[#This Row],[1Y Return vs Nifty]]-AVERAGE(Table2[1Y Return vs Nifty]))/_xlfn.STDEV.P(Table2[1Y Return vs Nifty])</f>
        <v>-5.8329794771972886E-2</v>
      </c>
      <c r="I149">
        <v>0.38209519396554098</v>
      </c>
      <c r="J149">
        <f>(Table2[[#This Row],[1M Return vs Nifty]]-AVERAGE(Table2[1M Return vs Nifty]))/_xlfn.STDEV.P(Table2[1M Return vs Nifty])</f>
        <v>0.2222530416403346</v>
      </c>
      <c r="K149">
        <v>8.53119990195367</v>
      </c>
      <c r="L149">
        <f>(Table2[[#This Row],[6M Return vs Nifty]]-AVERAGE(Table2[6M Return vs Nifty]))/_xlfn.STDEV.P(Table2[6M Return vs Nifty])</f>
        <v>0.17567187296949821</v>
      </c>
      <c r="M149">
        <v>-2.3562149445844902</v>
      </c>
      <c r="N149">
        <f>(Table2[[#This Row],[1W Return vs Nifty]]-AVERAGE(Table2[1W Return vs Nifty]))/_xlfn.STDEV.P(Table2[1W Return vs Nifty])</f>
        <v>-0.2446985316488092</v>
      </c>
      <c r="O149">
        <v>619.09</v>
      </c>
      <c r="P149">
        <v>607.67161542867802</v>
      </c>
      <c r="Q149">
        <v>539.05870541174397</v>
      </c>
      <c r="R149">
        <v>31.687728329975499</v>
      </c>
      <c r="S149" s="1">
        <f>(Table2[[#This Row],[Close Price]]-Table2[[#This Row],[20D EMA]])/Table2[[#This Row],[20D EMA]]</f>
        <v>-3.5762167051640287E-2</v>
      </c>
      <c r="T149" s="1">
        <f>(Table2[[#This Row],[Close Price]]-Table2[[#This Row],[50D EMA]])/Table2[[#This Row],[50D EMA]]</f>
        <v>-1.7643765409569911E-2</v>
      </c>
      <c r="U149" s="1">
        <f>(Table2[[#This Row],[Close Price]]-Table2[[#This Row],[200D EMA]])/Table2[[#This Row],[200D EMA]]</f>
        <v>0.10739330244938262</v>
      </c>
      <c r="V149">
        <v>0.88881435931387398</v>
      </c>
      <c r="W149">
        <v>595</v>
      </c>
      <c r="X149">
        <v>619.04999999999995</v>
      </c>
      <c r="Y149">
        <v>595</v>
      </c>
      <c r="Z149">
        <v>624.5</v>
      </c>
      <c r="AA149">
        <v>595</v>
      </c>
      <c r="AB149">
        <v>642.35</v>
      </c>
      <c r="AC149" s="1">
        <f>(Table2[[#This Row],[Close Price]]/Table2[[#This Row],[Day Low]])-1</f>
        <v>3.2773109243697807E-3</v>
      </c>
      <c r="AD149" s="1">
        <f>(Table2[[#This Row],[Day High]]/Table2[[#This Row],[Close Price]])-1</f>
        <v>3.702152609096232E-2</v>
      </c>
      <c r="AE149" s="1">
        <f>(Table2[[#This Row],[Close Price]]/Table2[[#This Row],[Current Week Low]])-1</f>
        <v>3.2773109243697807E-3</v>
      </c>
      <c r="AF149" s="1">
        <f>(Table2[[#This Row],[Current Week High]]/Table2[[#This Row],[Close Price]])-1</f>
        <v>4.615126895049837E-2</v>
      </c>
      <c r="AG149" s="1">
        <f>(Table2[[#This Row],[Close Price]]/Table2[[#This Row],[Current Month Low]])-1</f>
        <v>3.2773109243697807E-3</v>
      </c>
      <c r="AH149" s="1">
        <f>(Table2[[#This Row],[Current Month High]]/Table2[[#This Row],[Close Price]])-1</f>
        <v>7.605327079319868E-2</v>
      </c>
      <c r="AI149">
        <v>11.0562023620068</v>
      </c>
      <c r="AJ149">
        <v>60.643164693218502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-0.03</v>
      </c>
      <c r="AM149" t="s">
        <v>3089</v>
      </c>
      <c r="AN149">
        <v>3.3</v>
      </c>
      <c r="AO149" t="s">
        <v>3088</v>
      </c>
      <c r="AP149">
        <v>0.19739430229538199</v>
      </c>
      <c r="AQ149">
        <f>(Table2[[#This Row],[Sharpe Ratio]]-AVERAGE(Table2[Sharpe Ratio]))/_xlfn.STDEV.P(Table2[Sharpe Ratio])</f>
        <v>1.6195513690935379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1.7144479572825884</v>
      </c>
      <c r="AS149">
        <f>_xlfn.RANK.AVG(Table2[[#This Row],[1Y Return vs Nifty Z-Score]],Table2[1Y Return vs Nifty Z-Score])</f>
        <v>305</v>
      </c>
      <c r="AT149">
        <f>_xlfn.RANK.AVG(Table2[[#This Row],[6M Return vs Nifty Z-Score]],Table2[6M Return vs Nifty Z-Score])</f>
        <v>263</v>
      </c>
      <c r="AU149">
        <f>_xlfn.RANK.AVG(Table2[[#This Row],[Sharpe Ratio Z-Score]],Table2[Sharpe Ratio Z-Score])</f>
        <v>35</v>
      </c>
      <c r="AV149">
        <f>(Table2[[#This Row],[Rank 1Y]]+Table2[[#This Row],[Rank 6M]]+Table2[[#This Row],[Rank Sharpe]])/3</f>
        <v>201</v>
      </c>
    </row>
    <row r="150" spans="1:48" x14ac:dyDescent="0.3">
      <c r="A150" t="s">
        <v>642</v>
      </c>
      <c r="B150" t="s">
        <v>643</v>
      </c>
      <c r="C150" t="s">
        <v>3043</v>
      </c>
      <c r="D150" t="s">
        <v>136</v>
      </c>
      <c r="E150">
        <v>26758.036974340001</v>
      </c>
      <c r="F150">
        <v>1157.45</v>
      </c>
      <c r="G150">
        <v>73.512784440086804</v>
      </c>
      <c r="H150">
        <f>(Table2[[#This Row],[1Y Return vs Nifty]]-AVERAGE(Table2[1Y Return vs Nifty]))/_xlfn.STDEV.P(Table2[1Y Return vs Nifty])</f>
        <v>0.64731920558162481</v>
      </c>
      <c r="I150">
        <v>-15.379730730039601</v>
      </c>
      <c r="J150">
        <f>(Table2[[#This Row],[1M Return vs Nifty]]-AVERAGE(Table2[1M Return vs Nifty]))/_xlfn.STDEV.P(Table2[1M Return vs Nifty])</f>
        <v>-1.449173929792654</v>
      </c>
      <c r="K150">
        <v>-0.44090833338694102</v>
      </c>
      <c r="L150">
        <f>(Table2[[#This Row],[6M Return vs Nifty]]-AVERAGE(Table2[6M Return vs Nifty]))/_xlfn.STDEV.P(Table2[6M Return vs Nifty])</f>
        <v>-0.15508139212939359</v>
      </c>
      <c r="M150">
        <v>-9.0921046545908997</v>
      </c>
      <c r="N150">
        <f>(Table2[[#This Row],[1W Return vs Nifty]]-AVERAGE(Table2[1W Return vs Nifty]))/_xlfn.STDEV.P(Table2[1W Return vs Nifty])</f>
        <v>-1.5889889477109873</v>
      </c>
      <c r="O150">
        <v>1244.04</v>
      </c>
      <c r="P150">
        <v>1247.34017087097</v>
      </c>
      <c r="Q150">
        <v>1036.66004491281</v>
      </c>
      <c r="R150">
        <v>32.7505352227098</v>
      </c>
      <c r="S150" s="1">
        <f>(Table2[[#This Row],[Close Price]]-Table2[[#This Row],[20D EMA]])/Table2[[#This Row],[20D EMA]]</f>
        <v>-6.9603871258158839E-2</v>
      </c>
      <c r="T150" s="1">
        <f>(Table2[[#This Row],[Close Price]]-Table2[[#This Row],[50D EMA]])/Table2[[#This Row],[50D EMA]]</f>
        <v>-7.2065482191760982E-2</v>
      </c>
      <c r="U150" s="1">
        <f>(Table2[[#This Row],[Close Price]]-Table2[[#This Row],[200D EMA]])/Table2[[#This Row],[200D EMA]]</f>
        <v>0.116518385829512</v>
      </c>
      <c r="V150">
        <v>0.90463733636675303</v>
      </c>
      <c r="W150">
        <v>1150.05</v>
      </c>
      <c r="X150">
        <v>1247</v>
      </c>
      <c r="Y150">
        <v>1114</v>
      </c>
      <c r="Z150">
        <v>1247</v>
      </c>
      <c r="AA150">
        <v>1114</v>
      </c>
      <c r="AB150">
        <v>1282.8499999999999</v>
      </c>
      <c r="AC150" s="1">
        <f>(Table2[[#This Row],[Close Price]]/Table2[[#This Row],[Day Low]])-1</f>
        <v>6.4345028477024169E-3</v>
      </c>
      <c r="AD150" s="1">
        <f>(Table2[[#This Row],[Day High]]/Table2[[#This Row],[Close Price]])-1</f>
        <v>7.7368352844615185E-2</v>
      </c>
      <c r="AE150" s="1">
        <f>(Table2[[#This Row],[Close Price]]/Table2[[#This Row],[Current Week Low]])-1</f>
        <v>3.9003590664272947E-2</v>
      </c>
      <c r="AF150" s="1">
        <f>(Table2[[#This Row],[Current Week High]]/Table2[[#This Row],[Close Price]])-1</f>
        <v>7.7368352844615185E-2</v>
      </c>
      <c r="AG150" s="1">
        <f>(Table2[[#This Row],[Close Price]]/Table2[[#This Row],[Current Month Low]])-1</f>
        <v>3.9003590664272947E-2</v>
      </c>
      <c r="AH150" s="1">
        <f>(Table2[[#This Row],[Current Month High]]/Table2[[#This Row],[Close Price]])-1</f>
        <v>0.10834161302864032</v>
      </c>
      <c r="AI150">
        <v>25.543220009503599</v>
      </c>
      <c r="AJ150">
        <v>109.41740546408499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-0.03</v>
      </c>
      <c r="AM150" t="s">
        <v>3089</v>
      </c>
      <c r="AN150">
        <v>-8.86</v>
      </c>
      <c r="AO150" t="s">
        <v>3089</v>
      </c>
      <c r="AP150">
        <v>0.15578661192930901</v>
      </c>
      <c r="AQ150">
        <f>(Table2[[#This Row],[Sharpe Ratio]]-AVERAGE(Table2[Sharpe Ratio]))/_xlfn.STDEV.P(Table2[Sharpe Ratio])</f>
        <v>1.1323372711452515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140</v>
      </c>
      <c r="AT150">
        <f>_xlfn.RANK.AVG(Table2[[#This Row],[6M Return vs Nifty Z-Score]],Table2[6M Return vs Nifty Z-Score])</f>
        <v>369</v>
      </c>
      <c r="AU150">
        <f>_xlfn.RANK.AVG(Table2[[#This Row],[Sharpe Ratio Z-Score]],Table2[Sharpe Ratio Z-Score])</f>
        <v>96</v>
      </c>
      <c r="AV150">
        <f>(Table2[[#This Row],[Rank 1Y]]+Table2[[#This Row],[Rank 6M]]+Table2[[#This Row],[Rank Sharpe]])/3</f>
        <v>201.66666666666666</v>
      </c>
    </row>
    <row r="151" spans="1:48" x14ac:dyDescent="0.3">
      <c r="A151" t="s">
        <v>981</v>
      </c>
      <c r="B151" t="s">
        <v>982</v>
      </c>
      <c r="C151" t="s">
        <v>3028</v>
      </c>
      <c r="D151" t="s">
        <v>18</v>
      </c>
      <c r="E151">
        <v>13494.351068</v>
      </c>
      <c r="F151">
        <v>906.2</v>
      </c>
      <c r="G151">
        <v>121.557863638489</v>
      </c>
      <c r="H151">
        <f>(Table2[[#This Row],[1Y Return vs Nifty]]-AVERAGE(Table2[1Y Return vs Nifty]))/_xlfn.STDEV.P(Table2[1Y Return vs Nifty])</f>
        <v>1.3992505863950624</v>
      </c>
      <c r="I151">
        <v>-1.6780614718553899</v>
      </c>
      <c r="J151">
        <f>(Table2[[#This Row],[1M Return vs Nifty]]-AVERAGE(Table2[1M Return vs Nifty]))/_xlfn.STDEV.P(Table2[1M Return vs Nifty])</f>
        <v>3.7884149382792728E-3</v>
      </c>
      <c r="K151">
        <v>-10.5481668693588</v>
      </c>
      <c r="L151">
        <f>(Table2[[#This Row],[6M Return vs Nifty]]-AVERAGE(Table2[6M Return vs Nifty]))/_xlfn.STDEV.P(Table2[6M Return vs Nifty])</f>
        <v>-0.52768152960916914</v>
      </c>
      <c r="M151">
        <v>-4.7007305136383799</v>
      </c>
      <c r="N151">
        <f>(Table2[[#This Row],[1W Return vs Nifty]]-AVERAGE(Table2[1W Return vs Nifty]))/_xlfn.STDEV.P(Table2[1W Return vs Nifty])</f>
        <v>-0.71259660383751022</v>
      </c>
      <c r="O151">
        <v>1002.27</v>
      </c>
      <c r="P151">
        <v>989.347305613255</v>
      </c>
      <c r="Q151">
        <v>842.24049981985297</v>
      </c>
      <c r="R151">
        <v>29.004817174523801</v>
      </c>
      <c r="S151" s="1">
        <f>(Table2[[#This Row],[Close Price]]-Table2[[#This Row],[20D EMA]])/Table2[[#This Row],[20D EMA]]</f>
        <v>-9.5852415017909282E-2</v>
      </c>
      <c r="T151" s="1">
        <f>(Table2[[#This Row],[Close Price]]-Table2[[#This Row],[50D EMA]])/Table2[[#This Row],[50D EMA]]</f>
        <v>-8.4042585593049571E-2</v>
      </c>
      <c r="U151" s="1">
        <f>(Table2[[#This Row],[Close Price]]-Table2[[#This Row],[200D EMA]])/Table2[[#This Row],[200D EMA]]</f>
        <v>7.5939711037200638E-2</v>
      </c>
      <c r="V151">
        <v>0.64795821023620304</v>
      </c>
      <c r="W151">
        <v>902.55</v>
      </c>
      <c r="X151">
        <v>975.8</v>
      </c>
      <c r="Y151">
        <v>902.55</v>
      </c>
      <c r="Z151">
        <v>983.85</v>
      </c>
      <c r="AA151">
        <v>902.55</v>
      </c>
      <c r="AB151">
        <v>1034</v>
      </c>
      <c r="AC151" s="1">
        <f>(Table2[[#This Row],[Close Price]]/Table2[[#This Row],[Day Low]])-1</f>
        <v>4.0440972799291597E-3</v>
      </c>
      <c r="AD151" s="1">
        <f>(Table2[[#This Row],[Day High]]/Table2[[#This Row],[Close Price]])-1</f>
        <v>7.6804237475170956E-2</v>
      </c>
      <c r="AE151" s="1">
        <f>(Table2[[#This Row],[Close Price]]/Table2[[#This Row],[Current Week Low]])-1</f>
        <v>4.0440972799291597E-3</v>
      </c>
      <c r="AF151" s="1">
        <f>(Table2[[#This Row],[Current Week High]]/Table2[[#This Row],[Close Price]])-1</f>
        <v>8.5687486206135421E-2</v>
      </c>
      <c r="AG151" s="1">
        <f>(Table2[[#This Row],[Close Price]]/Table2[[#This Row],[Current Month Low]])-1</f>
        <v>4.0440972799291597E-3</v>
      </c>
      <c r="AH151" s="1">
        <f>(Table2[[#This Row],[Current Month High]]/Table2[[#This Row],[Close Price]])-1</f>
        <v>0.14102847053630541</v>
      </c>
      <c r="AI151">
        <v>40.697417788567599</v>
      </c>
      <c r="AJ151">
        <v>160.477148605921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-0.02</v>
      </c>
      <c r="AM151" t="s">
        <v>3089</v>
      </c>
      <c r="AN151">
        <v>-12.51</v>
      </c>
      <c r="AO151" t="s">
        <v>3089</v>
      </c>
      <c r="AP151">
        <v>0.18814805786591901</v>
      </c>
      <c r="AQ151">
        <f>(Table2[[#This Row],[Sharpe Ratio]]-AVERAGE(Table2[Sharpe Ratio]))/_xlfn.STDEV.P(Table2[Sharpe Ratio])</f>
        <v>1.511280503792553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1.6740413716792153</v>
      </c>
      <c r="AS151">
        <f>_xlfn.RANK.AVG(Table2[[#This Row],[1Y Return vs Nifty Z-Score]],Table2[1Y Return vs Nifty Z-Score])</f>
        <v>66</v>
      </c>
      <c r="AT151">
        <f>_xlfn.RANK.AVG(Table2[[#This Row],[6M Return vs Nifty Z-Score]],Table2[6M Return vs Nifty Z-Score])</f>
        <v>499</v>
      </c>
      <c r="AU151">
        <f>_xlfn.RANK.AVG(Table2[[#This Row],[Sharpe Ratio Z-Score]],Table2[Sharpe Ratio Z-Score])</f>
        <v>46</v>
      </c>
      <c r="AV151">
        <f>(Table2[[#This Row],[Rank 1Y]]+Table2[[#This Row],[Rank 6M]]+Table2[[#This Row],[Rank Sharpe]])/3</f>
        <v>203.66666666666666</v>
      </c>
    </row>
    <row r="152" spans="1:48" x14ac:dyDescent="0.3">
      <c r="A152" t="s">
        <v>741</v>
      </c>
      <c r="B152" t="s">
        <v>742</v>
      </c>
      <c r="C152" t="s">
        <v>3030</v>
      </c>
      <c r="D152" t="s">
        <v>598</v>
      </c>
      <c r="E152">
        <v>21117.79758957</v>
      </c>
      <c r="F152">
        <v>4148.6499999999996</v>
      </c>
      <c r="G152">
        <v>132.03265435411899</v>
      </c>
      <c r="H152">
        <f>(Table2[[#This Row],[1Y Return vs Nifty]]-AVERAGE(Table2[1Y Return vs Nifty]))/_xlfn.STDEV.P(Table2[1Y Return vs Nifty])</f>
        <v>1.5631867059300131</v>
      </c>
      <c r="I152">
        <v>6.3333624119123</v>
      </c>
      <c r="J152">
        <f>(Table2[[#This Row],[1M Return vs Nifty]]-AVERAGE(Table2[1M Return vs Nifty]))/_xlfn.STDEV.P(Table2[1M Return vs Nifty])</f>
        <v>0.85334163443666844</v>
      </c>
      <c r="K152">
        <v>-0.49968526963307203</v>
      </c>
      <c r="L152">
        <f>(Table2[[#This Row],[6M Return vs Nifty]]-AVERAGE(Table2[6M Return vs Nifty]))/_xlfn.STDEV.P(Table2[6M Return vs Nifty])</f>
        <v>-0.15724818092261633</v>
      </c>
      <c r="M152">
        <v>2.4511492715104</v>
      </c>
      <c r="N152">
        <f>(Table2[[#This Row],[1W Return vs Nifty]]-AVERAGE(Table2[1W Return vs Nifty]))/_xlfn.STDEV.P(Table2[1W Return vs Nifty])</f>
        <v>0.7147135015702557</v>
      </c>
      <c r="O152">
        <v>4093.49</v>
      </c>
      <c r="P152">
        <v>3953.5643005598199</v>
      </c>
      <c r="Q152">
        <v>3406.81371831974</v>
      </c>
      <c r="R152">
        <v>50.538041204141003</v>
      </c>
      <c r="S152" s="1">
        <f>(Table2[[#This Row],[Close Price]]-Table2[[#This Row],[20D EMA]])/Table2[[#This Row],[20D EMA]]</f>
        <v>1.3475054293524561E-2</v>
      </c>
      <c r="T152" s="1">
        <f>(Table2[[#This Row],[Close Price]]-Table2[[#This Row],[50D EMA]])/Table2[[#This Row],[50D EMA]]</f>
        <v>4.9344258650999007E-2</v>
      </c>
      <c r="U152" s="1">
        <f>(Table2[[#This Row],[Close Price]]-Table2[[#This Row],[200D EMA]])/Table2[[#This Row],[200D EMA]]</f>
        <v>0.21775076156677492</v>
      </c>
      <c r="V152">
        <v>1.38989469400317</v>
      </c>
      <c r="W152">
        <v>4130.05</v>
      </c>
      <c r="X152">
        <v>4303.8</v>
      </c>
      <c r="Y152">
        <v>4130.05</v>
      </c>
      <c r="Z152">
        <v>4303.8</v>
      </c>
      <c r="AA152">
        <v>4130.05</v>
      </c>
      <c r="AB152">
        <v>4400</v>
      </c>
      <c r="AC152" s="1">
        <f>(Table2[[#This Row],[Close Price]]/Table2[[#This Row],[Day Low]])-1</f>
        <v>4.5035774385295824E-3</v>
      </c>
      <c r="AD152" s="1">
        <f>(Table2[[#This Row],[Day High]]/Table2[[#This Row],[Close Price]])-1</f>
        <v>3.739770768804318E-2</v>
      </c>
      <c r="AE152" s="1">
        <f>(Table2[[#This Row],[Close Price]]/Table2[[#This Row],[Current Week Low]])-1</f>
        <v>4.5035774385295824E-3</v>
      </c>
      <c r="AF152" s="1">
        <f>(Table2[[#This Row],[Current Week High]]/Table2[[#This Row],[Close Price]])-1</f>
        <v>3.739770768804318E-2</v>
      </c>
      <c r="AG152" s="1">
        <f>(Table2[[#This Row],[Close Price]]/Table2[[#This Row],[Current Month Low]])-1</f>
        <v>4.5035774385295824E-3</v>
      </c>
      <c r="AH152" s="1">
        <f>(Table2[[#This Row],[Current Month High]]/Table2[[#This Row],[Close Price]])-1</f>
        <v>6.0585973750497235E-2</v>
      </c>
      <c r="AI152">
        <v>6.05859737504972</v>
      </c>
      <c r="AJ152">
        <v>169.74317295188499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-0.02</v>
      </c>
      <c r="AM152" t="s">
        <v>3089</v>
      </c>
      <c r="AN152">
        <v>8.49</v>
      </c>
      <c r="AO152" t="s">
        <v>3088</v>
      </c>
      <c r="AP152">
        <v>0.11202040085216</v>
      </c>
      <c r="AQ152">
        <f>(Table2[[#This Row],[Sharpe Ratio]]-AVERAGE(Table2[Sharpe Ratio]))/_xlfn.STDEV.P(Table2[Sharpe Ratio])</f>
        <v>0.61984751593512555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3.5938411769494465</v>
      </c>
      <c r="AS152">
        <f>_xlfn.RANK.AVG(Table2[[#This Row],[1Y Return vs Nifty Z-Score]],Table2[1Y Return vs Nifty Z-Score])</f>
        <v>48</v>
      </c>
      <c r="AT152">
        <f>_xlfn.RANK.AVG(Table2[[#This Row],[6M Return vs Nifty Z-Score]],Table2[6M Return vs Nifty Z-Score])</f>
        <v>370</v>
      </c>
      <c r="AU152">
        <f>_xlfn.RANK.AVG(Table2[[#This Row],[Sharpe Ratio Z-Score]],Table2[Sharpe Ratio Z-Score])</f>
        <v>194</v>
      </c>
      <c r="AV152">
        <f>(Table2[[#This Row],[Rank 1Y]]+Table2[[#This Row],[Rank 6M]]+Table2[[#This Row],[Rank Sharpe]])/3</f>
        <v>204</v>
      </c>
    </row>
    <row r="153" spans="1:48" x14ac:dyDescent="0.3">
      <c r="A153" t="s">
        <v>292</v>
      </c>
      <c r="B153" t="s">
        <v>293</v>
      </c>
      <c r="C153" t="s">
        <v>3032</v>
      </c>
      <c r="D153" t="s">
        <v>172</v>
      </c>
      <c r="E153">
        <v>92220.808992210004</v>
      </c>
      <c r="F153">
        <v>3390.65</v>
      </c>
      <c r="G153">
        <v>47.025846627122696</v>
      </c>
      <c r="H153">
        <f>(Table2[[#This Row],[1Y Return vs Nifty]]-AVERAGE(Table2[1Y Return vs Nifty]))/_xlfn.STDEV.P(Table2[1Y Return vs Nifty])</f>
        <v>0.23278435507222869</v>
      </c>
      <c r="I153">
        <v>16.487601629297099</v>
      </c>
      <c r="J153">
        <f>(Table2[[#This Row],[1M Return vs Nifty]]-AVERAGE(Table2[1M Return vs Nifty]))/_xlfn.STDEV.P(Table2[1M Return vs Nifty])</f>
        <v>1.9301248310123409</v>
      </c>
      <c r="K153">
        <v>22.773207775215599</v>
      </c>
      <c r="L153">
        <f>(Table2[[#This Row],[6M Return vs Nifty]]-AVERAGE(Table2[6M Return vs Nifty]))/_xlfn.STDEV.P(Table2[6M Return vs Nifty])</f>
        <v>0.70069792950889287</v>
      </c>
      <c r="M153">
        <v>6.6381222486559697</v>
      </c>
      <c r="N153">
        <f>(Table2[[#This Row],[1W Return vs Nifty]]-AVERAGE(Table2[1W Return vs Nifty]))/_xlfn.STDEV.P(Table2[1W Return vs Nifty])</f>
        <v>1.5503132349101234</v>
      </c>
      <c r="O153">
        <v>3207.67</v>
      </c>
      <c r="P153">
        <v>3037.87072667863</v>
      </c>
      <c r="Q153">
        <v>2637.8669108659901</v>
      </c>
      <c r="R153">
        <v>81.058540222050794</v>
      </c>
      <c r="S153" s="1">
        <f>(Table2[[#This Row],[Close Price]]-Table2[[#This Row],[20D EMA]])/Table2[[#This Row],[20D EMA]]</f>
        <v>5.7044521412738844E-2</v>
      </c>
      <c r="T153" s="1">
        <f>(Table2[[#This Row],[Close Price]]-Table2[[#This Row],[50D EMA]])/Table2[[#This Row],[50D EMA]]</f>
        <v>0.11612715123894403</v>
      </c>
      <c r="U153" s="1">
        <f>(Table2[[#This Row],[Close Price]]-Table2[[#This Row],[200D EMA]])/Table2[[#This Row],[200D EMA]]</f>
        <v>0.28537568974125288</v>
      </c>
      <c r="V153">
        <v>1.52320338385094</v>
      </c>
      <c r="W153">
        <v>3355.1</v>
      </c>
      <c r="X153">
        <v>3429.95</v>
      </c>
      <c r="Y153">
        <v>3302</v>
      </c>
      <c r="Z153">
        <v>3429.95</v>
      </c>
      <c r="AA153">
        <v>3302</v>
      </c>
      <c r="AB153">
        <v>3429.95</v>
      </c>
      <c r="AC153" s="1">
        <f>(Table2[[#This Row],[Close Price]]/Table2[[#This Row],[Day Low]])-1</f>
        <v>1.0595809364847497E-2</v>
      </c>
      <c r="AD153" s="1">
        <f>(Table2[[#This Row],[Day High]]/Table2[[#This Row],[Close Price]])-1</f>
        <v>1.1590697948770767E-2</v>
      </c>
      <c r="AE153" s="1">
        <f>(Table2[[#This Row],[Close Price]]/Table2[[#This Row],[Current Week Low]])-1</f>
        <v>2.6847365233191978E-2</v>
      </c>
      <c r="AF153" s="1">
        <f>(Table2[[#This Row],[Current Week High]]/Table2[[#This Row],[Close Price]])-1</f>
        <v>1.1590697948770767E-2</v>
      </c>
      <c r="AG153" s="1">
        <f>(Table2[[#This Row],[Close Price]]/Table2[[#This Row],[Current Month Low]])-1</f>
        <v>2.6847365233191978E-2</v>
      </c>
      <c r="AH153" s="1">
        <f>(Table2[[#This Row],[Current Month High]]/Table2[[#This Row],[Close Price]])-1</f>
        <v>1.1590697948770767E-2</v>
      </c>
      <c r="AI153">
        <v>1.1590697948770701</v>
      </c>
      <c r="AJ153">
        <v>77.6139339968569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0.13</v>
      </c>
      <c r="AM153" t="s">
        <v>3088</v>
      </c>
      <c r="AN153">
        <v>8.64</v>
      </c>
      <c r="AO153" t="s">
        <v>3088</v>
      </c>
      <c r="AP153">
        <v>9.2622053867352006E-2</v>
      </c>
      <c r="AQ153">
        <f>(Table2[[#This Row],[Sharpe Ratio]]-AVERAGE(Table2[Sharpe Ratio]))/_xlfn.STDEV.P(Table2[Sharpe Ratio])</f>
        <v>0.39269844698325745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4.8066187974868431</v>
      </c>
      <c r="AS153">
        <f>_xlfn.RANK.AVG(Table2[[#This Row],[1Y Return vs Nifty Z-Score]],Table2[1Y Return vs Nifty Z-Score])</f>
        <v>230</v>
      </c>
      <c r="AT153">
        <f>_xlfn.RANK.AVG(Table2[[#This Row],[6M Return vs Nifty Z-Score]],Table2[6M Return vs Nifty Z-Score])</f>
        <v>142</v>
      </c>
      <c r="AU153">
        <f>_xlfn.RANK.AVG(Table2[[#This Row],[Sharpe Ratio Z-Score]],Table2[Sharpe Ratio Z-Score])</f>
        <v>241</v>
      </c>
      <c r="AV153">
        <f>(Table2[[#This Row],[Rank 1Y]]+Table2[[#This Row],[Rank 6M]]+Table2[[#This Row],[Rank Sharpe]])/3</f>
        <v>204.33333333333334</v>
      </c>
    </row>
    <row r="154" spans="1:48" x14ac:dyDescent="0.3">
      <c r="A154" t="s">
        <v>614</v>
      </c>
      <c r="B154" t="s">
        <v>615</v>
      </c>
      <c r="C154" t="s">
        <v>3033</v>
      </c>
      <c r="D154" t="s">
        <v>46</v>
      </c>
      <c r="E154">
        <v>29482.2</v>
      </c>
      <c r="F154">
        <v>163.79</v>
      </c>
      <c r="G154">
        <v>217.588203663163</v>
      </c>
      <c r="H154">
        <f>(Table2[[#This Row],[1Y Return vs Nifty]]-AVERAGE(Table2[1Y Return vs Nifty]))/_xlfn.STDEV.P(Table2[1Y Return vs Nifty])</f>
        <v>2.9021771582621438</v>
      </c>
      <c r="I154">
        <v>-10.267605171182</v>
      </c>
      <c r="J154">
        <f>(Table2[[#This Row],[1M Return vs Nifty]]-AVERAGE(Table2[1M Return vs Nifty]))/_xlfn.STDEV.P(Table2[1M Return vs Nifty])</f>
        <v>-0.90707020515924985</v>
      </c>
      <c r="K154">
        <v>-5.3814710067457998</v>
      </c>
      <c r="L154">
        <f>(Table2[[#This Row],[6M Return vs Nifty]]-AVERAGE(Table2[6M Return vs Nifty]))/_xlfn.STDEV.P(Table2[6M Return vs Nifty])</f>
        <v>-0.33721330502835967</v>
      </c>
      <c r="M154">
        <v>-7.1572885434906599</v>
      </c>
      <c r="N154">
        <f>(Table2[[#This Row],[1W Return vs Nifty]]-AVERAGE(Table2[1W Return vs Nifty]))/_xlfn.STDEV.P(Table2[1W Return vs Nifty])</f>
        <v>-1.2028551380776535</v>
      </c>
      <c r="O154">
        <v>176.59</v>
      </c>
      <c r="P154">
        <v>167.43790923836201</v>
      </c>
      <c r="Q154">
        <v>127.69214049220101</v>
      </c>
      <c r="R154">
        <v>31.916305067269299</v>
      </c>
      <c r="S154" s="1">
        <f>(Table2[[#This Row],[Close Price]]-Table2[[#This Row],[20D EMA]])/Table2[[#This Row],[20D EMA]]</f>
        <v>-7.2484285633388143E-2</v>
      </c>
      <c r="T154" s="1">
        <f>(Table2[[#This Row],[Close Price]]-Table2[[#This Row],[50D EMA]])/Table2[[#This Row],[50D EMA]]</f>
        <v>-2.1786638730473585E-2</v>
      </c>
      <c r="U154" s="1">
        <f>(Table2[[#This Row],[Close Price]]-Table2[[#This Row],[200D EMA]])/Table2[[#This Row],[200D EMA]]</f>
        <v>0.28269445064243182</v>
      </c>
      <c r="V154">
        <v>0.91702576329409502</v>
      </c>
      <c r="W154">
        <v>163</v>
      </c>
      <c r="X154">
        <v>174.85</v>
      </c>
      <c r="Y154">
        <v>163</v>
      </c>
      <c r="Z154">
        <v>176.24</v>
      </c>
      <c r="AA154">
        <v>163</v>
      </c>
      <c r="AB154">
        <v>185.29</v>
      </c>
      <c r="AC154" s="1">
        <f>(Table2[[#This Row],[Close Price]]/Table2[[#This Row],[Day Low]])-1</f>
        <v>4.8466257668711155E-3</v>
      </c>
      <c r="AD154" s="1">
        <f>(Table2[[#This Row],[Day High]]/Table2[[#This Row],[Close Price]])-1</f>
        <v>6.7525489956651752E-2</v>
      </c>
      <c r="AE154" s="1">
        <f>(Table2[[#This Row],[Close Price]]/Table2[[#This Row],[Current Week Low]])-1</f>
        <v>4.8466257668711155E-3</v>
      </c>
      <c r="AF154" s="1">
        <f>(Table2[[#This Row],[Current Week High]]/Table2[[#This Row],[Close Price]])-1</f>
        <v>7.6011966542524068E-2</v>
      </c>
      <c r="AG154" s="1">
        <f>(Table2[[#This Row],[Close Price]]/Table2[[#This Row],[Current Month Low]])-1</f>
        <v>4.8466257668711155E-3</v>
      </c>
      <c r="AH154" s="1">
        <f>(Table2[[#This Row],[Current Month High]]/Table2[[#This Row],[Close Price]])-1</f>
        <v>0.13126564503327431</v>
      </c>
      <c r="AI154">
        <v>21.069662372550201</v>
      </c>
      <c r="AJ154">
        <v>252.23655913978399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0.15</v>
      </c>
      <c r="AM154" t="s">
        <v>3088</v>
      </c>
      <c r="AN154">
        <v>-4.7</v>
      </c>
      <c r="AO154" t="s">
        <v>3089</v>
      </c>
      <c r="AP154">
        <v>0.124647367554075</v>
      </c>
      <c r="AQ154">
        <f>(Table2[[#This Row],[Sharpe Ratio]]-AVERAGE(Table2[Sharpe Ratio]))/_xlfn.STDEV.P(Table2[Sharpe Ratio])</f>
        <v>0.76770566757415426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1.2227441775710355</v>
      </c>
      <c r="AS154">
        <f>_xlfn.RANK.AVG(Table2[[#This Row],[1Y Return vs Nifty Z-Score]],Table2[1Y Return vs Nifty Z-Score])</f>
        <v>11</v>
      </c>
      <c r="AT154">
        <f>_xlfn.RANK.AVG(Table2[[#This Row],[6M Return vs Nifty Z-Score]],Table2[6M Return vs Nifty Z-Score])</f>
        <v>443</v>
      </c>
      <c r="AU154">
        <f>_xlfn.RANK.AVG(Table2[[#This Row],[Sharpe Ratio Z-Score]],Table2[Sharpe Ratio Z-Score])</f>
        <v>160</v>
      </c>
      <c r="AV154">
        <f>(Table2[[#This Row],[Rank 1Y]]+Table2[[#This Row],[Rank 6M]]+Table2[[#This Row],[Rank Sharpe]])/3</f>
        <v>204.66666666666666</v>
      </c>
    </row>
    <row r="155" spans="1:48" x14ac:dyDescent="0.3">
      <c r="A155" t="s">
        <v>186</v>
      </c>
      <c r="B155" t="s">
        <v>187</v>
      </c>
      <c r="C155" t="s">
        <v>3035</v>
      </c>
      <c r="D155" t="s">
        <v>84</v>
      </c>
      <c r="E155">
        <v>139540.47801748899</v>
      </c>
      <c r="F155">
        <v>436.7</v>
      </c>
      <c r="G155">
        <v>64.654363796334295</v>
      </c>
      <c r="H155">
        <f>(Table2[[#This Row],[1Y Return vs Nifty]]-AVERAGE(Table2[1Y Return vs Nifty]))/_xlfn.STDEV.P(Table2[1Y Return vs Nifty])</f>
        <v>0.50868014872885559</v>
      </c>
      <c r="I155">
        <v>-8.3835516701840307E-2</v>
      </c>
      <c r="J155">
        <f>(Table2[[#This Row],[1M Return vs Nifty]]-AVERAGE(Table2[1M Return vs Nifty]))/_xlfn.STDEV.P(Table2[1M Return vs Nifty])</f>
        <v>0.17284447943547349</v>
      </c>
      <c r="K155">
        <v>1.7255858852661501</v>
      </c>
      <c r="L155">
        <f>(Table2[[#This Row],[6M Return vs Nifty]]-AVERAGE(Table2[6M Return vs Nifty]))/_xlfn.STDEV.P(Table2[6M Return vs Nifty])</f>
        <v>-7.5214429110062736E-2</v>
      </c>
      <c r="M155">
        <v>1.79428976527925</v>
      </c>
      <c r="N155">
        <f>(Table2[[#This Row],[1W Return vs Nifty]]-AVERAGE(Table2[1W Return vs Nifty]))/_xlfn.STDEV.P(Table2[1W Return vs Nifty])</f>
        <v>0.58362318136888325</v>
      </c>
      <c r="O155">
        <v>439.58</v>
      </c>
      <c r="P155">
        <v>435.70377280542402</v>
      </c>
      <c r="Q155">
        <v>382.84146033391698</v>
      </c>
      <c r="R155">
        <v>46.120030177989598</v>
      </c>
      <c r="S155" s="1">
        <f>(Table2[[#This Row],[Close Price]]-Table2[[#This Row],[20D EMA]])/Table2[[#This Row],[20D EMA]]</f>
        <v>-6.5517084489740106E-3</v>
      </c>
      <c r="T155" s="1">
        <f>(Table2[[#This Row],[Close Price]]-Table2[[#This Row],[50D EMA]])/Table2[[#This Row],[50D EMA]]</f>
        <v>2.286478237637063E-3</v>
      </c>
      <c r="U155" s="1">
        <f>(Table2[[#This Row],[Close Price]]-Table2[[#This Row],[200D EMA]])/Table2[[#This Row],[200D EMA]]</f>
        <v>0.14068105272377557</v>
      </c>
      <c r="V155">
        <v>1.46356717017941</v>
      </c>
      <c r="W155">
        <v>433.5</v>
      </c>
      <c r="X155">
        <v>449.4</v>
      </c>
      <c r="Y155">
        <v>430.1</v>
      </c>
      <c r="Z155">
        <v>452.9</v>
      </c>
      <c r="AA155">
        <v>430.1</v>
      </c>
      <c r="AB155">
        <v>471</v>
      </c>
      <c r="AC155" s="1">
        <f>(Table2[[#This Row],[Close Price]]/Table2[[#This Row],[Day Low]])-1</f>
        <v>7.3817762399077669E-3</v>
      </c>
      <c r="AD155" s="1">
        <f>(Table2[[#This Row],[Day High]]/Table2[[#This Row],[Close Price]])-1</f>
        <v>2.9081749484772157E-2</v>
      </c>
      <c r="AE155" s="1">
        <f>(Table2[[#This Row],[Close Price]]/Table2[[#This Row],[Current Week Low]])-1</f>
        <v>1.5345268542199308E-2</v>
      </c>
      <c r="AF155" s="1">
        <f>(Table2[[#This Row],[Current Week High]]/Table2[[#This Row],[Close Price]])-1</f>
        <v>3.7096404854591203E-2</v>
      </c>
      <c r="AG155" s="1">
        <f>(Table2[[#This Row],[Close Price]]/Table2[[#This Row],[Current Month Low]])-1</f>
        <v>1.5345268542199308E-2</v>
      </c>
      <c r="AH155" s="1">
        <f>(Table2[[#This Row],[Current Month High]]/Table2[[#This Row],[Close Price]])-1</f>
        <v>7.8543622624227094E-2</v>
      </c>
      <c r="AI155">
        <v>7.8543622624226996</v>
      </c>
      <c r="AJ155">
        <v>91.493093619820201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-0.05</v>
      </c>
      <c r="AM155" t="s">
        <v>3089</v>
      </c>
      <c r="AN155">
        <v>5.44</v>
      </c>
      <c r="AO155" t="s">
        <v>3088</v>
      </c>
      <c r="AP155">
        <v>0.14891078925565901</v>
      </c>
      <c r="AQ155">
        <f>(Table2[[#This Row],[Sharpe Ratio]]-AVERAGE(Table2[Sharpe Ratio]))/_xlfn.STDEV.P(Table2[Sharpe Ratio])</f>
        <v>1.0518233634488425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2.2417567438719921</v>
      </c>
      <c r="AS155">
        <f>_xlfn.RANK.AVG(Table2[[#This Row],[1Y Return vs Nifty Z-Score]],Table2[1Y Return vs Nifty Z-Score])</f>
        <v>163</v>
      </c>
      <c r="AT155">
        <f>_xlfn.RANK.AVG(Table2[[#This Row],[6M Return vs Nifty Z-Score]],Table2[6M Return vs Nifty Z-Score])</f>
        <v>341</v>
      </c>
      <c r="AU155">
        <f>_xlfn.RANK.AVG(Table2[[#This Row],[Sharpe Ratio Z-Score]],Table2[Sharpe Ratio Z-Score])</f>
        <v>113</v>
      </c>
      <c r="AV155">
        <f>(Table2[[#This Row],[Rank 1Y]]+Table2[[#This Row],[Rank 6M]]+Table2[[#This Row],[Rank Sharpe]])/3</f>
        <v>205.66666666666666</v>
      </c>
    </row>
    <row r="156" spans="1:48" x14ac:dyDescent="0.3">
      <c r="A156" t="s">
        <v>1715</v>
      </c>
      <c r="B156" t="s">
        <v>1716</v>
      </c>
      <c r="C156" t="s">
        <v>3041</v>
      </c>
      <c r="D156" t="s">
        <v>603</v>
      </c>
      <c r="E156">
        <v>4419.7048000000004</v>
      </c>
      <c r="F156">
        <v>1021</v>
      </c>
      <c r="G156">
        <v>33.976398433101402</v>
      </c>
      <c r="H156">
        <f>(Table2[[#This Row],[1Y Return vs Nifty]]-AVERAGE(Table2[1Y Return vs Nifty]))/_xlfn.STDEV.P(Table2[1Y Return vs Nifty])</f>
        <v>2.8553458524759334E-2</v>
      </c>
      <c r="I156">
        <v>-5.4906329952820698</v>
      </c>
      <c r="J156">
        <f>(Table2[[#This Row],[1M Return vs Nifty]]-AVERAGE(Table2[1M Return vs Nifty]))/_xlfn.STDEV.P(Table2[1M Return vs Nifty])</f>
        <v>-0.40050705853650009</v>
      </c>
      <c r="K156">
        <v>8.7631501545870005</v>
      </c>
      <c r="L156">
        <f>(Table2[[#This Row],[6M Return vs Nifty]]-AVERAGE(Table2[6M Return vs Nifty]))/_xlfn.STDEV.P(Table2[6M Return vs Nifty])</f>
        <v>0.18422262842035178</v>
      </c>
      <c r="M156">
        <v>-2.4319266483766699</v>
      </c>
      <c r="N156">
        <f>(Table2[[#This Row],[1W Return vs Nifty]]-AVERAGE(Table2[1W Return vs Nifty]))/_xlfn.STDEV.P(Table2[1W Return vs Nifty])</f>
        <v>-0.25980841648560665</v>
      </c>
      <c r="O156">
        <v>1102.29</v>
      </c>
      <c r="P156">
        <v>1117.23773347</v>
      </c>
      <c r="Q156">
        <v>1009.08580823138</v>
      </c>
      <c r="R156">
        <v>28.017703590325699</v>
      </c>
      <c r="S156" s="1">
        <f>(Table2[[#This Row],[Close Price]]-Table2[[#This Row],[20D EMA]])/Table2[[#This Row],[20D EMA]]</f>
        <v>-7.3746473251140782E-2</v>
      </c>
      <c r="T156" s="1">
        <f>(Table2[[#This Row],[Close Price]]-Table2[[#This Row],[50D EMA]])/Table2[[#This Row],[50D EMA]]</f>
        <v>-8.6138993149736956E-2</v>
      </c>
      <c r="U156" s="1">
        <f>(Table2[[#This Row],[Close Price]]-Table2[[#This Row],[200D EMA]])/Table2[[#This Row],[200D EMA]]</f>
        <v>1.1806916390492009E-2</v>
      </c>
      <c r="V156">
        <v>0.80568002497716296</v>
      </c>
      <c r="W156">
        <v>1013.05</v>
      </c>
      <c r="X156">
        <v>1103.3</v>
      </c>
      <c r="Y156">
        <v>1013.05</v>
      </c>
      <c r="Z156">
        <v>1118</v>
      </c>
      <c r="AA156">
        <v>1013.05</v>
      </c>
      <c r="AB156">
        <v>1205</v>
      </c>
      <c r="AC156" s="1">
        <f>(Table2[[#This Row],[Close Price]]/Table2[[#This Row],[Day Low]])-1</f>
        <v>7.8475889640194918E-3</v>
      </c>
      <c r="AD156" s="1">
        <f>(Table2[[#This Row],[Day High]]/Table2[[#This Row],[Close Price]])-1</f>
        <v>8.0607247796278036E-2</v>
      </c>
      <c r="AE156" s="1">
        <f>(Table2[[#This Row],[Close Price]]/Table2[[#This Row],[Current Week Low]])-1</f>
        <v>7.8475889640194918E-3</v>
      </c>
      <c r="AF156" s="1">
        <f>(Table2[[#This Row],[Current Week High]]/Table2[[#This Row],[Close Price]])-1</f>
        <v>9.5004897159647328E-2</v>
      </c>
      <c r="AG156" s="1">
        <f>(Table2[[#This Row],[Close Price]]/Table2[[#This Row],[Current Month Low]])-1</f>
        <v>7.8475889640194918E-3</v>
      </c>
      <c r="AH156" s="1">
        <f>(Table2[[#This Row],[Current Month High]]/Table2[[#This Row],[Close Price]])-1</f>
        <v>0.18021547502448576</v>
      </c>
      <c r="AI156">
        <v>46.420176297747297</v>
      </c>
      <c r="AJ156">
        <v>71.856589799697005</v>
      </c>
      <c r="AK156" t="str">
        <f>IF(AND(Table2[[#This Row],[20D EMA]]&gt;Table2[[#This Row],[50D EMA]],Table2[[#This Row],[50D EMA]]&gt;Table2[[#This Row],[200D EMA]]),"Uptrend","Downtrend/NoTrend")</f>
        <v>Downtrend/NoTrend</v>
      </c>
      <c r="AL156">
        <v>-0.17</v>
      </c>
      <c r="AM156" t="s">
        <v>3089</v>
      </c>
      <c r="AN156">
        <v>-5.76</v>
      </c>
      <c r="AO156" t="s">
        <v>3089</v>
      </c>
      <c r="AP156">
        <v>0.16933083701573301</v>
      </c>
      <c r="AQ156">
        <f>(Table2[[#This Row],[Sharpe Ratio]]-AVERAGE(Table2[Sharpe Ratio]))/_xlfn.STDEV.P(Table2[Sharpe Ratio])</f>
        <v>1.2909362548867622</v>
      </c>
      <c r="AR1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6">
        <f>_xlfn.RANK.AVG(Table2[[#This Row],[1Y Return vs Nifty Z-Score]],Table2[1Y Return vs Nifty Z-Score])</f>
        <v>289</v>
      </c>
      <c r="AT156">
        <f>_xlfn.RANK.AVG(Table2[[#This Row],[6M Return vs Nifty Z-Score]],Table2[6M Return vs Nifty Z-Score])</f>
        <v>254</v>
      </c>
      <c r="AU156">
        <f>_xlfn.RANK.AVG(Table2[[#This Row],[Sharpe Ratio Z-Score]],Table2[Sharpe Ratio Z-Score])</f>
        <v>76</v>
      </c>
      <c r="AV156">
        <f>(Table2[[#This Row],[Rank 1Y]]+Table2[[#This Row],[Rank 6M]]+Table2[[#This Row],[Rank Sharpe]])/3</f>
        <v>206.33333333333334</v>
      </c>
    </row>
    <row r="157" spans="1:48" x14ac:dyDescent="0.3">
      <c r="A157" t="s">
        <v>944</v>
      </c>
      <c r="B157" t="s">
        <v>945</v>
      </c>
      <c r="C157" t="s">
        <v>3044</v>
      </c>
      <c r="D157" t="s">
        <v>539</v>
      </c>
      <c r="E157">
        <v>14883.4722193</v>
      </c>
      <c r="F157">
        <v>791.5</v>
      </c>
      <c r="G157">
        <v>51.273361253900902</v>
      </c>
      <c r="H157">
        <f>(Table2[[#This Row],[1Y Return vs Nifty]]-AVERAGE(Table2[1Y Return vs Nifty]))/_xlfn.STDEV.P(Table2[1Y Return vs Nifty])</f>
        <v>0.29926024795502831</v>
      </c>
      <c r="I157">
        <v>-4.3920424732184298</v>
      </c>
      <c r="J157">
        <f>(Table2[[#This Row],[1M Return vs Nifty]]-AVERAGE(Table2[1M Return vs Nifty]))/_xlfn.STDEV.P(Table2[1M Return vs Nifty])</f>
        <v>-0.28400952595423273</v>
      </c>
      <c r="K157">
        <v>14.5445592063449</v>
      </c>
      <c r="L157">
        <f>(Table2[[#This Row],[6M Return vs Nifty]]-AVERAGE(Table2[6M Return vs Nifty]))/_xlfn.STDEV.P(Table2[6M Return vs Nifty])</f>
        <v>0.39735201457834424</v>
      </c>
      <c r="M157">
        <v>-3.53666884689365</v>
      </c>
      <c r="N157">
        <f>(Table2[[#This Row],[1W Return vs Nifty]]-AVERAGE(Table2[1W Return vs Nifty]))/_xlfn.STDEV.P(Table2[1W Return vs Nifty])</f>
        <v>-0.48028327780640206</v>
      </c>
      <c r="O157">
        <v>846.04</v>
      </c>
      <c r="P157">
        <v>804.07941419561701</v>
      </c>
      <c r="Q157">
        <v>672.48709307505499</v>
      </c>
      <c r="R157">
        <v>21.716032099406299</v>
      </c>
      <c r="S157" s="1">
        <f>(Table2[[#This Row],[Close Price]]-Table2[[#This Row],[20D EMA]])/Table2[[#This Row],[20D EMA]]</f>
        <v>-6.4465037114084398E-2</v>
      </c>
      <c r="T157" s="1">
        <f>(Table2[[#This Row],[Close Price]]-Table2[[#This Row],[50D EMA]])/Table2[[#This Row],[50D EMA]]</f>
        <v>-1.564449228960944E-2</v>
      </c>
      <c r="U157" s="1">
        <f>(Table2[[#This Row],[Close Price]]-Table2[[#This Row],[200D EMA]])/Table2[[#This Row],[200D EMA]]</f>
        <v>0.17697426188618642</v>
      </c>
      <c r="V157">
        <v>0.56635260250799002</v>
      </c>
      <c r="W157">
        <v>785</v>
      </c>
      <c r="X157">
        <v>835.25</v>
      </c>
      <c r="Y157">
        <v>785</v>
      </c>
      <c r="Z157">
        <v>840</v>
      </c>
      <c r="AA157">
        <v>785</v>
      </c>
      <c r="AB157">
        <v>874.55</v>
      </c>
      <c r="AC157" s="1">
        <f>(Table2[[#This Row],[Close Price]]/Table2[[#This Row],[Day Low]])-1</f>
        <v>8.2802547770701729E-3</v>
      </c>
      <c r="AD157" s="1">
        <f>(Table2[[#This Row],[Day High]]/Table2[[#This Row],[Close Price]])-1</f>
        <v>5.5274794693619622E-2</v>
      </c>
      <c r="AE157" s="1">
        <f>(Table2[[#This Row],[Close Price]]/Table2[[#This Row],[Current Week Low]])-1</f>
        <v>8.2802547770701729E-3</v>
      </c>
      <c r="AF157" s="1">
        <f>(Table2[[#This Row],[Current Week High]]/Table2[[#This Row],[Close Price]])-1</f>
        <v>6.1276058117498478E-2</v>
      </c>
      <c r="AG157" s="1">
        <f>(Table2[[#This Row],[Close Price]]/Table2[[#This Row],[Current Month Low]])-1</f>
        <v>8.2802547770701729E-3</v>
      </c>
      <c r="AH157" s="1">
        <f>(Table2[[#This Row],[Current Month High]]/Table2[[#This Row],[Close Price]])-1</f>
        <v>0.1049273531269741</v>
      </c>
      <c r="AI157">
        <v>17.068856601389701</v>
      </c>
      <c r="AJ157">
        <v>88.004750593824198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</v>
      </c>
      <c r="AM157" t="s">
        <v>3088</v>
      </c>
      <c r="AN157">
        <v>-11.28</v>
      </c>
      <c r="AO157" t="s">
        <v>3089</v>
      </c>
      <c r="AP157">
        <v>0.10744400726367601</v>
      </c>
      <c r="AQ157">
        <f>(Table2[[#This Row],[Sharpe Ratio]]-AVERAGE(Table2[Sharpe Ratio]))/_xlfn.STDEV.P(Table2[Sharpe Ratio])</f>
        <v>0.56625926207021893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0.49857872084295668</v>
      </c>
      <c r="AS157">
        <f>_xlfn.RANK.AVG(Table2[[#This Row],[1Y Return vs Nifty Z-Score]],Table2[1Y Return vs Nifty Z-Score])</f>
        <v>214</v>
      </c>
      <c r="AT157">
        <f>_xlfn.RANK.AVG(Table2[[#This Row],[6M Return vs Nifty Z-Score]],Table2[6M Return vs Nifty Z-Score])</f>
        <v>203</v>
      </c>
      <c r="AU157">
        <f>_xlfn.RANK.AVG(Table2[[#This Row],[Sharpe Ratio Z-Score]],Table2[Sharpe Ratio Z-Score])</f>
        <v>207</v>
      </c>
      <c r="AV157">
        <f>(Table2[[#This Row],[Rank 1Y]]+Table2[[#This Row],[Rank 6M]]+Table2[[#This Row],[Rank Sharpe]])/3</f>
        <v>208</v>
      </c>
    </row>
    <row r="158" spans="1:48" x14ac:dyDescent="0.3">
      <c r="A158" t="s">
        <v>771</v>
      </c>
      <c r="B158" t="s">
        <v>772</v>
      </c>
      <c r="C158" t="s">
        <v>3042</v>
      </c>
      <c r="D158" t="s">
        <v>230</v>
      </c>
      <c r="E158">
        <v>19931.607887344999</v>
      </c>
      <c r="F158">
        <v>458.15</v>
      </c>
      <c r="G158">
        <v>36.341875705554898</v>
      </c>
      <c r="H158">
        <f>(Table2[[#This Row],[1Y Return vs Nifty]]-AVERAGE(Table2[1Y Return vs Nifty]))/_xlfn.STDEV.P(Table2[1Y Return vs Nifty])</f>
        <v>6.5574452587724971E-2</v>
      </c>
      <c r="I158">
        <v>-5.4865686459535201</v>
      </c>
      <c r="J158">
        <f>(Table2[[#This Row],[1M Return vs Nifty]]-AVERAGE(Table2[1M Return vs Nifty]))/_xlfn.STDEV.P(Table2[1M Return vs Nifty])</f>
        <v>-0.40007606385848393</v>
      </c>
      <c r="K158">
        <v>39.221213144584297</v>
      </c>
      <c r="L158">
        <f>(Table2[[#This Row],[6M Return vs Nifty]]-AVERAGE(Table2[6M Return vs Nifty]))/_xlfn.STDEV.P(Table2[6M Return vs Nifty])</f>
        <v>1.3070472219588041</v>
      </c>
      <c r="M158">
        <v>1.37652974060848</v>
      </c>
      <c r="N158">
        <f>(Table2[[#This Row],[1W Return vs Nifty]]-AVERAGE(Table2[1W Return vs Nifty]))/_xlfn.STDEV.P(Table2[1W Return vs Nifty])</f>
        <v>0.50025026085556912</v>
      </c>
      <c r="O158">
        <v>455.54</v>
      </c>
      <c r="P158">
        <v>431.601009605976</v>
      </c>
      <c r="Q158">
        <v>360.47523158315801</v>
      </c>
      <c r="R158">
        <v>50.315363762919603</v>
      </c>
      <c r="S158" s="1">
        <f>(Table2[[#This Row],[Close Price]]-Table2[[#This Row],[20D EMA]])/Table2[[#This Row],[20D EMA]]</f>
        <v>5.7294639329146871E-3</v>
      </c>
      <c r="T158" s="1">
        <f>(Table2[[#This Row],[Close Price]]-Table2[[#This Row],[50D EMA]])/Table2[[#This Row],[50D EMA]]</f>
        <v>6.1512808828370208E-2</v>
      </c>
      <c r="U158" s="1">
        <f>(Table2[[#This Row],[Close Price]]-Table2[[#This Row],[200D EMA]])/Table2[[#This Row],[200D EMA]]</f>
        <v>0.27096110872269286</v>
      </c>
      <c r="V158">
        <v>0.78420868918878806</v>
      </c>
      <c r="W158">
        <v>455</v>
      </c>
      <c r="X158">
        <v>472.45</v>
      </c>
      <c r="Y158">
        <v>441.55</v>
      </c>
      <c r="Z158">
        <v>480</v>
      </c>
      <c r="AA158">
        <v>441.55</v>
      </c>
      <c r="AB158">
        <v>480</v>
      </c>
      <c r="AC158" s="1">
        <f>(Table2[[#This Row],[Close Price]]/Table2[[#This Row],[Day Low]])-1</f>
        <v>6.9230769230768097E-3</v>
      </c>
      <c r="AD158" s="1">
        <f>(Table2[[#This Row],[Day High]]/Table2[[#This Row],[Close Price]])-1</f>
        <v>3.1212484993997647E-2</v>
      </c>
      <c r="AE158" s="1">
        <f>(Table2[[#This Row],[Close Price]]/Table2[[#This Row],[Current Week Low]])-1</f>
        <v>3.7594836371871665E-2</v>
      </c>
      <c r="AF158" s="1">
        <f>(Table2[[#This Row],[Current Week High]]/Table2[[#This Row],[Close Price]])-1</f>
        <v>4.7691803994325044E-2</v>
      </c>
      <c r="AG158" s="1">
        <f>(Table2[[#This Row],[Close Price]]/Table2[[#This Row],[Current Month Low]])-1</f>
        <v>3.7594836371871665E-2</v>
      </c>
      <c r="AH158" s="1">
        <f>(Table2[[#This Row],[Current Month High]]/Table2[[#This Row],[Close Price]])-1</f>
        <v>4.7691803994325044E-2</v>
      </c>
      <c r="AI158">
        <v>15.1478773327512</v>
      </c>
      <c r="AJ158">
        <v>63.042704626334498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0.18</v>
      </c>
      <c r="AM158" t="s">
        <v>3088</v>
      </c>
      <c r="AN158">
        <v>1.66</v>
      </c>
      <c r="AO158" t="s">
        <v>3088</v>
      </c>
      <c r="AP158">
        <v>7.8167280875713993E-2</v>
      </c>
      <c r="AQ158">
        <f>(Table2[[#This Row],[Sharpe Ratio]]-AVERAGE(Table2[Sharpe Ratio]))/_xlfn.STDEV.P(Table2[Sharpe Ratio])</f>
        <v>0.2234372089235093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1.6962330804671235</v>
      </c>
      <c r="AS158">
        <f>_xlfn.RANK.AVG(Table2[[#This Row],[1Y Return vs Nifty Z-Score]],Table2[1Y Return vs Nifty Z-Score])</f>
        <v>279</v>
      </c>
      <c r="AT158">
        <f>_xlfn.RANK.AVG(Table2[[#This Row],[6M Return vs Nifty Z-Score]],Table2[6M Return vs Nifty Z-Score])</f>
        <v>73</v>
      </c>
      <c r="AU158">
        <f>_xlfn.RANK.AVG(Table2[[#This Row],[Sharpe Ratio Z-Score]],Table2[Sharpe Ratio Z-Score])</f>
        <v>275</v>
      </c>
      <c r="AV158">
        <f>(Table2[[#This Row],[Rank 1Y]]+Table2[[#This Row],[Rank 6M]]+Table2[[#This Row],[Rank Sharpe]])/3</f>
        <v>209</v>
      </c>
    </row>
    <row r="159" spans="1:48" x14ac:dyDescent="0.3">
      <c r="A159" t="s">
        <v>1357</v>
      </c>
      <c r="B159" t="s">
        <v>1358</v>
      </c>
      <c r="C159" t="s">
        <v>3033</v>
      </c>
      <c r="D159" t="s">
        <v>46</v>
      </c>
      <c r="E159">
        <v>7710.6527985599996</v>
      </c>
      <c r="F159">
        <v>45.9</v>
      </c>
      <c r="G159">
        <v>109.74067591345499</v>
      </c>
      <c r="H159">
        <f>(Table2[[#This Row],[1Y Return vs Nifty]]-AVERAGE(Table2[1Y Return vs Nifty]))/_xlfn.STDEV.P(Table2[1Y Return vs Nifty])</f>
        <v>1.214305230248955</v>
      </c>
      <c r="I159">
        <v>1.70231672958853</v>
      </c>
      <c r="J159">
        <f>(Table2[[#This Row],[1M Return vs Nifty]]-AVERAGE(Table2[1M Return vs Nifty]))/_xlfn.STDEV.P(Table2[1M Return vs Nifty])</f>
        <v>0.36225293083757698</v>
      </c>
      <c r="K159">
        <v>-2.91785264673454</v>
      </c>
      <c r="L159">
        <f>(Table2[[#This Row],[6M Return vs Nifty]]-AVERAGE(Table2[6M Return vs Nifty]))/_xlfn.STDEV.P(Table2[6M Return vs Nifty])</f>
        <v>-0.24639297661082504</v>
      </c>
      <c r="M159">
        <v>-8.0359655313105591</v>
      </c>
      <c r="N159">
        <f>(Table2[[#This Row],[1W Return vs Nifty]]-AVERAGE(Table2[1W Return vs Nifty]))/_xlfn.STDEV.P(Table2[1W Return vs Nifty])</f>
        <v>-1.3782138663813492</v>
      </c>
      <c r="O159">
        <v>50.73</v>
      </c>
      <c r="P159">
        <v>47.634478825083299</v>
      </c>
      <c r="Q159">
        <v>38.065973751493402</v>
      </c>
      <c r="R159">
        <v>28.8787086855802</v>
      </c>
      <c r="S159" s="1">
        <f>(Table2[[#This Row],[Close Price]]-Table2[[#This Row],[20D EMA]])/Table2[[#This Row],[20D EMA]]</f>
        <v>-9.5209934949733857E-2</v>
      </c>
      <c r="T159" s="1">
        <f>(Table2[[#This Row],[Close Price]]-Table2[[#This Row],[50D EMA]])/Table2[[#This Row],[50D EMA]]</f>
        <v>-3.641225574131738E-2</v>
      </c>
      <c r="U159" s="1">
        <f>(Table2[[#This Row],[Close Price]]-Table2[[#This Row],[200D EMA]])/Table2[[#This Row],[200D EMA]]</f>
        <v>0.20580128331011766</v>
      </c>
      <c r="V159">
        <v>1.56308866677912</v>
      </c>
      <c r="W159">
        <v>45.55</v>
      </c>
      <c r="X159">
        <v>49.18</v>
      </c>
      <c r="Y159">
        <v>45.55</v>
      </c>
      <c r="Z159">
        <v>50.9</v>
      </c>
      <c r="AA159">
        <v>45.55</v>
      </c>
      <c r="AB159">
        <v>56.04</v>
      </c>
      <c r="AC159" s="1">
        <f>(Table2[[#This Row],[Close Price]]/Table2[[#This Row],[Day Low]])-1</f>
        <v>7.6838638858398589E-3</v>
      </c>
      <c r="AD159" s="1">
        <f>(Table2[[#This Row],[Day High]]/Table2[[#This Row],[Close Price]])-1</f>
        <v>7.145969498910687E-2</v>
      </c>
      <c r="AE159" s="1">
        <f>(Table2[[#This Row],[Close Price]]/Table2[[#This Row],[Current Week Low]])-1</f>
        <v>7.6838638858398589E-3</v>
      </c>
      <c r="AF159" s="1">
        <f>(Table2[[#This Row],[Current Week High]]/Table2[[#This Row],[Close Price]])-1</f>
        <v>0.10893246187363825</v>
      </c>
      <c r="AG159" s="1">
        <f>(Table2[[#This Row],[Close Price]]/Table2[[#This Row],[Current Month Low]])-1</f>
        <v>7.6838638858398589E-3</v>
      </c>
      <c r="AH159" s="1">
        <f>(Table2[[#This Row],[Current Month High]]/Table2[[#This Row],[Close Price]])-1</f>
        <v>0.22091503267973867</v>
      </c>
      <c r="AI159">
        <v>25.2723311546841</v>
      </c>
      <c r="AJ159">
        <v>142.09692040123301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0.17</v>
      </c>
      <c r="AM159" t="s">
        <v>3088</v>
      </c>
      <c r="AN159">
        <v>-0.3</v>
      </c>
      <c r="AO159" t="s">
        <v>3089</v>
      </c>
      <c r="AP159">
        <v>0.132167669200879</v>
      </c>
      <c r="AQ159">
        <f>(Table2[[#This Row],[Sharpe Ratio]]-AVERAGE(Table2[Sharpe Ratio]))/_xlfn.STDEV.P(Table2[Sharpe Ratio])</f>
        <v>0.85576623885100278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0.80771755694536052</v>
      </c>
      <c r="AS159">
        <f>_xlfn.RANK.AVG(Table2[[#This Row],[1Y Return vs Nifty Z-Score]],Table2[1Y Return vs Nifty Z-Score])</f>
        <v>83</v>
      </c>
      <c r="AT159">
        <f>_xlfn.RANK.AVG(Table2[[#This Row],[6M Return vs Nifty Z-Score]],Table2[6M Return vs Nifty Z-Score])</f>
        <v>404</v>
      </c>
      <c r="AU159">
        <f>_xlfn.RANK.AVG(Table2[[#This Row],[Sharpe Ratio Z-Score]],Table2[Sharpe Ratio Z-Score])</f>
        <v>140</v>
      </c>
      <c r="AV159">
        <f>(Table2[[#This Row],[Rank 1Y]]+Table2[[#This Row],[Rank 6M]]+Table2[[#This Row],[Rank Sharpe]])/3</f>
        <v>209</v>
      </c>
    </row>
    <row r="160" spans="1:48" x14ac:dyDescent="0.3">
      <c r="A160" t="s">
        <v>870</v>
      </c>
      <c r="B160" t="s">
        <v>871</v>
      </c>
      <c r="C160" t="s">
        <v>3030</v>
      </c>
      <c r="D160" t="s">
        <v>24</v>
      </c>
      <c r="E160">
        <v>16662.651565854001</v>
      </c>
      <c r="F160">
        <v>207.06</v>
      </c>
      <c r="G160">
        <v>43.649305918956401</v>
      </c>
      <c r="H160">
        <f>(Table2[[#This Row],[1Y Return vs Nifty]]-AVERAGE(Table2[1Y Return vs Nifty]))/_xlfn.STDEV.P(Table2[1Y Return vs Nifty])</f>
        <v>0.17993967338110764</v>
      </c>
      <c r="I160">
        <v>5.9651074086374098</v>
      </c>
      <c r="J160">
        <f>(Table2[[#This Row],[1M Return vs Nifty]]-AVERAGE(Table2[1M Return vs Nifty]))/_xlfn.STDEV.P(Table2[1M Return vs Nifty])</f>
        <v>0.81429087040676151</v>
      </c>
      <c r="K160">
        <v>2.15435385829071</v>
      </c>
      <c r="L160">
        <f>(Table2[[#This Row],[6M Return vs Nifty]]-AVERAGE(Table2[6M Return vs Nifty]))/_xlfn.STDEV.P(Table2[6M Return vs Nifty])</f>
        <v>-5.9408065284769128E-2</v>
      </c>
      <c r="M160">
        <v>-3.6439620039005902</v>
      </c>
      <c r="N160">
        <f>(Table2[[#This Row],[1W Return vs Nifty]]-AVERAGE(Table2[1W Return vs Nifty]))/_xlfn.STDEV.P(Table2[1W Return vs Nifty])</f>
        <v>-0.50169591502034283</v>
      </c>
      <c r="O160">
        <v>214.09</v>
      </c>
      <c r="P160">
        <v>207.46763616205601</v>
      </c>
      <c r="Q160">
        <v>182.10441243528101</v>
      </c>
      <c r="R160">
        <v>35.052601063913798</v>
      </c>
      <c r="S160" s="1">
        <f>(Table2[[#This Row],[Close Price]]-Table2[[#This Row],[20D EMA]])/Table2[[#This Row],[20D EMA]]</f>
        <v>-3.2836657480498861E-2</v>
      </c>
      <c r="T160" s="1">
        <f>(Table2[[#This Row],[Close Price]]-Table2[[#This Row],[50D EMA]])/Table2[[#This Row],[50D EMA]]</f>
        <v>-1.9648180776378889E-3</v>
      </c>
      <c r="U160" s="1">
        <f>(Table2[[#This Row],[Close Price]]-Table2[[#This Row],[200D EMA]])/Table2[[#This Row],[200D EMA]]</f>
        <v>0.13703999387487706</v>
      </c>
      <c r="V160">
        <v>1.13034551892636</v>
      </c>
      <c r="W160">
        <v>205.56</v>
      </c>
      <c r="X160">
        <v>215.35</v>
      </c>
      <c r="Y160">
        <v>205.56</v>
      </c>
      <c r="Z160">
        <v>215.35</v>
      </c>
      <c r="AA160">
        <v>205.56</v>
      </c>
      <c r="AB160">
        <v>229.37</v>
      </c>
      <c r="AC160" s="1">
        <f>(Table2[[#This Row],[Close Price]]/Table2[[#This Row],[Day Low]])-1</f>
        <v>7.2971395213077273E-3</v>
      </c>
      <c r="AD160" s="1">
        <f>(Table2[[#This Row],[Day High]]/Table2[[#This Row],[Close Price]])-1</f>
        <v>4.0036704336907203E-2</v>
      </c>
      <c r="AE160" s="1">
        <f>(Table2[[#This Row],[Close Price]]/Table2[[#This Row],[Current Week Low]])-1</f>
        <v>7.2971395213077273E-3</v>
      </c>
      <c r="AF160" s="1">
        <f>(Table2[[#This Row],[Current Week High]]/Table2[[#This Row],[Close Price]])-1</f>
        <v>4.0036704336907203E-2</v>
      </c>
      <c r="AG160" s="1">
        <f>(Table2[[#This Row],[Close Price]]/Table2[[#This Row],[Current Month Low]])-1</f>
        <v>7.2971395213077273E-3</v>
      </c>
      <c r="AH160" s="1">
        <f>(Table2[[#This Row],[Current Month High]]/Table2[[#This Row],[Close Price]])-1</f>
        <v>0.10774654689461993</v>
      </c>
      <c r="AI160">
        <v>12.4070317782285</v>
      </c>
      <c r="AJ160">
        <v>79.117647058823493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0.01</v>
      </c>
      <c r="AM160" t="s">
        <v>3088</v>
      </c>
      <c r="AN160">
        <v>-1.46</v>
      </c>
      <c r="AO160" t="s">
        <v>3089</v>
      </c>
      <c r="AP160">
        <v>0.183597030093612</v>
      </c>
      <c r="AQ160">
        <f>(Table2[[#This Row],[Sharpe Ratio]]-AVERAGE(Table2[Sharpe Ratio]))/_xlfn.STDEV.P(Table2[Sharpe Ratio])</f>
        <v>1.4579892763460478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1.8911158398288048</v>
      </c>
      <c r="AS160">
        <f>_xlfn.RANK.AVG(Table2[[#This Row],[1Y Return vs Nifty Z-Score]],Table2[1Y Return vs Nifty Z-Score])</f>
        <v>247</v>
      </c>
      <c r="AT160">
        <f>_xlfn.RANK.AVG(Table2[[#This Row],[6M Return vs Nifty Z-Score]],Table2[6M Return vs Nifty Z-Score])</f>
        <v>338</v>
      </c>
      <c r="AU160">
        <f>_xlfn.RANK.AVG(Table2[[#This Row],[Sharpe Ratio Z-Score]],Table2[Sharpe Ratio Z-Score])</f>
        <v>53</v>
      </c>
      <c r="AV160">
        <f>(Table2[[#This Row],[Rank 1Y]]+Table2[[#This Row],[Rank 6M]]+Table2[[#This Row],[Rank Sharpe]])/3</f>
        <v>212.66666666666666</v>
      </c>
    </row>
    <row r="161" spans="1:48" x14ac:dyDescent="0.3">
      <c r="A161" t="s">
        <v>1435</v>
      </c>
      <c r="B161" t="s">
        <v>1436</v>
      </c>
      <c r="C161" t="s">
        <v>3038</v>
      </c>
      <c r="D161" t="s">
        <v>75</v>
      </c>
      <c r="E161">
        <v>6947.0996515999996</v>
      </c>
      <c r="F161">
        <v>339.1</v>
      </c>
      <c r="G161">
        <v>73.612426169544307</v>
      </c>
      <c r="H161">
        <f>(Table2[[#This Row],[1Y Return vs Nifty]]-AVERAGE(Table2[1Y Return vs Nifty]))/_xlfn.STDEV.P(Table2[1Y Return vs Nifty])</f>
        <v>0.64887865234428332</v>
      </c>
      <c r="I161">
        <v>17.529250666564302</v>
      </c>
      <c r="J161">
        <f>(Table2[[#This Row],[1M Return vs Nifty]]-AVERAGE(Table2[1M Return vs Nifty]))/_xlfn.STDEV.P(Table2[1M Return vs Nifty])</f>
        <v>2.0405841333831414</v>
      </c>
      <c r="K161">
        <v>12.856140860273699</v>
      </c>
      <c r="L161">
        <f>(Table2[[#This Row],[6M Return vs Nifty]]-AVERAGE(Table2[6M Return vs Nifty]))/_xlfn.STDEV.P(Table2[6M Return vs Nifty])</f>
        <v>0.3351091318391215</v>
      </c>
      <c r="M161">
        <v>5.1651489297216102</v>
      </c>
      <c r="N161">
        <f>(Table2[[#This Row],[1W Return vs Nifty]]-AVERAGE(Table2[1W Return vs Nifty]))/_xlfn.STDEV.P(Table2[1W Return vs Nifty])</f>
        <v>1.2563500019882361</v>
      </c>
      <c r="O161">
        <v>326.97000000000003</v>
      </c>
      <c r="P161">
        <v>292.24481917478602</v>
      </c>
      <c r="Q161">
        <v>240.79125028918901</v>
      </c>
      <c r="R161">
        <v>53.603168609483198</v>
      </c>
      <c r="S161" s="1">
        <f>(Table2[[#This Row],[Close Price]]-Table2[[#This Row],[20D EMA]])/Table2[[#This Row],[20D EMA]]</f>
        <v>3.7098204728262515E-2</v>
      </c>
      <c r="T161" s="1">
        <f>(Table2[[#This Row],[Close Price]]-Table2[[#This Row],[50D EMA]])/Table2[[#This Row],[50D EMA]]</f>
        <v>0.16032852509590878</v>
      </c>
      <c r="U161" s="1">
        <f>(Table2[[#This Row],[Close Price]]-Table2[[#This Row],[200D EMA]])/Table2[[#This Row],[200D EMA]]</f>
        <v>0.40827376240931817</v>
      </c>
      <c r="V161">
        <v>1.4249405819816501</v>
      </c>
      <c r="W161">
        <v>336.35</v>
      </c>
      <c r="X161">
        <v>356.1</v>
      </c>
      <c r="Y161">
        <v>334.8</v>
      </c>
      <c r="Z161">
        <v>358.65</v>
      </c>
      <c r="AA161">
        <v>327.55</v>
      </c>
      <c r="AB161">
        <v>369.6</v>
      </c>
      <c r="AC161" s="1">
        <f>(Table2[[#This Row],[Close Price]]/Table2[[#This Row],[Day Low]])-1</f>
        <v>8.1760071354244346E-3</v>
      </c>
      <c r="AD161" s="1">
        <f>(Table2[[#This Row],[Day High]]/Table2[[#This Row],[Close Price]])-1</f>
        <v>5.0132704217045188E-2</v>
      </c>
      <c r="AE161" s="1">
        <f>(Table2[[#This Row],[Close Price]]/Table2[[#This Row],[Current Week Low]])-1</f>
        <v>1.2843488649940227E-2</v>
      </c>
      <c r="AF161" s="1">
        <f>(Table2[[#This Row],[Current Week High]]/Table2[[#This Row],[Close Price]])-1</f>
        <v>5.7652609849601744E-2</v>
      </c>
      <c r="AG161" s="1">
        <f>(Table2[[#This Row],[Close Price]]/Table2[[#This Row],[Current Month Low]])-1</f>
        <v>3.5261792092810218E-2</v>
      </c>
      <c r="AH161" s="1">
        <f>(Table2[[#This Row],[Current Month High]]/Table2[[#This Row],[Close Price]])-1</f>
        <v>8.994396933058102E-2</v>
      </c>
      <c r="AI161">
        <v>8.9943969330581002</v>
      </c>
      <c r="AJ161">
        <v>110.686548617583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0.51</v>
      </c>
      <c r="AM161" t="s">
        <v>3088</v>
      </c>
      <c r="AN161">
        <v>4.16</v>
      </c>
      <c r="AO161" t="s">
        <v>3088</v>
      </c>
      <c r="AP161">
        <v>7.6408696866869005E-2</v>
      </c>
      <c r="AQ161">
        <f>(Table2[[#This Row],[Sharpe Ratio]]-AVERAGE(Table2[Sharpe Ratio]))/_xlfn.STDEV.P(Table2[Sharpe Ratio])</f>
        <v>0.2028446955204021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4.4837666150751847</v>
      </c>
      <c r="AS161">
        <f>_xlfn.RANK.AVG(Table2[[#This Row],[1Y Return vs Nifty Z-Score]],Table2[1Y Return vs Nifty Z-Score])</f>
        <v>139</v>
      </c>
      <c r="AT161">
        <f>_xlfn.RANK.AVG(Table2[[#This Row],[6M Return vs Nifty Z-Score]],Table2[6M Return vs Nifty Z-Score])</f>
        <v>221</v>
      </c>
      <c r="AU161">
        <f>_xlfn.RANK.AVG(Table2[[#This Row],[Sharpe Ratio Z-Score]],Table2[Sharpe Ratio Z-Score])</f>
        <v>278</v>
      </c>
      <c r="AV161">
        <f>(Table2[[#This Row],[Rank 1Y]]+Table2[[#This Row],[Rank 6M]]+Table2[[#This Row],[Rank Sharpe]])/3</f>
        <v>212.66666666666666</v>
      </c>
    </row>
    <row r="162" spans="1:48" x14ac:dyDescent="0.3">
      <c r="A162" t="s">
        <v>1595</v>
      </c>
      <c r="B162" t="s">
        <v>1596</v>
      </c>
      <c r="C162" t="s">
        <v>3032</v>
      </c>
      <c r="D162" t="s">
        <v>1597</v>
      </c>
      <c r="E162">
        <v>5371.4510678400002</v>
      </c>
      <c r="F162">
        <v>1050.4000000000001</v>
      </c>
      <c r="G162">
        <v>58.078275649014003</v>
      </c>
      <c r="H162">
        <f>(Table2[[#This Row],[1Y Return vs Nifty]]-AVERAGE(Table2[1Y Return vs Nifty]))/_xlfn.STDEV.P(Table2[1Y Return vs Nifty])</f>
        <v>0.40576082538783226</v>
      </c>
      <c r="I162">
        <v>7.1799908907086802</v>
      </c>
      <c r="J162">
        <f>(Table2[[#This Row],[1M Return vs Nifty]]-AVERAGE(Table2[1M Return vs Nifty]))/_xlfn.STDEV.P(Table2[1M Return vs Nifty])</f>
        <v>0.94312042536268659</v>
      </c>
      <c r="K162">
        <v>49.430504999981302</v>
      </c>
      <c r="L162">
        <f>(Table2[[#This Row],[6M Return vs Nifty]]-AVERAGE(Table2[6M Return vs Nifty]))/_xlfn.STDEV.P(Table2[6M Return vs Nifty])</f>
        <v>1.683408777899384</v>
      </c>
      <c r="M162">
        <v>-5.7048610542684903</v>
      </c>
      <c r="N162">
        <f>(Table2[[#This Row],[1W Return vs Nifty]]-AVERAGE(Table2[1W Return vs Nifty]))/_xlfn.STDEV.P(Table2[1W Return vs Nifty])</f>
        <v>-0.91299226355847474</v>
      </c>
      <c r="O162">
        <v>1037.72</v>
      </c>
      <c r="P162">
        <v>972.44190340361695</v>
      </c>
      <c r="Q162">
        <v>790.69458151996002</v>
      </c>
      <c r="R162">
        <v>49.405334287489701</v>
      </c>
      <c r="S162" s="1">
        <f>(Table2[[#This Row],[Close Price]]-Table2[[#This Row],[20D EMA]])/Table2[[#This Row],[20D EMA]]</f>
        <v>1.2219095709825448E-2</v>
      </c>
      <c r="T162" s="1">
        <f>(Table2[[#This Row],[Close Price]]-Table2[[#This Row],[50D EMA]])/Table2[[#This Row],[50D EMA]]</f>
        <v>8.0167356346455429E-2</v>
      </c>
      <c r="U162" s="1">
        <f>(Table2[[#This Row],[Close Price]]-Table2[[#This Row],[200D EMA]])/Table2[[#This Row],[200D EMA]]</f>
        <v>0.32845225520681548</v>
      </c>
      <c r="V162">
        <v>2.47324443894678</v>
      </c>
      <c r="W162">
        <v>1037.2</v>
      </c>
      <c r="X162">
        <v>1072.6500000000001</v>
      </c>
      <c r="Y162">
        <v>1010</v>
      </c>
      <c r="Z162">
        <v>1088.7</v>
      </c>
      <c r="AA162">
        <v>1010</v>
      </c>
      <c r="AB162">
        <v>1118</v>
      </c>
      <c r="AC162" s="1">
        <f>(Table2[[#This Row],[Close Price]]/Table2[[#This Row],[Day Low]])-1</f>
        <v>1.2726571538758336E-2</v>
      </c>
      <c r="AD162" s="1">
        <f>(Table2[[#This Row],[Day High]]/Table2[[#This Row],[Close Price]])-1</f>
        <v>2.1182406702208612E-2</v>
      </c>
      <c r="AE162" s="1">
        <f>(Table2[[#This Row],[Close Price]]/Table2[[#This Row],[Current Week Low]])-1</f>
        <v>4.0000000000000036E-2</v>
      </c>
      <c r="AF162" s="1">
        <f>(Table2[[#This Row],[Current Week High]]/Table2[[#This Row],[Close Price]])-1</f>
        <v>3.6462300076161469E-2</v>
      </c>
      <c r="AG162" s="1">
        <f>(Table2[[#This Row],[Close Price]]/Table2[[#This Row],[Current Month Low]])-1</f>
        <v>4.0000000000000036E-2</v>
      </c>
      <c r="AH162" s="1">
        <f>(Table2[[#This Row],[Current Month High]]/Table2[[#This Row],[Close Price]])-1</f>
        <v>6.4356435643564192E-2</v>
      </c>
      <c r="AI162">
        <v>10.238956587966401</v>
      </c>
      <c r="AJ162">
        <v>96.336448598130801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0.1</v>
      </c>
      <c r="AM162" t="s">
        <v>3088</v>
      </c>
      <c r="AN162">
        <v>9.1300000000000008</v>
      </c>
      <c r="AO162" t="s">
        <v>3088</v>
      </c>
      <c r="AP162">
        <v>3.7367555212987999E-2</v>
      </c>
      <c r="AQ162">
        <f>(Table2[[#This Row],[Sharpe Ratio]]-AVERAGE(Table2[Sharpe Ratio]))/_xlfn.STDEV.P(Table2[Sharpe Ratio])</f>
        <v>-0.25431585452245736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1.8649819105689707</v>
      </c>
      <c r="AS162">
        <f>_xlfn.RANK.AVG(Table2[[#This Row],[1Y Return vs Nifty Z-Score]],Table2[1Y Return vs Nifty Z-Score])</f>
        <v>189</v>
      </c>
      <c r="AT162">
        <f>_xlfn.RANK.AVG(Table2[[#This Row],[6M Return vs Nifty Z-Score]],Table2[6M Return vs Nifty Z-Score])</f>
        <v>44</v>
      </c>
      <c r="AU162">
        <f>_xlfn.RANK.AVG(Table2[[#This Row],[Sharpe Ratio Z-Score]],Table2[Sharpe Ratio Z-Score])</f>
        <v>405</v>
      </c>
      <c r="AV162">
        <f>(Table2[[#This Row],[Rank 1Y]]+Table2[[#This Row],[Rank 6M]]+Table2[[#This Row],[Rank Sharpe]])/3</f>
        <v>212.66666666666666</v>
      </c>
    </row>
    <row r="163" spans="1:48" x14ac:dyDescent="0.3">
      <c r="A163" t="s">
        <v>1241</v>
      </c>
      <c r="B163" t="s">
        <v>1242</v>
      </c>
      <c r="C163" t="s">
        <v>3039</v>
      </c>
      <c r="D163" t="s">
        <v>310</v>
      </c>
      <c r="E163">
        <v>8761.4941245299997</v>
      </c>
      <c r="F163">
        <v>538.29999999999995</v>
      </c>
      <c r="G163">
        <v>15.4667048467171</v>
      </c>
      <c r="H163">
        <f>(Table2[[#This Row],[1Y Return vs Nifty]]-AVERAGE(Table2[1Y Return vs Nifty]))/_xlfn.STDEV.P(Table2[1Y Return vs Nifty])</f>
        <v>-0.26113322092412039</v>
      </c>
      <c r="I163">
        <v>4.2890915042072901</v>
      </c>
      <c r="J163">
        <f>(Table2[[#This Row],[1M Return vs Nifty]]-AVERAGE(Table2[1M Return vs Nifty]))/_xlfn.STDEV.P(Table2[1M Return vs Nifty])</f>
        <v>0.63656157681338799</v>
      </c>
      <c r="K163">
        <v>30.682940390496199</v>
      </c>
      <c r="L163">
        <f>(Table2[[#This Row],[6M Return vs Nifty]]-AVERAGE(Table2[6M Return vs Nifty]))/_xlfn.STDEV.P(Table2[6M Return vs Nifty])</f>
        <v>0.99228713239638311</v>
      </c>
      <c r="M163">
        <v>-4.9540549391742301</v>
      </c>
      <c r="N163">
        <f>(Table2[[#This Row],[1W Return vs Nifty]]-AVERAGE(Table2[1W Return vs Nifty]))/_xlfn.STDEV.P(Table2[1W Return vs Nifty])</f>
        <v>-0.7631528944039091</v>
      </c>
      <c r="O163">
        <v>542.02</v>
      </c>
      <c r="P163">
        <v>506.906589155316</v>
      </c>
      <c r="Q163">
        <v>429.53887875115799</v>
      </c>
      <c r="R163">
        <v>42.143906059822001</v>
      </c>
      <c r="S163" s="1">
        <f>(Table2[[#This Row],[Close Price]]-Table2[[#This Row],[20D EMA]])/Table2[[#This Row],[20D EMA]]</f>
        <v>-6.8632153795063419E-3</v>
      </c>
      <c r="T163" s="1">
        <f>(Table2[[#This Row],[Close Price]]-Table2[[#This Row],[50D EMA]])/Table2[[#This Row],[50D EMA]]</f>
        <v>6.1931352869167434E-2</v>
      </c>
      <c r="U163" s="1">
        <f>(Table2[[#This Row],[Close Price]]-Table2[[#This Row],[200D EMA]])/Table2[[#This Row],[200D EMA]]</f>
        <v>0.25320437014934299</v>
      </c>
      <c r="V163">
        <v>0.88042337310405205</v>
      </c>
      <c r="W163">
        <v>535.04999999999995</v>
      </c>
      <c r="X163">
        <v>556.79999999999995</v>
      </c>
      <c r="Y163">
        <v>532.70000000000005</v>
      </c>
      <c r="Z163">
        <v>560.54999999999995</v>
      </c>
      <c r="AA163">
        <v>532.70000000000005</v>
      </c>
      <c r="AB163">
        <v>575</v>
      </c>
      <c r="AC163" s="1">
        <f>(Table2[[#This Row],[Close Price]]/Table2[[#This Row],[Day Low]])-1</f>
        <v>6.0741986730212805E-3</v>
      </c>
      <c r="AD163" s="1">
        <f>(Table2[[#This Row],[Day High]]/Table2[[#This Row],[Close Price]])-1</f>
        <v>3.4367453093070877E-2</v>
      </c>
      <c r="AE163" s="1">
        <f>(Table2[[#This Row],[Close Price]]/Table2[[#This Row],[Current Week Low]])-1</f>
        <v>1.051248357424428E-2</v>
      </c>
      <c r="AF163" s="1">
        <f>(Table2[[#This Row],[Current Week High]]/Table2[[#This Row],[Close Price]])-1</f>
        <v>4.1333828720044652E-2</v>
      </c>
      <c r="AG163" s="1">
        <f>(Table2[[#This Row],[Close Price]]/Table2[[#This Row],[Current Month Low]])-1</f>
        <v>1.051248357424428E-2</v>
      </c>
      <c r="AH163" s="1">
        <f>(Table2[[#This Row],[Current Month High]]/Table2[[#This Row],[Close Price]])-1</f>
        <v>6.8177596135983842E-2</v>
      </c>
      <c r="AI163">
        <v>10.458851941296601</v>
      </c>
      <c r="AJ163">
        <v>57.720480515675298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0.08</v>
      </c>
      <c r="AM163" t="s">
        <v>3088</v>
      </c>
      <c r="AN163">
        <v>3.24</v>
      </c>
      <c r="AO163" t="s">
        <v>3088</v>
      </c>
      <c r="AP163">
        <v>0.12522310799355299</v>
      </c>
      <c r="AQ163">
        <f>(Table2[[#This Row],[Sharpe Ratio]]-AVERAGE(Table2[Sharpe Ratio]))/_xlfn.STDEV.P(Table2[Sharpe Ratio])</f>
        <v>0.77444742267770927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1.3790100165594508</v>
      </c>
      <c r="AS163">
        <f>_xlfn.RANK.AVG(Table2[[#This Row],[1Y Return vs Nifty Z-Score]],Table2[1Y Return vs Nifty Z-Score])</f>
        <v>378</v>
      </c>
      <c r="AT163">
        <f>_xlfn.RANK.AVG(Table2[[#This Row],[6M Return vs Nifty Z-Score]],Table2[6M Return vs Nifty Z-Score])</f>
        <v>104</v>
      </c>
      <c r="AU163">
        <f>_xlfn.RANK.AVG(Table2[[#This Row],[Sharpe Ratio Z-Score]],Table2[Sharpe Ratio Z-Score])</f>
        <v>159</v>
      </c>
      <c r="AV163">
        <f>(Table2[[#This Row],[Rank 1Y]]+Table2[[#This Row],[Rank 6M]]+Table2[[#This Row],[Rank Sharpe]])/3</f>
        <v>213.66666666666666</v>
      </c>
    </row>
    <row r="164" spans="1:48" x14ac:dyDescent="0.3">
      <c r="A164" t="s">
        <v>1306</v>
      </c>
      <c r="B164" t="s">
        <v>1307</v>
      </c>
      <c r="C164" t="s">
        <v>3048</v>
      </c>
      <c r="D164" t="s">
        <v>1308</v>
      </c>
      <c r="E164">
        <v>8163.8111845000003</v>
      </c>
      <c r="F164">
        <v>664.1</v>
      </c>
      <c r="G164">
        <v>16.9526026958094</v>
      </c>
      <c r="H164">
        <f>(Table2[[#This Row],[1Y Return vs Nifty]]-AVERAGE(Table2[1Y Return vs Nifty]))/_xlfn.STDEV.P(Table2[1Y Return vs Nifty])</f>
        <v>-0.23787811883964205</v>
      </c>
      <c r="I164">
        <v>1.44692541754602</v>
      </c>
      <c r="J164">
        <f>(Table2[[#This Row],[1M Return vs Nifty]]-AVERAGE(Table2[1M Return vs Nifty]))/_xlfn.STDEV.P(Table2[1M Return vs Nifty])</f>
        <v>0.33517054017575693</v>
      </c>
      <c r="K164">
        <v>18.5371385129482</v>
      </c>
      <c r="L164">
        <f>(Table2[[#This Row],[6M Return vs Nifty]]-AVERAGE(Table2[6M Return vs Nifty]))/_xlfn.STDEV.P(Table2[6M Return vs Nifty])</f>
        <v>0.54453689099609714</v>
      </c>
      <c r="M164">
        <v>-6.7616971809363298</v>
      </c>
      <c r="N164">
        <f>(Table2[[#This Row],[1W Return vs Nifty]]-AVERAGE(Table2[1W Return vs Nifty]))/_xlfn.STDEV.P(Table2[1W Return vs Nifty])</f>
        <v>-1.1239064467757796</v>
      </c>
      <c r="O164">
        <v>665.66</v>
      </c>
      <c r="P164">
        <v>619.12645595895503</v>
      </c>
      <c r="Q164">
        <v>545.64311831564305</v>
      </c>
      <c r="R164">
        <v>45.228267297396897</v>
      </c>
      <c r="S164" s="1">
        <f>(Table2[[#This Row],[Close Price]]-Table2[[#This Row],[20D EMA]])/Table2[[#This Row],[20D EMA]]</f>
        <v>-2.3435387435026072E-3</v>
      </c>
      <c r="T164" s="1">
        <f>(Table2[[#This Row],[Close Price]]-Table2[[#This Row],[50D EMA]])/Table2[[#This Row],[50D EMA]]</f>
        <v>7.2640320257977328E-2</v>
      </c>
      <c r="U164" s="1">
        <f>(Table2[[#This Row],[Close Price]]-Table2[[#This Row],[200D EMA]])/Table2[[#This Row],[200D EMA]]</f>
        <v>0.21709589603186777</v>
      </c>
      <c r="V164">
        <v>1.6415588133691801</v>
      </c>
      <c r="W164">
        <v>660.1</v>
      </c>
      <c r="X164">
        <v>694.95</v>
      </c>
      <c r="Y164">
        <v>652.70000000000005</v>
      </c>
      <c r="Z164">
        <v>698</v>
      </c>
      <c r="AA164">
        <v>652.70000000000005</v>
      </c>
      <c r="AB164">
        <v>719</v>
      </c>
      <c r="AC164" s="1">
        <f>(Table2[[#This Row],[Close Price]]/Table2[[#This Row],[Day Low]])-1</f>
        <v>6.0596879260716996E-3</v>
      </c>
      <c r="AD164" s="1">
        <f>(Table2[[#This Row],[Day High]]/Table2[[#This Row],[Close Price]])-1</f>
        <v>4.6453847312151852E-2</v>
      </c>
      <c r="AE164" s="1">
        <f>(Table2[[#This Row],[Close Price]]/Table2[[#This Row],[Current Week Low]])-1</f>
        <v>1.7465910831928833E-2</v>
      </c>
      <c r="AF164" s="1">
        <f>(Table2[[#This Row],[Current Week High]]/Table2[[#This Row],[Close Price]])-1</f>
        <v>5.1046529137177998E-2</v>
      </c>
      <c r="AG164" s="1">
        <f>(Table2[[#This Row],[Close Price]]/Table2[[#This Row],[Current Month Low]])-1</f>
        <v>1.7465910831928833E-2</v>
      </c>
      <c r="AH164" s="1">
        <f>(Table2[[#This Row],[Current Month High]]/Table2[[#This Row],[Close Price]])-1</f>
        <v>8.2668272850474178E-2</v>
      </c>
      <c r="AI164">
        <v>15.7054660442704</v>
      </c>
      <c r="AJ164">
        <v>63.189581029610501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0.19</v>
      </c>
      <c r="AM164" t="s">
        <v>3088</v>
      </c>
      <c r="AN164">
        <v>6.67</v>
      </c>
      <c r="AO164" t="s">
        <v>3088</v>
      </c>
      <c r="AP164">
        <v>0.14856076387884901</v>
      </c>
      <c r="AQ164">
        <f>(Table2[[#This Row],[Sharpe Ratio]]-AVERAGE(Table2[Sharpe Ratio]))/_xlfn.STDEV.P(Table2[Sharpe Ratio])</f>
        <v>1.047724666868449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0.56564753242488153</v>
      </c>
      <c r="AS164">
        <f>_xlfn.RANK.AVG(Table2[[#This Row],[1Y Return vs Nifty Z-Score]],Table2[1Y Return vs Nifty Z-Score])</f>
        <v>371</v>
      </c>
      <c r="AT164">
        <f>_xlfn.RANK.AVG(Table2[[#This Row],[6M Return vs Nifty Z-Score]],Table2[6M Return vs Nifty Z-Score])</f>
        <v>164</v>
      </c>
      <c r="AU164">
        <f>_xlfn.RANK.AVG(Table2[[#This Row],[Sharpe Ratio Z-Score]],Table2[Sharpe Ratio Z-Score])</f>
        <v>114</v>
      </c>
      <c r="AV164">
        <f>(Table2[[#This Row],[Rank 1Y]]+Table2[[#This Row],[Rank 6M]]+Table2[[#This Row],[Rank Sharpe]])/3</f>
        <v>216.33333333333334</v>
      </c>
    </row>
    <row r="165" spans="1:48" x14ac:dyDescent="0.3">
      <c r="A165" t="s">
        <v>751</v>
      </c>
      <c r="B165" t="s">
        <v>752</v>
      </c>
      <c r="C165" t="s">
        <v>3030</v>
      </c>
      <c r="D165" t="s">
        <v>432</v>
      </c>
      <c r="E165">
        <v>20591.092458194998</v>
      </c>
      <c r="F165">
        <v>5816.55</v>
      </c>
      <c r="G165">
        <v>103.22156319126</v>
      </c>
      <c r="H165">
        <f>(Table2[[#This Row],[1Y Return vs Nifty]]-AVERAGE(Table2[1Y Return vs Nifty]))/_xlfn.STDEV.P(Table2[1Y Return vs Nifty])</f>
        <v>1.1122776030150396</v>
      </c>
      <c r="I165">
        <v>23.6597865814451</v>
      </c>
      <c r="J165">
        <f>(Table2[[#This Row],[1M Return vs Nifty]]-AVERAGE(Table2[1M Return vs Nifty]))/_xlfn.STDEV.P(Table2[1M Return vs Nifty])</f>
        <v>2.6906828673035985</v>
      </c>
      <c r="K165">
        <v>70.966772455369494</v>
      </c>
      <c r="L165">
        <f>(Table2[[#This Row],[6M Return vs Nifty]]-AVERAGE(Table2[6M Return vs Nifty]))/_xlfn.STDEV.P(Table2[6M Return vs Nifty])</f>
        <v>2.4773348643965143</v>
      </c>
      <c r="M165">
        <v>0.47534405253059703</v>
      </c>
      <c r="N165">
        <f>(Table2[[#This Row],[1W Return vs Nifty]]-AVERAGE(Table2[1W Return vs Nifty]))/_xlfn.STDEV.P(Table2[1W Return vs Nifty])</f>
        <v>0.32039944147890437</v>
      </c>
      <c r="O165">
        <v>5620.62</v>
      </c>
      <c r="P165">
        <v>5264.2849634760196</v>
      </c>
      <c r="Q165">
        <v>4198.5565809918899</v>
      </c>
      <c r="R165">
        <v>51.4033315754236</v>
      </c>
      <c r="S165" s="1">
        <f>(Table2[[#This Row],[Close Price]]-Table2[[#This Row],[20D EMA]])/Table2[[#This Row],[20D EMA]]</f>
        <v>3.4859143653191337E-2</v>
      </c>
      <c r="T165" s="1">
        <f>(Table2[[#This Row],[Close Price]]-Table2[[#This Row],[50D EMA]])/Table2[[#This Row],[50D EMA]]</f>
        <v>0.10490789164257527</v>
      </c>
      <c r="U165" s="1">
        <f>(Table2[[#This Row],[Close Price]]-Table2[[#This Row],[200D EMA]])/Table2[[#This Row],[200D EMA]]</f>
        <v>0.38536896854820207</v>
      </c>
      <c r="V165">
        <v>2.1703300588566701</v>
      </c>
      <c r="W165">
        <v>5800</v>
      </c>
      <c r="X165">
        <v>6299</v>
      </c>
      <c r="Y165">
        <v>5758.7</v>
      </c>
      <c r="Z165">
        <v>6380</v>
      </c>
      <c r="AA165">
        <v>5758.7</v>
      </c>
      <c r="AB165">
        <v>6719</v>
      </c>
      <c r="AC165" s="1">
        <f>(Table2[[#This Row],[Close Price]]/Table2[[#This Row],[Day Low]])-1</f>
        <v>2.8534482758622026E-3</v>
      </c>
      <c r="AD165" s="1">
        <f>(Table2[[#This Row],[Day High]]/Table2[[#This Row],[Close Price]])-1</f>
        <v>8.294435705014136E-2</v>
      </c>
      <c r="AE165" s="1">
        <f>(Table2[[#This Row],[Close Price]]/Table2[[#This Row],[Current Week Low]])-1</f>
        <v>1.0045670029694254E-2</v>
      </c>
      <c r="AF165" s="1">
        <f>(Table2[[#This Row],[Current Week High]]/Table2[[#This Row],[Close Price]])-1</f>
        <v>9.6870137796460032E-2</v>
      </c>
      <c r="AG165" s="1">
        <f>(Table2[[#This Row],[Close Price]]/Table2[[#This Row],[Current Month Low]])-1</f>
        <v>1.0045670029694254E-2</v>
      </c>
      <c r="AH165" s="1">
        <f>(Table2[[#This Row],[Current Month High]]/Table2[[#This Row],[Close Price]])-1</f>
        <v>0.15515210906809007</v>
      </c>
      <c r="AI165">
        <v>15.515210906808999</v>
      </c>
      <c r="AJ165">
        <v>176.978571428571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0.16</v>
      </c>
      <c r="AM165" t="s">
        <v>3088</v>
      </c>
      <c r="AN165">
        <v>21.13</v>
      </c>
      <c r="AO165" t="s">
        <v>3088</v>
      </c>
      <c r="AQ165">
        <f>(Table2[[#This Row],[Sharpe Ratio]]-AVERAGE(Table2[Sharpe Ratio]))/_xlfn.STDEV.P(Table2[Sharpe Ratio])</f>
        <v>-0.69187918825832739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5.9088155879357291</v>
      </c>
      <c r="AS165">
        <f>_xlfn.RANK.AVG(Table2[[#This Row],[1Y Return vs Nifty Z-Score]],Table2[1Y Return vs Nifty Z-Score])</f>
        <v>88</v>
      </c>
      <c r="AT165">
        <f>_xlfn.RANK.AVG(Table2[[#This Row],[6M Return vs Nifty Z-Score]],Table2[6M Return vs Nifty Z-Score])</f>
        <v>19</v>
      </c>
      <c r="AU165">
        <f>_xlfn.RANK.AVG(Table2[[#This Row],[Sharpe Ratio Z-Score]],Table2[Sharpe Ratio Z-Score])</f>
        <v>542.5</v>
      </c>
      <c r="AV165">
        <f>(Table2[[#This Row],[Rank 1Y]]+Table2[[#This Row],[Rank 6M]]+Table2[[#This Row],[Rank Sharpe]])/3</f>
        <v>216.5</v>
      </c>
    </row>
    <row r="166" spans="1:48" x14ac:dyDescent="0.3">
      <c r="A166" t="s">
        <v>451</v>
      </c>
      <c r="B166" t="s">
        <v>452</v>
      </c>
      <c r="C166" t="s">
        <v>3044</v>
      </c>
      <c r="D166" t="s">
        <v>385</v>
      </c>
      <c r="E166">
        <v>47360.110611885</v>
      </c>
      <c r="F166">
        <v>1608.15</v>
      </c>
      <c r="G166">
        <v>30.715804215882699</v>
      </c>
      <c r="H166">
        <f>(Table2[[#This Row],[1Y Return vs Nifty]]-AVERAGE(Table2[1Y Return vs Nifty]))/_xlfn.STDEV.P(Table2[1Y Return vs Nifty])</f>
        <v>-2.2476598099793067E-2</v>
      </c>
      <c r="I166">
        <v>1.8127192879830201</v>
      </c>
      <c r="J166">
        <f>(Table2[[#This Row],[1M Return vs Nifty]]-AVERAGE(Table2[1M Return vs Nifty]))/_xlfn.STDEV.P(Table2[1M Return vs Nifty])</f>
        <v>0.37396031897302889</v>
      </c>
      <c r="K166">
        <v>35.620487126992501</v>
      </c>
      <c r="L166">
        <f>(Table2[[#This Row],[6M Return vs Nifty]]-AVERAGE(Table2[6M Return vs Nifty]))/_xlfn.STDEV.P(Table2[6M Return vs Nifty])</f>
        <v>1.1743078639611011</v>
      </c>
      <c r="M166">
        <v>-0.98249440983592595</v>
      </c>
      <c r="N166">
        <f>(Table2[[#This Row],[1W Return vs Nifty]]-AVERAGE(Table2[1W Return vs Nifty]))/_xlfn.STDEV.P(Table2[1W Return vs Nifty])</f>
        <v>2.9456691894562615E-2</v>
      </c>
      <c r="O166">
        <v>1612.89</v>
      </c>
      <c r="P166">
        <v>1526.1278609066001</v>
      </c>
      <c r="Q166">
        <v>1286.23055792067</v>
      </c>
      <c r="R166">
        <v>42.8650237373338</v>
      </c>
      <c r="S166" s="1">
        <f>(Table2[[#This Row],[Close Price]]-Table2[[#This Row],[20D EMA]])/Table2[[#This Row],[20D EMA]]</f>
        <v>-2.938824098357612E-3</v>
      </c>
      <c r="T166" s="1">
        <f>(Table2[[#This Row],[Close Price]]-Table2[[#This Row],[50D EMA]])/Table2[[#This Row],[50D EMA]]</f>
        <v>5.3745260272409008E-2</v>
      </c>
      <c r="U166" s="1">
        <f>(Table2[[#This Row],[Close Price]]-Table2[[#This Row],[200D EMA]])/Table2[[#This Row],[200D EMA]]</f>
        <v>0.2502812890713369</v>
      </c>
      <c r="V166">
        <v>0.97031654052372596</v>
      </c>
      <c r="W166">
        <v>1601.15</v>
      </c>
      <c r="X166">
        <v>1659.9</v>
      </c>
      <c r="Y166">
        <v>1585.55</v>
      </c>
      <c r="Z166">
        <v>1659.9</v>
      </c>
      <c r="AA166">
        <v>1585.55</v>
      </c>
      <c r="AB166">
        <v>1668.15</v>
      </c>
      <c r="AC166" s="1">
        <f>(Table2[[#This Row],[Close Price]]/Table2[[#This Row],[Day Low]])-1</f>
        <v>4.3718577272584547E-3</v>
      </c>
      <c r="AD166" s="1">
        <f>(Table2[[#This Row],[Day High]]/Table2[[#This Row],[Close Price]])-1</f>
        <v>3.217983397071178E-2</v>
      </c>
      <c r="AE166" s="1">
        <f>(Table2[[#This Row],[Close Price]]/Table2[[#This Row],[Current Week Low]])-1</f>
        <v>1.4253728989940484E-2</v>
      </c>
      <c r="AF166" s="1">
        <f>(Table2[[#This Row],[Current Week High]]/Table2[[#This Row],[Close Price]])-1</f>
        <v>3.217983397071178E-2</v>
      </c>
      <c r="AG166" s="1">
        <f>(Table2[[#This Row],[Close Price]]/Table2[[#This Row],[Current Month Low]])-1</f>
        <v>1.4253728989940484E-2</v>
      </c>
      <c r="AH166" s="1">
        <f>(Table2[[#This Row],[Current Month High]]/Table2[[#This Row],[Close Price]])-1</f>
        <v>3.7309952429810611E-2</v>
      </c>
      <c r="AI166">
        <v>5.3633056617852803</v>
      </c>
      <c r="AJ166">
        <v>57.808743437515297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0.24</v>
      </c>
      <c r="AM166" t="s">
        <v>3088</v>
      </c>
      <c r="AN166">
        <v>0.8</v>
      </c>
      <c r="AO166" t="s">
        <v>3088</v>
      </c>
      <c r="AP166">
        <v>8.0296935900983996E-2</v>
      </c>
      <c r="AQ166">
        <f>(Table2[[#This Row],[Sharpe Ratio]]-AVERAGE(Table2[Sharpe Ratio]))/_xlfn.STDEV.P(Table2[Sharpe Ratio])</f>
        <v>0.24837485729930137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1.803623134028201</v>
      </c>
      <c r="AS166">
        <f>_xlfn.RANK.AVG(Table2[[#This Row],[1Y Return vs Nifty Z-Score]],Table2[1Y Return vs Nifty Z-Score])</f>
        <v>297</v>
      </c>
      <c r="AT166">
        <f>_xlfn.RANK.AVG(Table2[[#This Row],[6M Return vs Nifty Z-Score]],Table2[6M Return vs Nifty Z-Score])</f>
        <v>88</v>
      </c>
      <c r="AU166">
        <f>_xlfn.RANK.AVG(Table2[[#This Row],[Sharpe Ratio Z-Score]],Table2[Sharpe Ratio Z-Score])</f>
        <v>267</v>
      </c>
      <c r="AV166">
        <f>(Table2[[#This Row],[Rank 1Y]]+Table2[[#This Row],[Rank 6M]]+Table2[[#This Row],[Rank Sharpe]])/3</f>
        <v>217.33333333333334</v>
      </c>
    </row>
    <row r="167" spans="1:48" x14ac:dyDescent="0.3">
      <c r="A167" t="s">
        <v>322</v>
      </c>
      <c r="B167" t="s">
        <v>323</v>
      </c>
      <c r="C167" t="s">
        <v>3043</v>
      </c>
      <c r="D167" t="s">
        <v>136</v>
      </c>
      <c r="E167">
        <v>81376.151376900001</v>
      </c>
      <c r="F167">
        <v>2926.6</v>
      </c>
      <c r="G167">
        <v>64.472801108706506</v>
      </c>
      <c r="H167">
        <f>(Table2[[#This Row],[1Y Return vs Nifty]]-AVERAGE(Table2[1Y Return vs Nifty]))/_xlfn.STDEV.P(Table2[1Y Return vs Nifty])</f>
        <v>0.50583859482385751</v>
      </c>
      <c r="I167">
        <v>-12.624944219947199</v>
      </c>
      <c r="J167">
        <f>(Table2[[#This Row],[1M Return vs Nifty]]-AVERAGE(Table2[1M Return vs Nifty]))/_xlfn.STDEV.P(Table2[1M Return vs Nifty])</f>
        <v>-1.1570488615608261</v>
      </c>
      <c r="K167">
        <v>17.813206666497901</v>
      </c>
      <c r="L167">
        <f>(Table2[[#This Row],[6M Return vs Nifty]]-AVERAGE(Table2[6M Return vs Nifty]))/_xlfn.STDEV.P(Table2[6M Return vs Nifty])</f>
        <v>0.51784942628414077</v>
      </c>
      <c r="M167">
        <v>-5.9322871645068496</v>
      </c>
      <c r="N167">
        <f>(Table2[[#This Row],[1W Return vs Nifty]]-AVERAGE(Table2[1W Return vs Nifty]))/_xlfn.STDEV.P(Table2[1W Return vs Nifty])</f>
        <v>-0.95837999309649824</v>
      </c>
      <c r="O167">
        <v>3114.35</v>
      </c>
      <c r="P167">
        <v>3048.9288079971202</v>
      </c>
      <c r="Q167">
        <v>2527.6181280195601</v>
      </c>
      <c r="R167">
        <v>32.8718424419705</v>
      </c>
      <c r="S167" s="1">
        <f>(Table2[[#This Row],[Close Price]]-Table2[[#This Row],[20D EMA]])/Table2[[#This Row],[20D EMA]]</f>
        <v>-6.0285452823221543E-2</v>
      </c>
      <c r="T167" s="1">
        <f>(Table2[[#This Row],[Close Price]]-Table2[[#This Row],[50D EMA]])/Table2[[#This Row],[50D EMA]]</f>
        <v>-4.0121897131956859E-2</v>
      </c>
      <c r="U167" s="1">
        <f>(Table2[[#This Row],[Close Price]]-Table2[[#This Row],[200D EMA]])/Table2[[#This Row],[200D EMA]]</f>
        <v>0.15784895176909106</v>
      </c>
      <c r="V167">
        <v>1.5624022329681999</v>
      </c>
      <c r="W167">
        <v>2880</v>
      </c>
      <c r="X167">
        <v>3000.6</v>
      </c>
      <c r="Y167">
        <v>2792.55</v>
      </c>
      <c r="Z167">
        <v>3000.6</v>
      </c>
      <c r="AA167">
        <v>2792.55</v>
      </c>
      <c r="AB167">
        <v>3286</v>
      </c>
      <c r="AC167" s="1">
        <f>(Table2[[#This Row],[Close Price]]/Table2[[#This Row],[Day Low]])-1</f>
        <v>1.618055555555542E-2</v>
      </c>
      <c r="AD167" s="1">
        <f>(Table2[[#This Row],[Day High]]/Table2[[#This Row],[Close Price]])-1</f>
        <v>2.5285314016264548E-2</v>
      </c>
      <c r="AE167" s="1">
        <f>(Table2[[#This Row],[Close Price]]/Table2[[#This Row],[Current Week Low]])-1</f>
        <v>4.8002721526919645E-2</v>
      </c>
      <c r="AF167" s="1">
        <f>(Table2[[#This Row],[Current Week High]]/Table2[[#This Row],[Close Price]])-1</f>
        <v>2.5285314016264548E-2</v>
      </c>
      <c r="AG167" s="1">
        <f>(Table2[[#This Row],[Close Price]]/Table2[[#This Row],[Current Month Low]])-1</f>
        <v>4.8002721526919645E-2</v>
      </c>
      <c r="AH167" s="1">
        <f>(Table2[[#This Row],[Current Month High]]/Table2[[#This Row],[Close Price]])-1</f>
        <v>0.1228046196952095</v>
      </c>
      <c r="AI167">
        <v>16.268024328572299</v>
      </c>
      <c r="AJ167">
        <v>95.7199224235939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0.02</v>
      </c>
      <c r="AM167" t="s">
        <v>3088</v>
      </c>
      <c r="AN167">
        <v>-9.83</v>
      </c>
      <c r="AO167" t="s">
        <v>3089</v>
      </c>
      <c r="AP167">
        <v>6.5068828837084994E-2</v>
      </c>
      <c r="AQ167">
        <f>(Table2[[#This Row],[Sharpe Ratio]]-AVERAGE(Table2[Sharpe Ratio]))/_xlfn.STDEV.P(Table2[Sharpe Ratio])</f>
        <v>7.0058099475915014E-2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-1.0216827340734111</v>
      </c>
      <c r="AS167">
        <f>_xlfn.RANK.AVG(Table2[[#This Row],[1Y Return vs Nifty Z-Score]],Table2[1Y Return vs Nifty Z-Score])</f>
        <v>164</v>
      </c>
      <c r="AT167">
        <f>_xlfn.RANK.AVG(Table2[[#This Row],[6M Return vs Nifty Z-Score]],Table2[6M Return vs Nifty Z-Score])</f>
        <v>168</v>
      </c>
      <c r="AU167">
        <f>_xlfn.RANK.AVG(Table2[[#This Row],[Sharpe Ratio Z-Score]],Table2[Sharpe Ratio Z-Score])</f>
        <v>324</v>
      </c>
      <c r="AV167">
        <f>(Table2[[#This Row],[Rank 1Y]]+Table2[[#This Row],[Rank 6M]]+Table2[[#This Row],[Rank Sharpe]])/3</f>
        <v>218.66666666666666</v>
      </c>
    </row>
    <row r="168" spans="1:48" x14ac:dyDescent="0.3">
      <c r="A168" t="s">
        <v>876</v>
      </c>
      <c r="B168" t="s">
        <v>877</v>
      </c>
      <c r="C168" t="s">
        <v>3041</v>
      </c>
      <c r="D168" t="s">
        <v>130</v>
      </c>
      <c r="E168">
        <v>16591.8194247299</v>
      </c>
      <c r="F168">
        <v>632.85</v>
      </c>
      <c r="G168">
        <v>71.392944198317807</v>
      </c>
      <c r="H168">
        <f>(Table2[[#This Row],[1Y Return vs Nifty]]-AVERAGE(Table2[1Y Return vs Nifty]))/_xlfn.STDEV.P(Table2[1Y Return vs Nifty])</f>
        <v>0.61414256342197859</v>
      </c>
      <c r="I168">
        <v>3.2749849503433701</v>
      </c>
      <c r="J168">
        <f>(Table2[[#This Row],[1M Return vs Nifty]]-AVERAGE(Table2[1M Return vs Nifty]))/_xlfn.STDEV.P(Table2[1M Return vs Nifty])</f>
        <v>0.52902295443502267</v>
      </c>
      <c r="K168">
        <v>-3.2430731673761199</v>
      </c>
      <c r="L168">
        <f>(Table2[[#This Row],[6M Return vs Nifty]]-AVERAGE(Table2[6M Return vs Nifty]))/_xlfn.STDEV.P(Table2[6M Return vs Nifty])</f>
        <v>-0.25838210405532697</v>
      </c>
      <c r="M168">
        <v>0.70107953979090398</v>
      </c>
      <c r="N168">
        <f>(Table2[[#This Row],[1W Return vs Nifty]]-AVERAGE(Table2[1W Return vs Nifty]))/_xlfn.STDEV.P(Table2[1W Return vs Nifty])</f>
        <v>0.36544977115374516</v>
      </c>
      <c r="O168">
        <v>633.99</v>
      </c>
      <c r="P168">
        <v>608.77372685340504</v>
      </c>
      <c r="Q168">
        <v>533.59056789387796</v>
      </c>
      <c r="R168">
        <v>45.082603951201499</v>
      </c>
      <c r="S168" s="1">
        <f>(Table2[[#This Row],[Close Price]]-Table2[[#This Row],[20D EMA]])/Table2[[#This Row],[20D EMA]]</f>
        <v>-1.7981356172810082E-3</v>
      </c>
      <c r="T168" s="1">
        <f>(Table2[[#This Row],[Close Price]]-Table2[[#This Row],[50D EMA]])/Table2[[#This Row],[50D EMA]]</f>
        <v>3.9548804563296541E-2</v>
      </c>
      <c r="U168" s="1">
        <f>(Table2[[#This Row],[Close Price]]-Table2[[#This Row],[200D EMA]])/Table2[[#This Row],[200D EMA]]</f>
        <v>0.18602171417292193</v>
      </c>
      <c r="V168">
        <v>0.62333526629950098</v>
      </c>
      <c r="W168">
        <v>628.75</v>
      </c>
      <c r="X168">
        <v>659.9</v>
      </c>
      <c r="Y168">
        <v>600.6</v>
      </c>
      <c r="Z168">
        <v>659.9</v>
      </c>
      <c r="AA168">
        <v>600.6</v>
      </c>
      <c r="AB168">
        <v>668</v>
      </c>
      <c r="AC168" s="1">
        <f>(Table2[[#This Row],[Close Price]]/Table2[[#This Row],[Day Low]])-1</f>
        <v>6.5208747514911014E-3</v>
      </c>
      <c r="AD168" s="1">
        <f>(Table2[[#This Row],[Day High]]/Table2[[#This Row],[Close Price]])-1</f>
        <v>4.2743146085170158E-2</v>
      </c>
      <c r="AE168" s="1">
        <f>(Table2[[#This Row],[Close Price]]/Table2[[#This Row],[Current Week Low]])-1</f>
        <v>5.3696303696303627E-2</v>
      </c>
      <c r="AF168" s="1">
        <f>(Table2[[#This Row],[Current Week High]]/Table2[[#This Row],[Close Price]])-1</f>
        <v>4.2743146085170158E-2</v>
      </c>
      <c r="AG168" s="1">
        <f>(Table2[[#This Row],[Close Price]]/Table2[[#This Row],[Current Month Low]])-1</f>
        <v>5.3696303696303627E-2</v>
      </c>
      <c r="AH168" s="1">
        <f>(Table2[[#This Row],[Current Month High]]/Table2[[#This Row],[Close Price]])-1</f>
        <v>5.5542387611598354E-2</v>
      </c>
      <c r="AI168">
        <v>7.2133996997708802</v>
      </c>
      <c r="AJ168">
        <v>104.14516129032199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0.12</v>
      </c>
      <c r="AM168" t="s">
        <v>3088</v>
      </c>
      <c r="AN168">
        <v>0.01</v>
      </c>
      <c r="AO168" t="s">
        <v>3088</v>
      </c>
      <c r="AP168">
        <v>0.15470667678463601</v>
      </c>
      <c r="AQ168">
        <f>(Table2[[#This Row],[Sharpe Ratio]]-AVERAGE(Table2[Sharpe Ratio]))/_xlfn.STDEV.P(Table2[Sharpe Ratio])</f>
        <v>1.1196915409274661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2.3699247258828855</v>
      </c>
      <c r="AS168">
        <f>_xlfn.RANK.AVG(Table2[[#This Row],[1Y Return vs Nifty Z-Score]],Table2[1Y Return vs Nifty Z-Score])</f>
        <v>145</v>
      </c>
      <c r="AT168">
        <f>_xlfn.RANK.AVG(Table2[[#This Row],[6M Return vs Nifty Z-Score]],Table2[6M Return vs Nifty Z-Score])</f>
        <v>413</v>
      </c>
      <c r="AU168">
        <f>_xlfn.RANK.AVG(Table2[[#This Row],[Sharpe Ratio Z-Score]],Table2[Sharpe Ratio Z-Score])</f>
        <v>98</v>
      </c>
      <c r="AV168">
        <f>(Table2[[#This Row],[Rank 1Y]]+Table2[[#This Row],[Rank 6M]]+Table2[[#This Row],[Rank Sharpe]])/3</f>
        <v>218.66666666666666</v>
      </c>
    </row>
    <row r="169" spans="1:48" x14ac:dyDescent="0.3">
      <c r="A169" t="s">
        <v>378</v>
      </c>
      <c r="B169" t="s">
        <v>379</v>
      </c>
      <c r="C169" t="s">
        <v>3043</v>
      </c>
      <c r="D169" t="s">
        <v>136</v>
      </c>
      <c r="E169">
        <v>62397.779891569997</v>
      </c>
      <c r="F169">
        <v>1716.1</v>
      </c>
      <c r="G169">
        <v>32.222834481233399</v>
      </c>
      <c r="H169">
        <f>(Table2[[#This Row],[1Y Return vs Nifty]]-AVERAGE(Table2[1Y Return vs Nifty]))/_xlfn.STDEV.P(Table2[1Y Return vs Nifty])</f>
        <v>1.1092376873290948E-3</v>
      </c>
      <c r="I169">
        <v>-3.7835590629615901</v>
      </c>
      <c r="J169">
        <f>(Table2[[#This Row],[1M Return vs Nifty]]-AVERAGE(Table2[1M Return vs Nifty]))/_xlfn.STDEV.P(Table2[1M Return vs Nifty])</f>
        <v>-0.21948428703353959</v>
      </c>
      <c r="K169">
        <v>20.851066731644501</v>
      </c>
      <c r="L169">
        <f>(Table2[[#This Row],[6M Return vs Nifty]]-AVERAGE(Table2[6M Return vs Nifty]))/_xlfn.STDEV.P(Table2[6M Return vs Nifty])</f>
        <v>0.62983895083122465</v>
      </c>
      <c r="M169">
        <v>-2.3450455253791498</v>
      </c>
      <c r="N169">
        <f>(Table2[[#This Row],[1W Return vs Nifty]]-AVERAGE(Table2[1W Return vs Nifty]))/_xlfn.STDEV.P(Table2[1W Return vs Nifty])</f>
        <v>-0.24246943588905906</v>
      </c>
      <c r="O169">
        <v>1764.24</v>
      </c>
      <c r="P169">
        <v>1746.54733748425</v>
      </c>
      <c r="Q169">
        <v>1524.2066238812399</v>
      </c>
      <c r="R169">
        <v>39.947187571454101</v>
      </c>
      <c r="S169" s="1">
        <f>(Table2[[#This Row],[Close Price]]-Table2[[#This Row],[20D EMA]])/Table2[[#This Row],[20D EMA]]</f>
        <v>-2.728653697909587E-2</v>
      </c>
      <c r="T169" s="1">
        <f>(Table2[[#This Row],[Close Price]]-Table2[[#This Row],[50D EMA]])/Table2[[#This Row],[50D EMA]]</f>
        <v>-1.7432872748875394E-2</v>
      </c>
      <c r="U169" s="1">
        <f>(Table2[[#This Row],[Close Price]]-Table2[[#This Row],[200D EMA]])/Table2[[#This Row],[200D EMA]]</f>
        <v>0.12589721964999909</v>
      </c>
      <c r="V169">
        <v>1.2184478191199599</v>
      </c>
      <c r="W169">
        <v>1710.85</v>
      </c>
      <c r="X169">
        <v>1775</v>
      </c>
      <c r="Y169">
        <v>1687</v>
      </c>
      <c r="Z169">
        <v>1775</v>
      </c>
      <c r="AA169">
        <v>1687</v>
      </c>
      <c r="AB169">
        <v>1870</v>
      </c>
      <c r="AC169" s="1">
        <f>(Table2[[#This Row],[Close Price]]/Table2[[#This Row],[Day Low]])-1</f>
        <v>3.0686500862144861E-3</v>
      </c>
      <c r="AD169" s="1">
        <f>(Table2[[#This Row],[Day High]]/Table2[[#This Row],[Close Price]])-1</f>
        <v>3.4322009206922743E-2</v>
      </c>
      <c r="AE169" s="1">
        <f>(Table2[[#This Row],[Close Price]]/Table2[[#This Row],[Current Week Low]])-1</f>
        <v>1.7249555423829221E-2</v>
      </c>
      <c r="AF169" s="1">
        <f>(Table2[[#This Row],[Current Week High]]/Table2[[#This Row],[Close Price]])-1</f>
        <v>3.4322009206922743E-2</v>
      </c>
      <c r="AG169" s="1">
        <f>(Table2[[#This Row],[Close Price]]/Table2[[#This Row],[Current Month Low]])-1</f>
        <v>1.7249555423829221E-2</v>
      </c>
      <c r="AH169" s="1">
        <f>(Table2[[#This Row],[Current Month High]]/Table2[[#This Row],[Close Price]])-1</f>
        <v>8.9680088572926975E-2</v>
      </c>
      <c r="AI169">
        <v>13.8074704271312</v>
      </c>
      <c r="AJ169">
        <v>63.267053562934002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-0.02</v>
      </c>
      <c r="AM169" t="s">
        <v>3089</v>
      </c>
      <c r="AN169">
        <v>2.68</v>
      </c>
      <c r="AO169" t="s">
        <v>3088</v>
      </c>
      <c r="AP169">
        <v>0.105386687066491</v>
      </c>
      <c r="AQ169">
        <f>(Table2[[#This Row],[Sharpe Ratio]]-AVERAGE(Table2[Sharpe Ratio]))/_xlfn.STDEV.P(Table2[Sharpe Ratio])</f>
        <v>0.54216863374542235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0.71116309934137734</v>
      </c>
      <c r="AS169">
        <f>_xlfn.RANK.AVG(Table2[[#This Row],[1Y Return vs Nifty Z-Score]],Table2[1Y Return vs Nifty Z-Score])</f>
        <v>293</v>
      </c>
      <c r="AT169">
        <f>_xlfn.RANK.AVG(Table2[[#This Row],[6M Return vs Nifty Z-Score]],Table2[6M Return vs Nifty Z-Score])</f>
        <v>154</v>
      </c>
      <c r="AU169">
        <f>_xlfn.RANK.AVG(Table2[[#This Row],[Sharpe Ratio Z-Score]],Table2[Sharpe Ratio Z-Score])</f>
        <v>211</v>
      </c>
      <c r="AV169">
        <f>(Table2[[#This Row],[Rank 1Y]]+Table2[[#This Row],[Rank 6M]]+Table2[[#This Row],[Rank Sharpe]])/3</f>
        <v>219.33333333333334</v>
      </c>
    </row>
    <row r="170" spans="1:48" x14ac:dyDescent="0.3">
      <c r="A170" t="s">
        <v>886</v>
      </c>
      <c r="B170" t="s">
        <v>887</v>
      </c>
      <c r="C170" t="s">
        <v>3041</v>
      </c>
      <c r="D170" t="s">
        <v>706</v>
      </c>
      <c r="E170">
        <v>16298.6161875</v>
      </c>
      <c r="F170">
        <v>3913.75</v>
      </c>
      <c r="G170">
        <v>72.297165668978295</v>
      </c>
      <c r="H170">
        <f>(Table2[[#This Row],[1Y Return vs Nifty]]-AVERAGE(Table2[1Y Return vs Nifty]))/_xlfn.STDEV.P(Table2[1Y Return vs Nifty])</f>
        <v>0.62829411672022994</v>
      </c>
      <c r="I170">
        <v>-19.245891934126899</v>
      </c>
      <c r="J170">
        <f>(Table2[[#This Row],[1M Return vs Nifty]]-AVERAGE(Table2[1M Return vs Nifty]))/_xlfn.STDEV.P(Table2[1M Return vs Nifty])</f>
        <v>-1.8591521990347828</v>
      </c>
      <c r="K170">
        <v>-0.90535300049972101</v>
      </c>
      <c r="L170">
        <f>(Table2[[#This Row],[6M Return vs Nifty]]-AVERAGE(Table2[6M Return vs Nifty]))/_xlfn.STDEV.P(Table2[6M Return vs Nifty])</f>
        <v>-0.1722029633449785</v>
      </c>
      <c r="M170">
        <v>-7.1378592279635802</v>
      </c>
      <c r="N170">
        <f>(Table2[[#This Row],[1W Return vs Nifty]]-AVERAGE(Table2[1W Return vs Nifty]))/_xlfn.STDEV.P(Table2[1W Return vs Nifty])</f>
        <v>-1.1989776038871958</v>
      </c>
      <c r="O170">
        <v>4523.5600000000004</v>
      </c>
      <c r="P170">
        <v>4422.2977554810104</v>
      </c>
      <c r="Q170">
        <v>3529.9197613169299</v>
      </c>
      <c r="R170">
        <v>16.868838078268201</v>
      </c>
      <c r="S170" s="1">
        <f>(Table2[[#This Row],[Close Price]]-Table2[[#This Row],[20D EMA]])/Table2[[#This Row],[20D EMA]]</f>
        <v>-0.13480754096331216</v>
      </c>
      <c r="T170" s="1">
        <f>(Table2[[#This Row],[Close Price]]-Table2[[#This Row],[50D EMA]])/Table2[[#This Row],[50D EMA]]</f>
        <v>-0.11499627198343093</v>
      </c>
      <c r="U170" s="1">
        <f>(Table2[[#This Row],[Close Price]]-Table2[[#This Row],[200D EMA]])/Table2[[#This Row],[200D EMA]]</f>
        <v>0.10873625029365315</v>
      </c>
      <c r="V170">
        <v>0.44139315795037198</v>
      </c>
      <c r="W170">
        <v>3877.35</v>
      </c>
      <c r="X170">
        <v>4278.6499999999996</v>
      </c>
      <c r="Y170">
        <v>3877.35</v>
      </c>
      <c r="Z170">
        <v>4310</v>
      </c>
      <c r="AA170">
        <v>3877.35</v>
      </c>
      <c r="AB170">
        <v>4580.8500000000004</v>
      </c>
      <c r="AC170" s="1">
        <f>(Table2[[#This Row],[Close Price]]/Table2[[#This Row],[Day Low]])-1</f>
        <v>9.3878551072252847E-3</v>
      </c>
      <c r="AD170" s="1">
        <f>(Table2[[#This Row],[Day High]]/Table2[[#This Row],[Close Price]])-1</f>
        <v>9.3235388054934365E-2</v>
      </c>
      <c r="AE170" s="1">
        <f>(Table2[[#This Row],[Close Price]]/Table2[[#This Row],[Current Week Low]])-1</f>
        <v>9.3878551072252847E-3</v>
      </c>
      <c r="AF170" s="1">
        <f>(Table2[[#This Row],[Current Week High]]/Table2[[#This Row],[Close Price]])-1</f>
        <v>0.10124560843181096</v>
      </c>
      <c r="AG170" s="1">
        <f>(Table2[[#This Row],[Close Price]]/Table2[[#This Row],[Current Month Low]])-1</f>
        <v>9.3878551072252847E-3</v>
      </c>
      <c r="AH170" s="1">
        <f>(Table2[[#This Row],[Current Month High]]/Table2[[#This Row],[Close Price]])-1</f>
        <v>0.17045033535611642</v>
      </c>
      <c r="AI170">
        <v>40.223570744171198</v>
      </c>
      <c r="AJ170">
        <v>105.440802078685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-7.0000000000000007E-2</v>
      </c>
      <c r="AM170" t="s">
        <v>3089</v>
      </c>
      <c r="AN170">
        <v>-15.6</v>
      </c>
      <c r="AO170" t="s">
        <v>3089</v>
      </c>
      <c r="AP170">
        <v>0.13116996516576701</v>
      </c>
      <c r="AQ170">
        <f>(Table2[[#This Row],[Sharpe Ratio]]-AVERAGE(Table2[Sharpe Ratio]))/_xlfn.STDEV.P(Table2[Sharpe Ratio])</f>
        <v>0.84408341129653663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-1.7579552382501906</v>
      </c>
      <c r="AS170">
        <f>_xlfn.RANK.AVG(Table2[[#This Row],[1Y Return vs Nifty Z-Score]],Table2[1Y Return vs Nifty Z-Score])</f>
        <v>143</v>
      </c>
      <c r="AT170">
        <f>_xlfn.RANK.AVG(Table2[[#This Row],[6M Return vs Nifty Z-Score]],Table2[6M Return vs Nifty Z-Score])</f>
        <v>376</v>
      </c>
      <c r="AU170">
        <f>_xlfn.RANK.AVG(Table2[[#This Row],[Sharpe Ratio Z-Score]],Table2[Sharpe Ratio Z-Score])</f>
        <v>143</v>
      </c>
      <c r="AV170">
        <f>(Table2[[#This Row],[Rank 1Y]]+Table2[[#This Row],[Rank 6M]]+Table2[[#This Row],[Rank Sharpe]])/3</f>
        <v>220.66666666666666</v>
      </c>
    </row>
    <row r="171" spans="1:48" x14ac:dyDescent="0.3">
      <c r="A171" t="s">
        <v>1035</v>
      </c>
      <c r="B171" t="s">
        <v>1036</v>
      </c>
      <c r="C171" t="s">
        <v>3029</v>
      </c>
      <c r="D171" t="s">
        <v>21</v>
      </c>
      <c r="E171">
        <v>12254.988691660001</v>
      </c>
      <c r="F171">
        <v>2174.15</v>
      </c>
      <c r="G171">
        <v>121.91895148228301</v>
      </c>
      <c r="H171">
        <f>(Table2[[#This Row],[1Y Return vs Nifty]]-AVERAGE(Table2[1Y Return vs Nifty]))/_xlfn.STDEV.P(Table2[1Y Return vs Nifty])</f>
        <v>1.4049018057396649</v>
      </c>
      <c r="I171">
        <v>-14.3507956059804</v>
      </c>
      <c r="J171">
        <f>(Table2[[#This Row],[1M Return vs Nifty]]-AVERAGE(Table2[1M Return vs Nifty]))/_xlfn.STDEV.P(Table2[1M Return vs Nifty])</f>
        <v>-1.3400628454234205</v>
      </c>
      <c r="K171">
        <v>43.517928276241001</v>
      </c>
      <c r="L171">
        <f>(Table2[[#This Row],[6M Return vs Nifty]]-AVERAGE(Table2[6M Return vs Nifty]))/_xlfn.STDEV.P(Table2[6M Return vs Nifty])</f>
        <v>1.465443946755038</v>
      </c>
      <c r="M171">
        <v>-0.63035217112458197</v>
      </c>
      <c r="N171">
        <f>(Table2[[#This Row],[1W Return vs Nifty]]-AVERAGE(Table2[1W Return vs Nifty]))/_xlfn.STDEV.P(Table2[1W Return vs Nifty])</f>
        <v>9.9734184099803752E-2</v>
      </c>
      <c r="O171">
        <v>2371.09</v>
      </c>
      <c r="P171">
        <v>2348.0668462681401</v>
      </c>
      <c r="Q171">
        <v>1727.12735210136</v>
      </c>
      <c r="R171">
        <v>27.410333607549799</v>
      </c>
      <c r="S171" s="1">
        <f>(Table2[[#This Row],[Close Price]]-Table2[[#This Row],[20D EMA]])/Table2[[#This Row],[20D EMA]]</f>
        <v>-8.3058846353364926E-2</v>
      </c>
      <c r="T171" s="1">
        <f>(Table2[[#This Row],[Close Price]]-Table2[[#This Row],[50D EMA]])/Table2[[#This Row],[50D EMA]]</f>
        <v>-7.4068098420857056E-2</v>
      </c>
      <c r="U171" s="1">
        <f>(Table2[[#This Row],[Close Price]]-Table2[[#This Row],[200D EMA]])/Table2[[#This Row],[200D EMA]]</f>
        <v>0.25882436946804005</v>
      </c>
      <c r="V171">
        <v>0.78020672284376902</v>
      </c>
      <c r="W171">
        <v>2108</v>
      </c>
      <c r="X171">
        <v>2282.3000000000002</v>
      </c>
      <c r="Y171">
        <v>2108</v>
      </c>
      <c r="Z171">
        <v>2335</v>
      </c>
      <c r="AA171">
        <v>2108</v>
      </c>
      <c r="AB171">
        <v>2421</v>
      </c>
      <c r="AC171" s="1">
        <f>(Table2[[#This Row],[Close Price]]/Table2[[#This Row],[Day Low]])-1</f>
        <v>3.1380455407969743E-2</v>
      </c>
      <c r="AD171" s="1">
        <f>(Table2[[#This Row],[Day High]]/Table2[[#This Row],[Close Price]])-1</f>
        <v>4.9743577950003504E-2</v>
      </c>
      <c r="AE171" s="1">
        <f>(Table2[[#This Row],[Close Price]]/Table2[[#This Row],[Current Week Low]])-1</f>
        <v>3.1380455407969743E-2</v>
      </c>
      <c r="AF171" s="1">
        <f>(Table2[[#This Row],[Current Week High]]/Table2[[#This Row],[Close Price]])-1</f>
        <v>7.3982935859991272E-2</v>
      </c>
      <c r="AG171" s="1">
        <f>(Table2[[#This Row],[Close Price]]/Table2[[#This Row],[Current Month Low]])-1</f>
        <v>3.1380455407969743E-2</v>
      </c>
      <c r="AH171" s="1">
        <f>(Table2[[#This Row],[Current Month High]]/Table2[[#This Row],[Close Price]])-1</f>
        <v>0.11353862428995232</v>
      </c>
      <c r="AI171">
        <v>27.495802957477601</v>
      </c>
      <c r="AJ171">
        <v>194.360953154616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-0.08</v>
      </c>
      <c r="AM171" t="s">
        <v>3089</v>
      </c>
      <c r="AN171">
        <v>-8.92</v>
      </c>
      <c r="AO171" t="s">
        <v>3089</v>
      </c>
      <c r="AQ171">
        <f>(Table2[[#This Row],[Sharpe Ratio]]-AVERAGE(Table2[Sharpe Ratio]))/_xlfn.STDEV.P(Table2[Sharpe Ratio])</f>
        <v>-0.69187918825832739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0.93813790291275878</v>
      </c>
      <c r="AS171">
        <f>_xlfn.RANK.AVG(Table2[[#This Row],[1Y Return vs Nifty Z-Score]],Table2[1Y Return vs Nifty Z-Score])</f>
        <v>65</v>
      </c>
      <c r="AT171">
        <f>_xlfn.RANK.AVG(Table2[[#This Row],[6M Return vs Nifty Z-Score]],Table2[6M Return vs Nifty Z-Score])</f>
        <v>58</v>
      </c>
      <c r="AU171">
        <f>_xlfn.RANK.AVG(Table2[[#This Row],[Sharpe Ratio Z-Score]],Table2[Sharpe Ratio Z-Score])</f>
        <v>542.5</v>
      </c>
      <c r="AV171">
        <f>(Table2[[#This Row],[Rank 1Y]]+Table2[[#This Row],[Rank 6M]]+Table2[[#This Row],[Rank Sharpe]])/3</f>
        <v>221.83333333333334</v>
      </c>
    </row>
    <row r="172" spans="1:48" x14ac:dyDescent="0.3">
      <c r="A172" t="s">
        <v>596</v>
      </c>
      <c r="B172" t="s">
        <v>597</v>
      </c>
      <c r="C172" t="s">
        <v>3030</v>
      </c>
      <c r="D172" t="s">
        <v>598</v>
      </c>
      <c r="E172">
        <v>31371.440552864999</v>
      </c>
      <c r="F172">
        <v>2317.35</v>
      </c>
      <c r="G172">
        <v>144.13656424171899</v>
      </c>
      <c r="H172">
        <f>(Table2[[#This Row],[1Y Return vs Nifty]]-AVERAGE(Table2[1Y Return vs Nifty]))/_xlfn.STDEV.P(Table2[1Y Return vs Nifty])</f>
        <v>1.7526194184340473</v>
      </c>
      <c r="I172">
        <v>3.9260776593522201E-2</v>
      </c>
      <c r="J172">
        <f>(Table2[[#This Row],[1M Return vs Nifty]]-AVERAGE(Table2[1M Return vs Nifty]))/_xlfn.STDEV.P(Table2[1M Return vs Nifty])</f>
        <v>0.18589794580981939</v>
      </c>
      <c r="K172">
        <v>-15.563612155032599</v>
      </c>
      <c r="L172">
        <f>(Table2[[#This Row],[6M Return vs Nifty]]-AVERAGE(Table2[6M Return vs Nifty]))/_xlfn.STDEV.P(Table2[6M Return vs Nifty])</f>
        <v>-0.71257396075787527</v>
      </c>
      <c r="M172">
        <v>1.29122929626593</v>
      </c>
      <c r="N172">
        <f>(Table2[[#This Row],[1W Return vs Nifty]]-AVERAGE(Table2[1W Return vs Nifty]))/_xlfn.STDEV.P(Table2[1W Return vs Nifty])</f>
        <v>0.48322673838827113</v>
      </c>
      <c r="O172">
        <v>2434.25</v>
      </c>
      <c r="P172">
        <v>2492.3355592806602</v>
      </c>
      <c r="Q172">
        <v>2263.8002910478099</v>
      </c>
      <c r="R172">
        <v>38.684621692768303</v>
      </c>
      <c r="S172" s="1">
        <f>(Table2[[#This Row],[Close Price]]-Table2[[#This Row],[20D EMA]])/Table2[[#This Row],[20D EMA]]</f>
        <v>-4.8023005032350866E-2</v>
      </c>
      <c r="T172" s="1">
        <f>(Table2[[#This Row],[Close Price]]-Table2[[#This Row],[50D EMA]])/Table2[[#This Row],[50D EMA]]</f>
        <v>-7.0209470241304389E-2</v>
      </c>
      <c r="U172" s="1">
        <f>(Table2[[#This Row],[Close Price]]-Table2[[#This Row],[200D EMA]])/Table2[[#This Row],[200D EMA]]</f>
        <v>2.3654784904813451E-2</v>
      </c>
      <c r="V172">
        <v>1.4481225330248499</v>
      </c>
      <c r="W172">
        <v>2306.1</v>
      </c>
      <c r="X172">
        <v>2490</v>
      </c>
      <c r="Y172">
        <v>2306.1</v>
      </c>
      <c r="Z172">
        <v>2490</v>
      </c>
      <c r="AA172">
        <v>2306.1</v>
      </c>
      <c r="AB172">
        <v>2660</v>
      </c>
      <c r="AC172" s="1">
        <f>(Table2[[#This Row],[Close Price]]/Table2[[#This Row],[Day Low]])-1</f>
        <v>4.878366072590179E-3</v>
      </c>
      <c r="AD172" s="1">
        <f>(Table2[[#This Row],[Day High]]/Table2[[#This Row],[Close Price]])-1</f>
        <v>7.4503204090879738E-2</v>
      </c>
      <c r="AE172" s="1">
        <f>(Table2[[#This Row],[Close Price]]/Table2[[#This Row],[Current Week Low]])-1</f>
        <v>4.878366072590179E-3</v>
      </c>
      <c r="AF172" s="1">
        <f>(Table2[[#This Row],[Current Week High]]/Table2[[#This Row],[Close Price]])-1</f>
        <v>7.4503204090879738E-2</v>
      </c>
      <c r="AG172" s="1">
        <f>(Table2[[#This Row],[Close Price]]/Table2[[#This Row],[Current Month Low]])-1</f>
        <v>4.878366072590179E-3</v>
      </c>
      <c r="AH172" s="1">
        <f>(Table2[[#This Row],[Current Month High]]/Table2[[#This Row],[Close Price]])-1</f>
        <v>0.14786286059507625</v>
      </c>
      <c r="AI172">
        <v>40.880747405441497</v>
      </c>
      <c r="AJ172">
        <v>177.36086175942501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-0.21</v>
      </c>
      <c r="AM172" t="s">
        <v>3089</v>
      </c>
      <c r="AN172">
        <v>2.87</v>
      </c>
      <c r="AO172" t="s">
        <v>3088</v>
      </c>
      <c r="AP172">
        <v>0.17030520237219299</v>
      </c>
      <c r="AQ172">
        <f>(Table2[[#This Row],[Sharpe Ratio]]-AVERAGE(Table2[Sharpe Ratio]))/_xlfn.STDEV.P(Table2[Sharpe Ratio])</f>
        <v>1.3023457932207332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37</v>
      </c>
      <c r="AT172">
        <f>_xlfn.RANK.AVG(Table2[[#This Row],[6M Return vs Nifty Z-Score]],Table2[6M Return vs Nifty Z-Score])</f>
        <v>559</v>
      </c>
      <c r="AU172">
        <f>_xlfn.RANK.AVG(Table2[[#This Row],[Sharpe Ratio Z-Score]],Table2[Sharpe Ratio Z-Score])</f>
        <v>75</v>
      </c>
      <c r="AV172">
        <f>(Table2[[#This Row],[Rank 1Y]]+Table2[[#This Row],[Rank 6M]]+Table2[[#This Row],[Rank Sharpe]])/3</f>
        <v>223.66666666666666</v>
      </c>
    </row>
    <row r="173" spans="1:48" x14ac:dyDescent="0.3">
      <c r="A173" t="s">
        <v>498</v>
      </c>
      <c r="B173" t="s">
        <v>499</v>
      </c>
      <c r="C173" t="s">
        <v>3041</v>
      </c>
      <c r="D173" t="s">
        <v>500</v>
      </c>
      <c r="E173">
        <v>40159.758661425003</v>
      </c>
      <c r="F173">
        <v>3698.25</v>
      </c>
      <c r="G173">
        <v>22.114929199420001</v>
      </c>
      <c r="H173">
        <f>(Table2[[#This Row],[1Y Return vs Nifty]]-AVERAGE(Table2[1Y Return vs Nifty]))/_xlfn.STDEV.P(Table2[1Y Return vs Nifty])</f>
        <v>-0.15708492709486049</v>
      </c>
      <c r="I173">
        <v>-7.9569530297992204</v>
      </c>
      <c r="J173">
        <f>(Table2[[#This Row],[1M Return vs Nifty]]-AVERAGE(Table2[1M Return vs Nifty]))/_xlfn.STDEV.P(Table2[1M Return vs Nifty])</f>
        <v>-0.66204235563677527</v>
      </c>
      <c r="K173">
        <v>16.026418954022201</v>
      </c>
      <c r="L173">
        <f>(Table2[[#This Row],[6M Return vs Nifty]]-AVERAGE(Table2[6M Return vs Nifty]))/_xlfn.STDEV.P(Table2[6M Return vs Nifty])</f>
        <v>0.45198019528087902</v>
      </c>
      <c r="M173">
        <v>-6.1814883377361598</v>
      </c>
      <c r="N173">
        <f>(Table2[[#This Row],[1W Return vs Nifty]]-AVERAGE(Table2[1W Return vs Nifty]))/_xlfn.STDEV.P(Table2[1W Return vs Nifty])</f>
        <v>-1.0081134007480457</v>
      </c>
      <c r="O173">
        <v>4015.64</v>
      </c>
      <c r="P173">
        <v>3956.0393346700398</v>
      </c>
      <c r="Q173">
        <v>3406.5110320071899</v>
      </c>
      <c r="R173">
        <v>20.959846454500301</v>
      </c>
      <c r="S173" s="1">
        <f>(Table2[[#This Row],[Close Price]]-Table2[[#This Row],[20D EMA]])/Table2[[#This Row],[20D EMA]]</f>
        <v>-7.9038459622874535E-2</v>
      </c>
      <c r="T173" s="1">
        <f>(Table2[[#This Row],[Close Price]]-Table2[[#This Row],[50D EMA]])/Table2[[#This Row],[50D EMA]]</f>
        <v>-6.5163491275432722E-2</v>
      </c>
      <c r="U173" s="1">
        <f>(Table2[[#This Row],[Close Price]]-Table2[[#This Row],[200D EMA]])/Table2[[#This Row],[200D EMA]]</f>
        <v>8.564157440021887E-2</v>
      </c>
      <c r="V173">
        <v>1.1807197270768901</v>
      </c>
      <c r="W173">
        <v>3684.05</v>
      </c>
      <c r="X173">
        <v>3907.45</v>
      </c>
      <c r="Y173">
        <v>3684.05</v>
      </c>
      <c r="Z173">
        <v>3907.45</v>
      </c>
      <c r="AA173">
        <v>3684.05</v>
      </c>
      <c r="AB173">
        <v>4234.45</v>
      </c>
      <c r="AC173" s="1">
        <f>(Table2[[#This Row],[Close Price]]/Table2[[#This Row],[Day Low]])-1</f>
        <v>3.8544536583380307E-3</v>
      </c>
      <c r="AD173" s="1">
        <f>(Table2[[#This Row],[Day High]]/Table2[[#This Row],[Close Price]])-1</f>
        <v>5.6567295342391688E-2</v>
      </c>
      <c r="AE173" s="1">
        <f>(Table2[[#This Row],[Close Price]]/Table2[[#This Row],[Current Week Low]])-1</f>
        <v>3.8544536583380307E-3</v>
      </c>
      <c r="AF173" s="1">
        <f>(Table2[[#This Row],[Current Week High]]/Table2[[#This Row],[Close Price]])-1</f>
        <v>5.6567295342391688E-2</v>
      </c>
      <c r="AG173" s="1">
        <f>(Table2[[#This Row],[Close Price]]/Table2[[#This Row],[Current Month Low]])-1</f>
        <v>3.8544536583380307E-3</v>
      </c>
      <c r="AH173" s="1">
        <f>(Table2[[#This Row],[Current Month High]]/Table2[[#This Row],[Close Price]])-1</f>
        <v>0.14498749408504019</v>
      </c>
      <c r="AI173">
        <v>19.233421212735699</v>
      </c>
      <c r="AJ173">
        <v>46.175889328063199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-0.08</v>
      </c>
      <c r="AM173" t="s">
        <v>3089</v>
      </c>
      <c r="AN173">
        <v>-5.71</v>
      </c>
      <c r="AO173" t="s">
        <v>3089</v>
      </c>
      <c r="AP173">
        <v>0.12561141341591101</v>
      </c>
      <c r="AQ173">
        <f>(Table2[[#This Row],[Sharpe Ratio]]-AVERAGE(Table2[Sharpe Ratio]))/_xlfn.STDEV.P(Table2[Sharpe Ratio])</f>
        <v>0.7789943675914518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-0.59626612060735074</v>
      </c>
      <c r="AS173">
        <f>_xlfn.RANK.AVG(Table2[[#This Row],[1Y Return vs Nifty Z-Score]],Table2[1Y Return vs Nifty Z-Score])</f>
        <v>336</v>
      </c>
      <c r="AT173">
        <f>_xlfn.RANK.AVG(Table2[[#This Row],[6M Return vs Nifty Z-Score]],Table2[6M Return vs Nifty Z-Score])</f>
        <v>180</v>
      </c>
      <c r="AU173">
        <f>_xlfn.RANK.AVG(Table2[[#This Row],[Sharpe Ratio Z-Score]],Table2[Sharpe Ratio Z-Score])</f>
        <v>157</v>
      </c>
      <c r="AV173">
        <f>(Table2[[#This Row],[Rank 1Y]]+Table2[[#This Row],[Rank 6M]]+Table2[[#This Row],[Rank Sharpe]])/3</f>
        <v>224.33333333333334</v>
      </c>
    </row>
    <row r="174" spans="1:48" x14ac:dyDescent="0.3">
      <c r="A174" t="s">
        <v>781</v>
      </c>
      <c r="B174" t="s">
        <v>782</v>
      </c>
      <c r="C174" t="s">
        <v>3031</v>
      </c>
      <c r="D174" t="s">
        <v>635</v>
      </c>
      <c r="E174">
        <v>19687.171411255</v>
      </c>
      <c r="F174">
        <v>1151.05</v>
      </c>
      <c r="G174">
        <v>15.341022066471799</v>
      </c>
      <c r="H174">
        <f>(Table2[[#This Row],[1Y Return vs Nifty]]-AVERAGE(Table2[1Y Return vs Nifty]))/_xlfn.STDEV.P(Table2[1Y Return vs Nifty])</f>
        <v>-0.26310022416505713</v>
      </c>
      <c r="I174">
        <v>-19.3118793513021</v>
      </c>
      <c r="J174">
        <f>(Table2[[#This Row],[1M Return vs Nifty]]-AVERAGE(Table2[1M Return vs Nifty]))/_xlfn.STDEV.P(Table2[1M Return vs Nifty])</f>
        <v>-1.8661496845655585</v>
      </c>
      <c r="K174">
        <v>42.185426886079398</v>
      </c>
      <c r="L174">
        <f>(Table2[[#This Row],[6M Return vs Nifty]]-AVERAGE(Table2[6M Return vs Nifty]))/_xlfn.STDEV.P(Table2[6M Return vs Nifty])</f>
        <v>1.4163218035547636</v>
      </c>
      <c r="M174">
        <v>-7.6898131892546697</v>
      </c>
      <c r="N174">
        <f>(Table2[[#This Row],[1W Return vs Nifty]]-AVERAGE(Table2[1W Return vs Nifty]))/_xlfn.STDEV.P(Table2[1W Return vs Nifty])</f>
        <v>-1.3091317857718723</v>
      </c>
      <c r="O174">
        <v>1283.53</v>
      </c>
      <c r="P174">
        <v>1272.9624198633901</v>
      </c>
      <c r="Q174">
        <v>1031.0650832534</v>
      </c>
      <c r="R174">
        <v>16.1210244627019</v>
      </c>
      <c r="S174" s="1">
        <f>(Table2[[#This Row],[Close Price]]-Table2[[#This Row],[20D EMA]])/Table2[[#This Row],[20D EMA]]</f>
        <v>-0.10321535141367948</v>
      </c>
      <c r="T174" s="1">
        <f>(Table2[[#This Row],[Close Price]]-Table2[[#This Row],[50D EMA]])/Table2[[#This Row],[50D EMA]]</f>
        <v>-9.577063545715149E-2</v>
      </c>
      <c r="U174" s="1">
        <f>(Table2[[#This Row],[Close Price]]-Table2[[#This Row],[200D EMA]])/Table2[[#This Row],[200D EMA]]</f>
        <v>0.11636987683454689</v>
      </c>
      <c r="V174">
        <v>0.64375153213536496</v>
      </c>
      <c r="W174">
        <v>1140</v>
      </c>
      <c r="X174">
        <v>1210</v>
      </c>
      <c r="Y174">
        <v>1106</v>
      </c>
      <c r="Z174">
        <v>1210</v>
      </c>
      <c r="AA174">
        <v>1106</v>
      </c>
      <c r="AB174">
        <v>1267.75</v>
      </c>
      <c r="AC174" s="1">
        <f>(Table2[[#This Row],[Close Price]]/Table2[[#This Row],[Day Low]])-1</f>
        <v>9.6929824561402533E-3</v>
      </c>
      <c r="AD174" s="1">
        <f>(Table2[[#This Row],[Day High]]/Table2[[#This Row],[Close Price]])-1</f>
        <v>5.1214108857130514E-2</v>
      </c>
      <c r="AE174" s="1">
        <f>(Table2[[#This Row],[Close Price]]/Table2[[#This Row],[Current Week Low]])-1</f>
        <v>4.0732368896925886E-2</v>
      </c>
      <c r="AF174" s="1">
        <f>(Table2[[#This Row],[Current Week High]]/Table2[[#This Row],[Close Price]])-1</f>
        <v>5.1214108857130514E-2</v>
      </c>
      <c r="AG174" s="1">
        <f>(Table2[[#This Row],[Close Price]]/Table2[[#This Row],[Current Month Low]])-1</f>
        <v>4.0732368896925886E-2</v>
      </c>
      <c r="AH174" s="1">
        <f>(Table2[[#This Row],[Current Month High]]/Table2[[#This Row],[Close Price]])-1</f>
        <v>0.10138569132531172</v>
      </c>
      <c r="AI174">
        <v>29.881412623256999</v>
      </c>
      <c r="AJ174">
        <v>76.744721689059503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-0.11</v>
      </c>
      <c r="AM174" t="s">
        <v>3089</v>
      </c>
      <c r="AN174">
        <v>-18.09</v>
      </c>
      <c r="AO174" t="s">
        <v>3089</v>
      </c>
      <c r="AP174">
        <v>9.5277894435050997E-2</v>
      </c>
      <c r="AQ174">
        <f>(Table2[[#This Row],[Sharpe Ratio]]-AVERAGE(Table2[Sharpe Ratio]))/_xlfn.STDEV.P(Table2[Sharpe Ratio])</f>
        <v>0.42379757685808056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-1.5982623140896437</v>
      </c>
      <c r="AS174">
        <f>_xlfn.RANK.AVG(Table2[[#This Row],[1Y Return vs Nifty Z-Score]],Table2[1Y Return vs Nifty Z-Score])</f>
        <v>380</v>
      </c>
      <c r="AT174">
        <f>_xlfn.RANK.AVG(Table2[[#This Row],[6M Return vs Nifty Z-Score]],Table2[6M Return vs Nifty Z-Score])</f>
        <v>64</v>
      </c>
      <c r="AU174">
        <f>_xlfn.RANK.AVG(Table2[[#This Row],[Sharpe Ratio Z-Score]],Table2[Sharpe Ratio Z-Score])</f>
        <v>229</v>
      </c>
      <c r="AV174">
        <f>(Table2[[#This Row],[Rank 1Y]]+Table2[[#This Row],[Rank 6M]]+Table2[[#This Row],[Rank Sharpe]])/3</f>
        <v>224.33333333333334</v>
      </c>
    </row>
    <row r="175" spans="1:48" x14ac:dyDescent="0.3">
      <c r="A175" t="s">
        <v>552</v>
      </c>
      <c r="B175" t="s">
        <v>553</v>
      </c>
      <c r="C175" t="s">
        <v>3028</v>
      </c>
      <c r="D175" t="s">
        <v>18</v>
      </c>
      <c r="E175">
        <v>34857.437075752998</v>
      </c>
      <c r="F175">
        <v>198.89</v>
      </c>
      <c r="G175">
        <v>120.061733534372</v>
      </c>
      <c r="H175">
        <f>(Table2[[#This Row],[1Y Return vs Nifty]]-AVERAGE(Table2[1Y Return vs Nifty]))/_xlfn.STDEV.P(Table2[1Y Return vs Nifty])</f>
        <v>1.3758353440053139</v>
      </c>
      <c r="I175">
        <v>-3.1297010284349298</v>
      </c>
      <c r="J175">
        <f>(Table2[[#This Row],[1M Return vs Nifty]]-AVERAGE(Table2[1M Return vs Nifty]))/_xlfn.STDEV.P(Table2[1M Return vs Nifty])</f>
        <v>-0.15014739931093254</v>
      </c>
      <c r="K175">
        <v>-6.9403460386696203</v>
      </c>
      <c r="L175">
        <f>(Table2[[#This Row],[6M Return vs Nifty]]-AVERAGE(Table2[6M Return vs Nifty]))/_xlfn.STDEV.P(Table2[6M Return vs Nifty])</f>
        <v>-0.39468062409825372</v>
      </c>
      <c r="M175">
        <v>-1.16285879379598</v>
      </c>
      <c r="N175">
        <f>(Table2[[#This Row],[1W Return vs Nifty]]-AVERAGE(Table2[1W Return vs Nifty]))/_xlfn.STDEV.P(Table2[1W Return vs Nifty])</f>
        <v>-6.5388667019911847E-3</v>
      </c>
      <c r="O175">
        <v>217.25</v>
      </c>
      <c r="P175">
        <v>218.135864994721</v>
      </c>
      <c r="Q175">
        <v>188.351307864387</v>
      </c>
      <c r="R175">
        <v>25.551332893045998</v>
      </c>
      <c r="S175" s="1">
        <f>(Table2[[#This Row],[Close Price]]-Table2[[#This Row],[20D EMA]])/Table2[[#This Row],[20D EMA]]</f>
        <v>-8.451093210586888E-2</v>
      </c>
      <c r="T175" s="1">
        <f>(Table2[[#This Row],[Close Price]]-Table2[[#This Row],[50D EMA]])/Table2[[#This Row],[50D EMA]]</f>
        <v>-8.8228797200253048E-2</v>
      </c>
      <c r="U175" s="1">
        <f>(Table2[[#This Row],[Close Price]]-Table2[[#This Row],[200D EMA]])/Table2[[#This Row],[200D EMA]]</f>
        <v>5.5952317268754256E-2</v>
      </c>
      <c r="V175">
        <v>0.90752247372747197</v>
      </c>
      <c r="W175">
        <v>197.88</v>
      </c>
      <c r="X175">
        <v>214.59</v>
      </c>
      <c r="Y175">
        <v>197.88</v>
      </c>
      <c r="Z175">
        <v>214.59</v>
      </c>
      <c r="AA175">
        <v>197.88</v>
      </c>
      <c r="AB175">
        <v>223.38</v>
      </c>
      <c r="AC175" s="1">
        <f>(Table2[[#This Row],[Close Price]]/Table2[[#This Row],[Day Low]])-1</f>
        <v>5.1041034970689125E-3</v>
      </c>
      <c r="AD175" s="1">
        <f>(Table2[[#This Row],[Day High]]/Table2[[#This Row],[Close Price]])-1</f>
        <v>7.8938106491025284E-2</v>
      </c>
      <c r="AE175" s="1">
        <f>(Table2[[#This Row],[Close Price]]/Table2[[#This Row],[Current Week Low]])-1</f>
        <v>5.1041034970689125E-3</v>
      </c>
      <c r="AF175" s="1">
        <f>(Table2[[#This Row],[Current Week High]]/Table2[[#This Row],[Close Price]])-1</f>
        <v>7.8938106491025284E-2</v>
      </c>
      <c r="AG175" s="1">
        <f>(Table2[[#This Row],[Close Price]]/Table2[[#This Row],[Current Month Low]])-1</f>
        <v>5.1041034970689125E-3</v>
      </c>
      <c r="AH175" s="1">
        <f>(Table2[[#This Row],[Current Month High]]/Table2[[#This Row],[Close Price]])-1</f>
        <v>0.12313339031625525</v>
      </c>
      <c r="AI175">
        <v>45.432148423751798</v>
      </c>
      <c r="AJ175">
        <v>143.887185775597</v>
      </c>
      <c r="AK175" t="str">
        <f>IF(AND(Table2[[#This Row],[20D EMA]]&gt;Table2[[#This Row],[50D EMA]],Table2[[#This Row],[50D EMA]]&gt;Table2[[#This Row],[200D EMA]]),"Uptrend","Downtrend/NoTrend")</f>
        <v>Downtrend/NoTrend</v>
      </c>
      <c r="AL175">
        <v>-0.1</v>
      </c>
      <c r="AM175" t="s">
        <v>3089</v>
      </c>
      <c r="AN175">
        <v>-7.97</v>
      </c>
      <c r="AO175" t="s">
        <v>3089</v>
      </c>
      <c r="AP175">
        <v>0.130166209407165</v>
      </c>
      <c r="AQ175">
        <f>(Table2[[#This Row],[Sharpe Ratio]]-AVERAGE(Table2[Sharpe Ratio]))/_xlfn.STDEV.P(Table2[Sharpe Ratio])</f>
        <v>0.83232971979900416</v>
      </c>
      <c r="AR1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5">
        <f>_xlfn.RANK.AVG(Table2[[#This Row],[1Y Return vs Nifty Z-Score]],Table2[1Y Return vs Nifty Z-Score])</f>
        <v>67</v>
      </c>
      <c r="AT175">
        <f>_xlfn.RANK.AVG(Table2[[#This Row],[6M Return vs Nifty Z-Score]],Table2[6M Return vs Nifty Z-Score])</f>
        <v>460</v>
      </c>
      <c r="AU175">
        <f>_xlfn.RANK.AVG(Table2[[#This Row],[Sharpe Ratio Z-Score]],Table2[Sharpe Ratio Z-Score])</f>
        <v>147</v>
      </c>
      <c r="AV175">
        <f>(Table2[[#This Row],[Rank 1Y]]+Table2[[#This Row],[Rank 6M]]+Table2[[#This Row],[Rank Sharpe]])/3</f>
        <v>224.66666666666666</v>
      </c>
    </row>
    <row r="176" spans="1:48" x14ac:dyDescent="0.3">
      <c r="A176" t="s">
        <v>985</v>
      </c>
      <c r="B176" t="s">
        <v>986</v>
      </c>
      <c r="C176" t="s">
        <v>3034</v>
      </c>
      <c r="D176" t="s">
        <v>51</v>
      </c>
      <c r="E176">
        <v>13459.020891315</v>
      </c>
      <c r="F176">
        <v>849.95</v>
      </c>
      <c r="G176">
        <v>93.781864668145701</v>
      </c>
      <c r="H176">
        <f>(Table2[[#This Row],[1Y Return vs Nifty]]-AVERAGE(Table2[1Y Return vs Nifty]))/_xlfn.STDEV.P(Table2[1Y Return vs Nifty])</f>
        <v>0.96454123410123915</v>
      </c>
      <c r="I176">
        <v>13.6960026979084</v>
      </c>
      <c r="J176">
        <f>(Table2[[#This Row],[1M Return vs Nifty]]-AVERAGE(Table2[1M Return vs Nifty]))/_xlfn.STDEV.P(Table2[1M Return vs Nifty])</f>
        <v>1.6340960733136294</v>
      </c>
      <c r="K176">
        <v>36.895322315128602</v>
      </c>
      <c r="L176">
        <f>(Table2[[#This Row],[6M Return vs Nifty]]-AVERAGE(Table2[6M Return vs Nifty]))/_xlfn.STDEV.P(Table2[6M Return vs Nifty])</f>
        <v>1.2213041651512826</v>
      </c>
      <c r="M176">
        <v>19.916835666875699</v>
      </c>
      <c r="N176">
        <f>(Table2[[#This Row],[1W Return vs Nifty]]-AVERAGE(Table2[1W Return vs Nifty]))/_xlfn.STDEV.P(Table2[1W Return vs Nifty])</f>
        <v>4.2003636297720721</v>
      </c>
      <c r="O176">
        <v>773.1</v>
      </c>
      <c r="P176">
        <v>739.74592704516499</v>
      </c>
      <c r="Q176">
        <v>623.147505772155</v>
      </c>
      <c r="R176">
        <v>77.086157479619004</v>
      </c>
      <c r="S176" s="1">
        <f>(Table2[[#This Row],[Close Price]]-Table2[[#This Row],[20D EMA]])/Table2[[#This Row],[20D EMA]]</f>
        <v>9.9404992885784527E-2</v>
      </c>
      <c r="T176" s="1">
        <f>(Table2[[#This Row],[Close Price]]-Table2[[#This Row],[50D EMA]])/Table2[[#This Row],[50D EMA]]</f>
        <v>0.14897557245774004</v>
      </c>
      <c r="U176" s="1">
        <f>(Table2[[#This Row],[Close Price]]-Table2[[#This Row],[200D EMA]])/Table2[[#This Row],[200D EMA]]</f>
        <v>0.3639627730625502</v>
      </c>
      <c r="V176">
        <v>2.84662667393984</v>
      </c>
      <c r="W176">
        <v>816.35</v>
      </c>
      <c r="X176">
        <v>858.9</v>
      </c>
      <c r="Y176">
        <v>813.55</v>
      </c>
      <c r="Z176">
        <v>859.85</v>
      </c>
      <c r="AA176">
        <v>778.6</v>
      </c>
      <c r="AB176">
        <v>876.8</v>
      </c>
      <c r="AC176" s="1">
        <f>(Table2[[#This Row],[Close Price]]/Table2[[#This Row],[Day Low]])-1</f>
        <v>4.1158816684020438E-2</v>
      </c>
      <c r="AD176" s="1">
        <f>(Table2[[#This Row],[Day High]]/Table2[[#This Row],[Close Price]])-1</f>
        <v>1.0530031178304533E-2</v>
      </c>
      <c r="AE176" s="1">
        <f>(Table2[[#This Row],[Close Price]]/Table2[[#This Row],[Current Week Low]])-1</f>
        <v>4.4742179337471599E-2</v>
      </c>
      <c r="AF176" s="1">
        <f>(Table2[[#This Row],[Current Week High]]/Table2[[#This Row],[Close Price]])-1</f>
        <v>1.1647743984940284E-2</v>
      </c>
      <c r="AG176" s="1">
        <f>(Table2[[#This Row],[Close Price]]/Table2[[#This Row],[Current Month Low]])-1</f>
        <v>9.1638838941690226E-2</v>
      </c>
      <c r="AH176" s="1">
        <f>(Table2[[#This Row],[Current Month High]]/Table2[[#This Row],[Close Price]])-1</f>
        <v>3.1590093534913599E-2</v>
      </c>
      <c r="AI176">
        <v>3.1590093534913599</v>
      </c>
      <c r="AJ176">
        <v>166.65098039215599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0.04</v>
      </c>
      <c r="AM176" t="s">
        <v>3088</v>
      </c>
      <c r="AN176">
        <v>13.39</v>
      </c>
      <c r="AO176" t="s">
        <v>3088</v>
      </c>
      <c r="AP176">
        <v>1.1666903443953E-2</v>
      </c>
      <c r="AQ176">
        <f>(Table2[[#This Row],[Sharpe Ratio]]-AVERAGE(Table2[Sharpe Ratio]))/_xlfn.STDEV.P(Table2[Sharpe Ratio])</f>
        <v>-0.55526310148965896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7.4650420008485643</v>
      </c>
      <c r="AS176">
        <f>_xlfn.RANK.AVG(Table2[[#This Row],[1Y Return vs Nifty Z-Score]],Table2[1Y Return vs Nifty Z-Score])</f>
        <v>104</v>
      </c>
      <c r="AT176">
        <f>_xlfn.RANK.AVG(Table2[[#This Row],[6M Return vs Nifty Z-Score]],Table2[6M Return vs Nifty Z-Score])</f>
        <v>81</v>
      </c>
      <c r="AU176">
        <f>_xlfn.RANK.AVG(Table2[[#This Row],[Sharpe Ratio Z-Score]],Table2[Sharpe Ratio Z-Score])</f>
        <v>494</v>
      </c>
      <c r="AV176">
        <f>(Table2[[#This Row],[Rank 1Y]]+Table2[[#This Row],[Rank 6M]]+Table2[[#This Row],[Rank Sharpe]])/3</f>
        <v>226.33333333333334</v>
      </c>
    </row>
    <row r="177" spans="1:48" x14ac:dyDescent="0.3">
      <c r="A177" t="s">
        <v>718</v>
      </c>
      <c r="B177" t="s">
        <v>719</v>
      </c>
      <c r="C177" t="s">
        <v>3041</v>
      </c>
      <c r="D177" t="s">
        <v>536</v>
      </c>
      <c r="E177">
        <v>22634.258363274999</v>
      </c>
      <c r="F177">
        <v>1479.95</v>
      </c>
      <c r="G177">
        <v>14.719013530336101</v>
      </c>
      <c r="H177">
        <f>(Table2[[#This Row],[1Y Return vs Nifty]]-AVERAGE(Table2[1Y Return vs Nifty]))/_xlfn.STDEV.P(Table2[1Y Return vs Nifty])</f>
        <v>-0.27283499295423663</v>
      </c>
      <c r="I177">
        <v>-11.4192046432068</v>
      </c>
      <c r="J177">
        <f>(Table2[[#This Row],[1M Return vs Nifty]]-AVERAGE(Table2[1M Return vs Nifty]))/_xlfn.STDEV.P(Table2[1M Return vs Nifty])</f>
        <v>-1.0291889512430246</v>
      </c>
      <c r="K177">
        <v>24.7911647034122</v>
      </c>
      <c r="L177">
        <f>(Table2[[#This Row],[6M Return vs Nifty]]-AVERAGE(Table2[6M Return vs Nifty]))/_xlfn.STDEV.P(Table2[6M Return vs Nifty])</f>
        <v>0.77508912334234725</v>
      </c>
      <c r="M177">
        <v>-4.9579842911857499</v>
      </c>
      <c r="N177">
        <f>(Table2[[#This Row],[1W Return vs Nifty]]-AVERAGE(Table2[1W Return vs Nifty]))/_xlfn.STDEV.P(Table2[1W Return vs Nifty])</f>
        <v>-0.76393708038049568</v>
      </c>
      <c r="O177">
        <v>1542.22</v>
      </c>
      <c r="P177">
        <v>1486.42512447634</v>
      </c>
      <c r="Q177">
        <v>1205.58646260925</v>
      </c>
      <c r="R177">
        <v>35.856000977526698</v>
      </c>
      <c r="S177" s="1">
        <f>(Table2[[#This Row],[Close Price]]-Table2[[#This Row],[20D EMA]])/Table2[[#This Row],[20D EMA]]</f>
        <v>-4.0376859332650325E-2</v>
      </c>
      <c r="T177" s="1">
        <f>(Table2[[#This Row],[Close Price]]-Table2[[#This Row],[50D EMA]])/Table2[[#This Row],[50D EMA]]</f>
        <v>-4.3561726518993654E-3</v>
      </c>
      <c r="U177" s="1">
        <f>(Table2[[#This Row],[Close Price]]-Table2[[#This Row],[200D EMA]])/Table2[[#This Row],[200D EMA]]</f>
        <v>0.22757682331381293</v>
      </c>
      <c r="V177">
        <v>0.25566557808599499</v>
      </c>
      <c r="W177">
        <v>1458</v>
      </c>
      <c r="X177">
        <v>1520</v>
      </c>
      <c r="Y177">
        <v>1444.2</v>
      </c>
      <c r="Z177">
        <v>1522</v>
      </c>
      <c r="AA177">
        <v>1444.2</v>
      </c>
      <c r="AB177">
        <v>1548.85</v>
      </c>
      <c r="AC177" s="1">
        <f>(Table2[[#This Row],[Close Price]]/Table2[[#This Row],[Day Low]])-1</f>
        <v>1.5054869684499428E-2</v>
      </c>
      <c r="AD177" s="1">
        <f>(Table2[[#This Row],[Day High]]/Table2[[#This Row],[Close Price]])-1</f>
        <v>2.7061725058278974E-2</v>
      </c>
      <c r="AE177" s="1">
        <f>(Table2[[#This Row],[Close Price]]/Table2[[#This Row],[Current Week Low]])-1</f>
        <v>2.4754189170475005E-2</v>
      </c>
      <c r="AF177" s="1">
        <f>(Table2[[#This Row],[Current Week High]]/Table2[[#This Row],[Close Price]])-1</f>
        <v>2.8413122064934626E-2</v>
      </c>
      <c r="AG177" s="1">
        <f>(Table2[[#This Row],[Close Price]]/Table2[[#This Row],[Current Month Low]])-1</f>
        <v>2.4754189170475005E-2</v>
      </c>
      <c r="AH177" s="1">
        <f>(Table2[[#This Row],[Current Month High]]/Table2[[#This Row],[Close Price]])-1</f>
        <v>4.6555626879286383E-2</v>
      </c>
      <c r="AI177">
        <v>14.868745565728499</v>
      </c>
      <c r="AJ177">
        <v>78.039097744360902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0.3</v>
      </c>
      <c r="AM177" t="s">
        <v>3088</v>
      </c>
      <c r="AN177">
        <v>-3.73</v>
      </c>
      <c r="AO177" t="s">
        <v>3089</v>
      </c>
      <c r="AP177">
        <v>0.12415199569120799</v>
      </c>
      <c r="AQ177">
        <f>(Table2[[#This Row],[Sharpe Ratio]]-AVERAGE(Table2[Sharpe Ratio]))/_xlfn.STDEV.P(Table2[Sharpe Ratio])</f>
        <v>0.7619050054082841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-0.52896689582712553</v>
      </c>
      <c r="AS177">
        <f>_xlfn.RANK.AVG(Table2[[#This Row],[1Y Return vs Nifty Z-Score]],Table2[1Y Return vs Nifty Z-Score])</f>
        <v>385</v>
      </c>
      <c r="AT177">
        <f>_xlfn.RANK.AVG(Table2[[#This Row],[6M Return vs Nifty Z-Score]],Table2[6M Return vs Nifty Z-Score])</f>
        <v>131</v>
      </c>
      <c r="AU177">
        <f>_xlfn.RANK.AVG(Table2[[#This Row],[Sharpe Ratio Z-Score]],Table2[Sharpe Ratio Z-Score])</f>
        <v>164</v>
      </c>
      <c r="AV177">
        <f>(Table2[[#This Row],[Rank 1Y]]+Table2[[#This Row],[Rank 6M]]+Table2[[#This Row],[Rank Sharpe]])/3</f>
        <v>226.66666666666666</v>
      </c>
    </row>
    <row r="178" spans="1:48" x14ac:dyDescent="0.3">
      <c r="A178" t="s">
        <v>753</v>
      </c>
      <c r="B178" t="s">
        <v>754</v>
      </c>
      <c r="C178" t="s">
        <v>3045</v>
      </c>
      <c r="D178" t="s">
        <v>583</v>
      </c>
      <c r="E178">
        <v>20543.964308439899</v>
      </c>
      <c r="F178">
        <v>655.4</v>
      </c>
      <c r="G178">
        <v>134.59301110019101</v>
      </c>
      <c r="H178">
        <f>(Table2[[#This Row],[1Y Return vs Nifty]]-AVERAGE(Table2[1Y Return vs Nifty]))/_xlfn.STDEV.P(Table2[1Y Return vs Nifty])</f>
        <v>1.6032576687751103</v>
      </c>
      <c r="I178">
        <v>0.120416124279213</v>
      </c>
      <c r="J178">
        <f>(Table2[[#This Row],[1M Return vs Nifty]]-AVERAGE(Table2[1M Return vs Nifty]))/_xlfn.STDEV.P(Table2[1M Return vs Nifty])</f>
        <v>0.19450388002403365</v>
      </c>
      <c r="K178">
        <v>-12.1100463792389</v>
      </c>
      <c r="L178">
        <f>(Table2[[#This Row],[6M Return vs Nifty]]-AVERAGE(Table2[6M Return vs Nifty]))/_xlfn.STDEV.P(Table2[6M Return vs Nifty])</f>
        <v>-0.58525960758520779</v>
      </c>
      <c r="M178">
        <v>-3.8111155821603</v>
      </c>
      <c r="N178">
        <f>(Table2[[#This Row],[1W Return vs Nifty]]-AVERAGE(Table2[1W Return vs Nifty]))/_xlfn.STDEV.P(Table2[1W Return vs Nifty])</f>
        <v>-0.53505497565508331</v>
      </c>
      <c r="O178">
        <v>698.59</v>
      </c>
      <c r="P178">
        <v>669.48951003079105</v>
      </c>
      <c r="Q178">
        <v>573.61232082235904</v>
      </c>
      <c r="R178">
        <v>32.2050792120287</v>
      </c>
      <c r="S178" s="1">
        <f>(Table2[[#This Row],[Close Price]]-Table2[[#This Row],[20D EMA]])/Table2[[#This Row],[20D EMA]]</f>
        <v>-6.1824532272148257E-2</v>
      </c>
      <c r="T178" s="1">
        <f>(Table2[[#This Row],[Close Price]]-Table2[[#This Row],[50D EMA]])/Table2[[#This Row],[50D EMA]]</f>
        <v>-2.1045154285006008E-2</v>
      </c>
      <c r="U178" s="1">
        <f>(Table2[[#This Row],[Close Price]]-Table2[[#This Row],[200D EMA]])/Table2[[#This Row],[200D EMA]]</f>
        <v>0.14258354677665583</v>
      </c>
      <c r="V178">
        <v>1.17704194705443</v>
      </c>
      <c r="W178">
        <v>651.65</v>
      </c>
      <c r="X178">
        <v>706.8</v>
      </c>
      <c r="Y178">
        <v>651.65</v>
      </c>
      <c r="Z178">
        <v>706.8</v>
      </c>
      <c r="AA178">
        <v>651.65</v>
      </c>
      <c r="AB178">
        <v>764.4</v>
      </c>
      <c r="AC178" s="1">
        <f>(Table2[[#This Row],[Close Price]]/Table2[[#This Row],[Day Low]])-1</f>
        <v>5.7546228803806443E-3</v>
      </c>
      <c r="AD178" s="1">
        <f>(Table2[[#This Row],[Day High]]/Table2[[#This Row],[Close Price]])-1</f>
        <v>7.8425389075373886E-2</v>
      </c>
      <c r="AE178" s="1">
        <f>(Table2[[#This Row],[Close Price]]/Table2[[#This Row],[Current Week Low]])-1</f>
        <v>5.7546228803806443E-3</v>
      </c>
      <c r="AF178" s="1">
        <f>(Table2[[#This Row],[Current Week High]]/Table2[[#This Row],[Close Price]])-1</f>
        <v>7.8425389075373886E-2</v>
      </c>
      <c r="AG178" s="1">
        <f>(Table2[[#This Row],[Close Price]]/Table2[[#This Row],[Current Month Low]])-1</f>
        <v>5.7546228803806443E-3</v>
      </c>
      <c r="AH178" s="1">
        <f>(Table2[[#This Row],[Current Month High]]/Table2[[#This Row],[Close Price]])-1</f>
        <v>0.16631064998474221</v>
      </c>
      <c r="AI178">
        <v>19.3545926151968</v>
      </c>
      <c r="AJ178">
        <v>170.88241372184299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0.01</v>
      </c>
      <c r="AM178" t="s">
        <v>3088</v>
      </c>
      <c r="AN178">
        <v>-5.07</v>
      </c>
      <c r="AO178" t="s">
        <v>3089</v>
      </c>
      <c r="AP178">
        <v>0.14268723821318099</v>
      </c>
      <c r="AQ178">
        <f>(Table2[[#This Row],[Sharpe Ratio]]-AVERAGE(Table2[Sharpe Ratio]))/_xlfn.STDEV.P(Table2[Sharpe Ratio])</f>
        <v>0.97894736911899372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1.6563943346778467</v>
      </c>
      <c r="AS178">
        <f>_xlfn.RANK.AVG(Table2[[#This Row],[1Y Return vs Nifty Z-Score]],Table2[1Y Return vs Nifty Z-Score])</f>
        <v>44</v>
      </c>
      <c r="AT178">
        <f>_xlfn.RANK.AVG(Table2[[#This Row],[6M Return vs Nifty Z-Score]],Table2[6M Return vs Nifty Z-Score])</f>
        <v>518</v>
      </c>
      <c r="AU178">
        <f>_xlfn.RANK.AVG(Table2[[#This Row],[Sharpe Ratio Z-Score]],Table2[Sharpe Ratio Z-Score])</f>
        <v>122</v>
      </c>
      <c r="AV178">
        <f>(Table2[[#This Row],[Rank 1Y]]+Table2[[#This Row],[Rank 6M]]+Table2[[#This Row],[Rank Sharpe]])/3</f>
        <v>228</v>
      </c>
    </row>
    <row r="179" spans="1:48" x14ac:dyDescent="0.3">
      <c r="A179" t="s">
        <v>890</v>
      </c>
      <c r="B179" t="s">
        <v>891</v>
      </c>
      <c r="C179" t="s">
        <v>3037</v>
      </c>
      <c r="D179" t="s">
        <v>130</v>
      </c>
      <c r="E179">
        <v>16229.8651911299</v>
      </c>
      <c r="F179">
        <v>889.55</v>
      </c>
      <c r="G179">
        <v>322.62317390474499</v>
      </c>
      <c r="H179">
        <f>(Table2[[#This Row],[1Y Return vs Nifty]]-AVERAGE(Table2[1Y Return vs Nifty]))/_xlfn.STDEV.P(Table2[1Y Return vs Nifty])</f>
        <v>4.5460310455938071</v>
      </c>
      <c r="I179">
        <v>-4.0937896494991897</v>
      </c>
      <c r="J179">
        <f>(Table2[[#This Row],[1M Return vs Nifty]]-AVERAGE(Table2[1M Return vs Nifty]))/_xlfn.STDEV.P(Table2[1M Return vs Nifty])</f>
        <v>-0.25238198379801824</v>
      </c>
      <c r="K179">
        <v>-24.450407733801299</v>
      </c>
      <c r="L179">
        <f>(Table2[[#This Row],[6M Return vs Nifty]]-AVERAGE(Table2[6M Return vs Nifty]))/_xlfn.STDEV.P(Table2[6M Return vs Nifty])</f>
        <v>-1.0401822081000403</v>
      </c>
      <c r="M179">
        <v>-0.38927455056318999</v>
      </c>
      <c r="N179">
        <f>(Table2[[#This Row],[1W Return vs Nifty]]-AVERAGE(Table2[1W Return vs Nifty]))/_xlfn.STDEV.P(Table2[1W Return vs Nifty])</f>
        <v>0.14784636360391934</v>
      </c>
      <c r="O179">
        <v>892.38</v>
      </c>
      <c r="P179">
        <v>902.79764427699604</v>
      </c>
      <c r="Q179">
        <v>817.66152048236995</v>
      </c>
      <c r="R179">
        <v>47.663395201326303</v>
      </c>
      <c r="S179" s="1">
        <f>(Table2[[#This Row],[Close Price]]-Table2[[#This Row],[20D EMA]])/Table2[[#This Row],[20D EMA]]</f>
        <v>-3.1712947399090531E-3</v>
      </c>
      <c r="T179" s="1">
        <f>(Table2[[#This Row],[Close Price]]-Table2[[#This Row],[50D EMA]])/Table2[[#This Row],[50D EMA]]</f>
        <v>-1.4673990745296458E-2</v>
      </c>
      <c r="U179" s="1">
        <f>(Table2[[#This Row],[Close Price]]-Table2[[#This Row],[200D EMA]])/Table2[[#This Row],[200D EMA]]</f>
        <v>8.7919606972846454E-2</v>
      </c>
      <c r="V179">
        <v>1.64178498255853</v>
      </c>
      <c r="W179">
        <v>856</v>
      </c>
      <c r="X179">
        <v>898.9</v>
      </c>
      <c r="Y179">
        <v>856</v>
      </c>
      <c r="Z179">
        <v>900</v>
      </c>
      <c r="AA179">
        <v>856</v>
      </c>
      <c r="AB179">
        <v>945</v>
      </c>
      <c r="AC179" s="1">
        <f>(Table2[[#This Row],[Close Price]]/Table2[[#This Row],[Day Low]])-1</f>
        <v>3.9193925233644844E-2</v>
      </c>
      <c r="AD179" s="1">
        <f>(Table2[[#This Row],[Day High]]/Table2[[#This Row],[Close Price]])-1</f>
        <v>1.0510932493957625E-2</v>
      </c>
      <c r="AE179" s="1">
        <f>(Table2[[#This Row],[Close Price]]/Table2[[#This Row],[Current Week Low]])-1</f>
        <v>3.9193925233644844E-2</v>
      </c>
      <c r="AF179" s="1">
        <f>(Table2[[#This Row],[Current Week High]]/Table2[[#This Row],[Close Price]])-1</f>
        <v>1.1747512787364522E-2</v>
      </c>
      <c r="AG179" s="1">
        <f>(Table2[[#This Row],[Close Price]]/Table2[[#This Row],[Current Month Low]])-1</f>
        <v>3.9193925233644844E-2</v>
      </c>
      <c r="AH179" s="1">
        <f>(Table2[[#This Row],[Current Month High]]/Table2[[#This Row],[Close Price]])-1</f>
        <v>6.2334888426732737E-2</v>
      </c>
      <c r="AI179">
        <v>47.715136866955199</v>
      </c>
      <c r="AJ179">
        <v>356.29648627853197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-0.01</v>
      </c>
      <c r="AM179" t="s">
        <v>3089</v>
      </c>
      <c r="AN179">
        <v>8.61</v>
      </c>
      <c r="AO179" t="s">
        <v>3088</v>
      </c>
      <c r="AP179">
        <v>0.21252045974755601</v>
      </c>
      <c r="AQ179">
        <f>(Table2[[#This Row],[Sharpe Ratio]]-AVERAGE(Table2[Sharpe Ratio]))/_xlfn.STDEV.P(Table2[Sharpe Ratio])</f>
        <v>1.7966743262595037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4</v>
      </c>
      <c r="AT179">
        <f>_xlfn.RANK.AVG(Table2[[#This Row],[6M Return vs Nifty Z-Score]],Table2[6M Return vs Nifty Z-Score])</f>
        <v>655</v>
      </c>
      <c r="AU179">
        <f>_xlfn.RANK.AVG(Table2[[#This Row],[Sharpe Ratio Z-Score]],Table2[Sharpe Ratio Z-Score])</f>
        <v>27</v>
      </c>
      <c r="AV179">
        <f>(Table2[[#This Row],[Rank 1Y]]+Table2[[#This Row],[Rank 6M]]+Table2[[#This Row],[Rank Sharpe]])/3</f>
        <v>228.66666666666666</v>
      </c>
    </row>
    <row r="180" spans="1:48" x14ac:dyDescent="0.3">
      <c r="A180" t="s">
        <v>914</v>
      </c>
      <c r="B180" t="s">
        <v>915</v>
      </c>
      <c r="C180" t="s">
        <v>3036</v>
      </c>
      <c r="D180" t="s">
        <v>706</v>
      </c>
      <c r="E180">
        <v>15549.729307289999</v>
      </c>
      <c r="F180">
        <v>860.85</v>
      </c>
      <c r="G180">
        <v>23.1733411271201</v>
      </c>
      <c r="H180">
        <f>(Table2[[#This Row],[1Y Return vs Nifty]]-AVERAGE(Table2[1Y Return vs Nifty]))/_xlfn.STDEV.P(Table2[1Y Return vs Nifty])</f>
        <v>-0.1405202100511343</v>
      </c>
      <c r="I180">
        <v>-13.6040832689001</v>
      </c>
      <c r="J180">
        <f>(Table2[[#This Row],[1M Return vs Nifty]]-AVERAGE(Table2[1M Return vs Nifty]))/_xlfn.STDEV.P(Table2[1M Return vs Nifty])</f>
        <v>-1.2608794344331389</v>
      </c>
      <c r="K180">
        <v>6.5390556900638801</v>
      </c>
      <c r="L180">
        <f>(Table2[[#This Row],[6M Return vs Nifty]]-AVERAGE(Table2[6M Return vs Nifty]))/_xlfn.STDEV.P(Table2[6M Return vs Nifty])</f>
        <v>0.10223225483883351</v>
      </c>
      <c r="M180">
        <v>3.1014988270026298</v>
      </c>
      <c r="N180">
        <f>(Table2[[#This Row],[1W Return vs Nifty]]-AVERAGE(Table2[1W Return vs Nifty]))/_xlfn.STDEV.P(Table2[1W Return vs Nifty])</f>
        <v>0.84450462229477685</v>
      </c>
      <c r="O180">
        <v>870.52</v>
      </c>
      <c r="P180">
        <v>843.10822201645101</v>
      </c>
      <c r="Q180">
        <v>735.21806389078199</v>
      </c>
      <c r="R180">
        <v>46.964974884193303</v>
      </c>
      <c r="S180" s="1">
        <f>(Table2[[#This Row],[Close Price]]-Table2[[#This Row],[20D EMA]])/Table2[[#This Row],[20D EMA]]</f>
        <v>-1.1108303083214583E-2</v>
      </c>
      <c r="T180" s="1">
        <f>(Table2[[#This Row],[Close Price]]-Table2[[#This Row],[50D EMA]])/Table2[[#This Row],[50D EMA]]</f>
        <v>2.1043298499825128E-2</v>
      </c>
      <c r="U180" s="1">
        <f>(Table2[[#This Row],[Close Price]]-Table2[[#This Row],[200D EMA]])/Table2[[#This Row],[200D EMA]]</f>
        <v>0.17087710745893872</v>
      </c>
      <c r="V180">
        <v>1.04631921833398</v>
      </c>
      <c r="W180">
        <v>856.25</v>
      </c>
      <c r="X180">
        <v>876.65</v>
      </c>
      <c r="Y180">
        <v>837.2</v>
      </c>
      <c r="Z180">
        <v>876.65</v>
      </c>
      <c r="AA180">
        <v>835</v>
      </c>
      <c r="AB180">
        <v>918.4</v>
      </c>
      <c r="AC180" s="1">
        <f>(Table2[[#This Row],[Close Price]]/Table2[[#This Row],[Day Low]])-1</f>
        <v>5.3722627737227135E-3</v>
      </c>
      <c r="AD180" s="1">
        <f>(Table2[[#This Row],[Day High]]/Table2[[#This Row],[Close Price]])-1</f>
        <v>1.8353952488819214E-2</v>
      </c>
      <c r="AE180" s="1">
        <f>(Table2[[#This Row],[Close Price]]/Table2[[#This Row],[Current Week Low]])-1</f>
        <v>2.8248924988055313E-2</v>
      </c>
      <c r="AF180" s="1">
        <f>(Table2[[#This Row],[Current Week High]]/Table2[[#This Row],[Close Price]])-1</f>
        <v>1.8353952488819214E-2</v>
      </c>
      <c r="AG180" s="1">
        <f>(Table2[[#This Row],[Close Price]]/Table2[[#This Row],[Current Month Low]])-1</f>
        <v>3.0958083832335337E-2</v>
      </c>
      <c r="AH180" s="1">
        <f>(Table2[[#This Row],[Current Month High]]/Table2[[#This Row],[Close Price]])-1</f>
        <v>6.6852529476679967E-2</v>
      </c>
      <c r="AI180">
        <v>15.9842016611488</v>
      </c>
      <c r="AJ180">
        <v>52.768411712511003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0.14000000000000001</v>
      </c>
      <c r="AM180" t="s">
        <v>3088</v>
      </c>
      <c r="AN180">
        <v>-0.3</v>
      </c>
      <c r="AO180" t="s">
        <v>3089</v>
      </c>
      <c r="AP180">
        <v>0.17353920573262599</v>
      </c>
      <c r="AQ180">
        <f>(Table2[[#This Row],[Sharpe Ratio]]-AVERAGE(Table2[Sharpe Ratio]))/_xlfn.STDEV.P(Table2[Sharpe Ratio])</f>
        <v>1.3402150432596607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0.88555227590899788</v>
      </c>
      <c r="AS180">
        <f>_xlfn.RANK.AVG(Table2[[#This Row],[1Y Return vs Nifty Z-Score]],Table2[1Y Return vs Nifty Z-Score])</f>
        <v>334</v>
      </c>
      <c r="AT180">
        <f>_xlfn.RANK.AVG(Table2[[#This Row],[6M Return vs Nifty Z-Score]],Table2[6M Return vs Nifty Z-Score])</f>
        <v>284</v>
      </c>
      <c r="AU180">
        <f>_xlfn.RANK.AVG(Table2[[#This Row],[Sharpe Ratio Z-Score]],Table2[Sharpe Ratio Z-Score])</f>
        <v>69</v>
      </c>
      <c r="AV180">
        <f>(Table2[[#This Row],[Rank 1Y]]+Table2[[#This Row],[Rank 6M]]+Table2[[#This Row],[Rank Sharpe]])/3</f>
        <v>229</v>
      </c>
    </row>
    <row r="181" spans="1:48" x14ac:dyDescent="0.3">
      <c r="A181" t="s">
        <v>1665</v>
      </c>
      <c r="B181" t="s">
        <v>1666</v>
      </c>
      <c r="C181" t="s">
        <v>3036</v>
      </c>
      <c r="D181" t="s">
        <v>212</v>
      </c>
      <c r="E181">
        <v>4777.0882267500001</v>
      </c>
      <c r="F181">
        <v>667.95</v>
      </c>
      <c r="G181">
        <v>76.963709764691302</v>
      </c>
      <c r="H181">
        <f>(Table2[[#This Row],[1Y Return vs Nifty]]-AVERAGE(Table2[1Y Return vs Nifty]))/_xlfn.STDEV.P(Table2[1Y Return vs Nifty])</f>
        <v>0.70132804660566495</v>
      </c>
      <c r="I181">
        <v>1.66448507719659</v>
      </c>
      <c r="J181">
        <f>(Table2[[#This Row],[1M Return vs Nifty]]-AVERAGE(Table2[1M Return vs Nifty]))/_xlfn.STDEV.P(Table2[1M Return vs Nifty])</f>
        <v>0.35824115932794098</v>
      </c>
      <c r="K181">
        <v>-5.5198189000886302</v>
      </c>
      <c r="L181">
        <f>(Table2[[#This Row],[6M Return vs Nifty]]-AVERAGE(Table2[6M Return vs Nifty]))/_xlfn.STDEV.P(Table2[6M Return vs Nifty])</f>
        <v>-0.34231344607017772</v>
      </c>
      <c r="M181">
        <v>-6.5541459827613497</v>
      </c>
      <c r="N181">
        <f>(Table2[[#This Row],[1W Return vs Nifty]]-AVERAGE(Table2[1W Return vs Nifty]))/_xlfn.STDEV.P(Table2[1W Return vs Nifty])</f>
        <v>-1.0824851797181601</v>
      </c>
      <c r="O181">
        <v>704.85</v>
      </c>
      <c r="P181">
        <v>676.51567165046299</v>
      </c>
      <c r="Q181">
        <v>600.18564096452201</v>
      </c>
      <c r="R181">
        <v>32.789870835433803</v>
      </c>
      <c r="S181" s="1">
        <f>(Table2[[#This Row],[Close Price]]-Table2[[#This Row],[20D EMA]])/Table2[[#This Row],[20D EMA]]</f>
        <v>-5.2351564162587752E-2</v>
      </c>
      <c r="T181" s="1">
        <f>(Table2[[#This Row],[Close Price]]-Table2[[#This Row],[50D EMA]])/Table2[[#This Row],[50D EMA]]</f>
        <v>-1.2661453399247478E-2</v>
      </c>
      <c r="U181" s="1">
        <f>(Table2[[#This Row],[Close Price]]-Table2[[#This Row],[200D EMA]])/Table2[[#This Row],[200D EMA]]</f>
        <v>0.1129056651981511</v>
      </c>
      <c r="V181">
        <v>2.1872626330277201</v>
      </c>
      <c r="W181">
        <v>663.4</v>
      </c>
      <c r="X181">
        <v>698.9</v>
      </c>
      <c r="Y181">
        <v>663.4</v>
      </c>
      <c r="Z181">
        <v>720</v>
      </c>
      <c r="AA181">
        <v>663.4</v>
      </c>
      <c r="AB181">
        <v>767.45</v>
      </c>
      <c r="AC181" s="1">
        <f>(Table2[[#This Row],[Close Price]]/Table2[[#This Row],[Day Low]])-1</f>
        <v>6.8586071751584043E-3</v>
      </c>
      <c r="AD181" s="1">
        <f>(Table2[[#This Row],[Day High]]/Table2[[#This Row],[Close Price]])-1</f>
        <v>4.6335803578112067E-2</v>
      </c>
      <c r="AE181" s="1">
        <f>(Table2[[#This Row],[Close Price]]/Table2[[#This Row],[Current Week Low]])-1</f>
        <v>6.8586071751584043E-3</v>
      </c>
      <c r="AF181" s="1">
        <f>(Table2[[#This Row],[Current Week High]]/Table2[[#This Row],[Close Price]])-1</f>
        <v>7.7924994385807356E-2</v>
      </c>
      <c r="AG181" s="1">
        <f>(Table2[[#This Row],[Close Price]]/Table2[[#This Row],[Current Month Low]])-1</f>
        <v>6.8586071751584043E-3</v>
      </c>
      <c r="AH181" s="1">
        <f>(Table2[[#This Row],[Current Month High]]/Table2[[#This Row],[Close Price]])-1</f>
        <v>0.14896324575192743</v>
      </c>
      <c r="AI181">
        <v>19.642188786585798</v>
      </c>
      <c r="AJ181">
        <v>104.110007639419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7.0000000000000007E-2</v>
      </c>
      <c r="AM181" t="s">
        <v>3088</v>
      </c>
      <c r="AN181">
        <v>-0.19</v>
      </c>
      <c r="AO181" t="s">
        <v>3089</v>
      </c>
      <c r="AP181">
        <v>0.144429070095387</v>
      </c>
      <c r="AQ181">
        <f>(Table2[[#This Row],[Sharpe Ratio]]-AVERAGE(Table2[Sharpe Ratio]))/_xlfn.STDEV.P(Table2[Sharpe Ratio])</f>
        <v>0.99934371993299009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0.63411430007825831</v>
      </c>
      <c r="AS181">
        <f>_xlfn.RANK.AVG(Table2[[#This Row],[1Y Return vs Nifty Z-Score]],Table2[1Y Return vs Nifty Z-Score])</f>
        <v>121</v>
      </c>
      <c r="AT181">
        <f>_xlfn.RANK.AVG(Table2[[#This Row],[6M Return vs Nifty Z-Score]],Table2[6M Return vs Nifty Z-Score])</f>
        <v>447</v>
      </c>
      <c r="AU181">
        <f>_xlfn.RANK.AVG(Table2[[#This Row],[Sharpe Ratio Z-Score]],Table2[Sharpe Ratio Z-Score])</f>
        <v>119</v>
      </c>
      <c r="AV181">
        <f>(Table2[[#This Row],[Rank 1Y]]+Table2[[#This Row],[Rank 6M]]+Table2[[#This Row],[Rank Sharpe]])/3</f>
        <v>229</v>
      </c>
    </row>
    <row r="182" spans="1:48" x14ac:dyDescent="0.3">
      <c r="A182" t="s">
        <v>695</v>
      </c>
      <c r="B182" t="s">
        <v>696</v>
      </c>
      <c r="C182" t="s">
        <v>3030</v>
      </c>
      <c r="D182" t="s">
        <v>598</v>
      </c>
      <c r="E182">
        <v>23960.282500000001</v>
      </c>
      <c r="F182">
        <v>2292.85</v>
      </c>
      <c r="G182">
        <v>68.195031728834095</v>
      </c>
      <c r="H182">
        <f>(Table2[[#This Row],[1Y Return vs Nifty]]-AVERAGE(Table2[1Y Return vs Nifty]))/_xlfn.STDEV.P(Table2[1Y Return vs Nifty])</f>
        <v>0.56409350992849683</v>
      </c>
      <c r="I182">
        <v>8.1207636480076603E-2</v>
      </c>
      <c r="J182">
        <f>(Table2[[#This Row],[1M Return vs Nifty]]-AVERAGE(Table2[1M Return vs Nifty]))/_xlfn.STDEV.P(Table2[1M Return vs Nifty])</f>
        <v>0.19034610513598785</v>
      </c>
      <c r="K182">
        <v>14.506248432290199</v>
      </c>
      <c r="L182">
        <f>(Table2[[#This Row],[6M Return vs Nifty]]-AVERAGE(Table2[6M Return vs Nifty]))/_xlfn.STDEV.P(Table2[6M Return vs Nifty])</f>
        <v>0.39593970285910457</v>
      </c>
      <c r="M182">
        <v>-3.1514457127343398</v>
      </c>
      <c r="N182">
        <f>(Table2[[#This Row],[1W Return vs Nifty]]-AVERAGE(Table2[1W Return vs Nifty]))/_xlfn.STDEV.P(Table2[1W Return vs Nifty])</f>
        <v>-0.4034037875548756</v>
      </c>
      <c r="O182">
        <v>2362.94</v>
      </c>
      <c r="P182">
        <v>2263.0857738292498</v>
      </c>
      <c r="Q182">
        <v>1938.0625259168</v>
      </c>
      <c r="R182">
        <v>34.7838017651383</v>
      </c>
      <c r="S182" s="1">
        <f>(Table2[[#This Row],[Close Price]]-Table2[[#This Row],[20D EMA]])/Table2[[#This Row],[20D EMA]]</f>
        <v>-2.9662200479064278E-2</v>
      </c>
      <c r="T182" s="1">
        <f>(Table2[[#This Row],[Close Price]]-Table2[[#This Row],[50D EMA]])/Table2[[#This Row],[50D EMA]]</f>
        <v>1.3152053941105217E-2</v>
      </c>
      <c r="U182" s="1">
        <f>(Table2[[#This Row],[Close Price]]-Table2[[#This Row],[200D EMA]])/Table2[[#This Row],[200D EMA]]</f>
        <v>0.18306296589444024</v>
      </c>
      <c r="V182">
        <v>0.91391315563478004</v>
      </c>
      <c r="W182">
        <v>2284.5</v>
      </c>
      <c r="X182">
        <v>2390</v>
      </c>
      <c r="Y182">
        <v>2284.5</v>
      </c>
      <c r="Z182">
        <v>2451.9499999999998</v>
      </c>
      <c r="AA182">
        <v>2284.5</v>
      </c>
      <c r="AB182">
        <v>2530</v>
      </c>
      <c r="AC182" s="1">
        <f>(Table2[[#This Row],[Close Price]]/Table2[[#This Row],[Day Low]])-1</f>
        <v>3.655066754213232E-3</v>
      </c>
      <c r="AD182" s="1">
        <f>(Table2[[#This Row],[Day High]]/Table2[[#This Row],[Close Price]])-1</f>
        <v>4.2370848507316206E-2</v>
      </c>
      <c r="AE182" s="1">
        <f>(Table2[[#This Row],[Close Price]]/Table2[[#This Row],[Current Week Low]])-1</f>
        <v>3.655066754213232E-3</v>
      </c>
      <c r="AF182" s="1">
        <f>(Table2[[#This Row],[Current Week High]]/Table2[[#This Row],[Close Price]])-1</f>
        <v>6.9389624266742223E-2</v>
      </c>
      <c r="AG182" s="1">
        <f>(Table2[[#This Row],[Close Price]]/Table2[[#This Row],[Current Month Low]])-1</f>
        <v>3.655066754213232E-3</v>
      </c>
      <c r="AH182" s="1">
        <f>(Table2[[#This Row],[Current Month High]]/Table2[[#This Row],[Close Price]])-1</f>
        <v>0.10343022875460672</v>
      </c>
      <c r="AI182">
        <v>13.1430315982292</v>
      </c>
      <c r="AJ182">
        <v>107.057389262654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0.03</v>
      </c>
      <c r="AM182" t="s">
        <v>3088</v>
      </c>
      <c r="AN182">
        <v>0.33</v>
      </c>
      <c r="AO182" t="s">
        <v>3088</v>
      </c>
      <c r="AP182">
        <v>6.1857513891293001E-2</v>
      </c>
      <c r="AQ182">
        <f>(Table2[[#This Row],[Sharpe Ratio]]-AVERAGE(Table2[Sharpe Ratio]))/_xlfn.STDEV.P(Table2[Sharpe Ratio])</f>
        <v>3.2454524252771323E-2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0.77943005462148485</v>
      </c>
      <c r="AS182">
        <f>_xlfn.RANK.AVG(Table2[[#This Row],[1Y Return vs Nifty Z-Score]],Table2[1Y Return vs Nifty Z-Score])</f>
        <v>151</v>
      </c>
      <c r="AT182">
        <f>_xlfn.RANK.AVG(Table2[[#This Row],[6M Return vs Nifty Z-Score]],Table2[6M Return vs Nifty Z-Score])</f>
        <v>204</v>
      </c>
      <c r="AU182">
        <f>_xlfn.RANK.AVG(Table2[[#This Row],[Sharpe Ratio Z-Score]],Table2[Sharpe Ratio Z-Score])</f>
        <v>334</v>
      </c>
      <c r="AV182">
        <f>(Table2[[#This Row],[Rank 1Y]]+Table2[[#This Row],[Rank 6M]]+Table2[[#This Row],[Rank Sharpe]])/3</f>
        <v>229.66666666666666</v>
      </c>
    </row>
    <row r="183" spans="1:48" x14ac:dyDescent="0.3">
      <c r="A183" t="s">
        <v>1369</v>
      </c>
      <c r="B183" t="s">
        <v>1370</v>
      </c>
      <c r="C183" t="s">
        <v>583</v>
      </c>
      <c r="D183" t="s">
        <v>583</v>
      </c>
      <c r="E183">
        <v>7599.3450258000003</v>
      </c>
      <c r="F183">
        <v>383.7</v>
      </c>
      <c r="G183">
        <v>57.167021554584402</v>
      </c>
      <c r="H183">
        <f>(Table2[[#This Row],[1Y Return vs Nifty]]-AVERAGE(Table2[1Y Return vs Nifty]))/_xlfn.STDEV.P(Table2[1Y Return vs Nifty])</f>
        <v>0.39149920773773306</v>
      </c>
      <c r="I183">
        <v>-7.2600385054676604</v>
      </c>
      <c r="J183">
        <f>(Table2[[#This Row],[1M Return vs Nifty]]-AVERAGE(Table2[1M Return vs Nifty]))/_xlfn.STDEV.P(Table2[1M Return vs Nifty])</f>
        <v>-0.58813964040775379</v>
      </c>
      <c r="K183">
        <v>36.735445555110303</v>
      </c>
      <c r="L183">
        <f>(Table2[[#This Row],[6M Return vs Nifty]]-AVERAGE(Table2[6M Return vs Nifty]))/_xlfn.STDEV.P(Table2[6M Return vs Nifty])</f>
        <v>1.2154103708498281</v>
      </c>
      <c r="M183">
        <v>-5.1920134076314097</v>
      </c>
      <c r="N183">
        <f>(Table2[[#This Row],[1W Return vs Nifty]]-AVERAGE(Table2[1W Return vs Nifty]))/_xlfn.STDEV.P(Table2[1W Return vs Nifty])</f>
        <v>-0.81064258059823902</v>
      </c>
      <c r="O183">
        <v>392.26</v>
      </c>
      <c r="P183">
        <v>386.20842121780902</v>
      </c>
      <c r="Q183">
        <v>333.24484129429698</v>
      </c>
      <c r="R183">
        <v>42.379755652252001</v>
      </c>
      <c r="S183" s="1">
        <f>(Table2[[#This Row],[Close Price]]-Table2[[#This Row],[20D EMA]])/Table2[[#This Row],[20D EMA]]</f>
        <v>-2.1822260745423958E-2</v>
      </c>
      <c r="T183" s="1">
        <f>(Table2[[#This Row],[Close Price]]-Table2[[#This Row],[50D EMA]])/Table2[[#This Row],[50D EMA]]</f>
        <v>-6.4949935837736728E-3</v>
      </c>
      <c r="U183" s="1">
        <f>(Table2[[#This Row],[Close Price]]-Table2[[#This Row],[200D EMA]])/Table2[[#This Row],[200D EMA]]</f>
        <v>0.15140567070667654</v>
      </c>
      <c r="V183">
        <v>1.0288974096277199</v>
      </c>
      <c r="W183">
        <v>380.7</v>
      </c>
      <c r="X183">
        <v>408</v>
      </c>
      <c r="Y183">
        <v>359</v>
      </c>
      <c r="Z183">
        <v>408</v>
      </c>
      <c r="AA183">
        <v>359</v>
      </c>
      <c r="AB183">
        <v>408</v>
      </c>
      <c r="AC183" s="1">
        <f>(Table2[[#This Row],[Close Price]]/Table2[[#This Row],[Day Low]])-1</f>
        <v>7.8802206461781044E-3</v>
      </c>
      <c r="AD183" s="1">
        <f>(Table2[[#This Row],[Day High]]/Table2[[#This Row],[Close Price]])-1</f>
        <v>6.3330727130570752E-2</v>
      </c>
      <c r="AE183" s="1">
        <f>(Table2[[#This Row],[Close Price]]/Table2[[#This Row],[Current Week Low]])-1</f>
        <v>6.880222841225625E-2</v>
      </c>
      <c r="AF183" s="1">
        <f>(Table2[[#This Row],[Current Week High]]/Table2[[#This Row],[Close Price]])-1</f>
        <v>6.3330727130570752E-2</v>
      </c>
      <c r="AG183" s="1">
        <f>(Table2[[#This Row],[Close Price]]/Table2[[#This Row],[Current Month Low]])-1</f>
        <v>6.880222841225625E-2</v>
      </c>
      <c r="AH183" s="1">
        <f>(Table2[[#This Row],[Current Month High]]/Table2[[#This Row],[Close Price]])-1</f>
        <v>6.3330727130570752E-2</v>
      </c>
      <c r="AI183">
        <v>17.448527495439102</v>
      </c>
      <c r="AJ183">
        <v>89.014778325123103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-0.09</v>
      </c>
      <c r="AM183" t="s">
        <v>3089</v>
      </c>
      <c r="AN183">
        <v>2.31</v>
      </c>
      <c r="AO183" t="s">
        <v>3088</v>
      </c>
      <c r="AP183">
        <v>3.4483764688769E-2</v>
      </c>
      <c r="AQ183">
        <f>(Table2[[#This Row],[Sharpe Ratio]]-AVERAGE(Table2[Sharpe Ratio]))/_xlfn.STDEV.P(Table2[Sharpe Ratio])</f>
        <v>-0.28808421288523817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-7.9956855303669916E-2</v>
      </c>
      <c r="AS183">
        <f>_xlfn.RANK.AVG(Table2[[#This Row],[1Y Return vs Nifty Z-Score]],Table2[1Y Return vs Nifty Z-Score])</f>
        <v>191</v>
      </c>
      <c r="AT183">
        <f>_xlfn.RANK.AVG(Table2[[#This Row],[6M Return vs Nifty Z-Score]],Table2[6M Return vs Nifty Z-Score])</f>
        <v>84</v>
      </c>
      <c r="AU183">
        <f>_xlfn.RANK.AVG(Table2[[#This Row],[Sharpe Ratio Z-Score]],Table2[Sharpe Ratio Z-Score])</f>
        <v>418</v>
      </c>
      <c r="AV183">
        <f>(Table2[[#This Row],[Rank 1Y]]+Table2[[#This Row],[Rank 6M]]+Table2[[#This Row],[Rank Sharpe]])/3</f>
        <v>231</v>
      </c>
    </row>
    <row r="184" spans="1:48" x14ac:dyDescent="0.3">
      <c r="A184" t="s">
        <v>76</v>
      </c>
      <c r="B184" t="s">
        <v>77</v>
      </c>
      <c r="C184" t="s">
        <v>3039</v>
      </c>
      <c r="D184" t="s">
        <v>78</v>
      </c>
      <c r="E184">
        <v>322746.35977245</v>
      </c>
      <c r="F184">
        <v>1494.1</v>
      </c>
      <c r="G184">
        <v>65.860467295548901</v>
      </c>
      <c r="H184">
        <f>(Table2[[#This Row],[1Y Return vs Nifty]]-AVERAGE(Table2[1Y Return vs Nifty]))/_xlfn.STDEV.P(Table2[1Y Return vs Nifty])</f>
        <v>0.52755631845735751</v>
      </c>
      <c r="I184">
        <v>1.18952079998772</v>
      </c>
      <c r="J184">
        <f>(Table2[[#This Row],[1M Return vs Nifty]]-AVERAGE(Table2[1M Return vs Nifty]))/_xlfn.STDEV.P(Table2[1M Return vs Nifty])</f>
        <v>0.30787465311085194</v>
      </c>
      <c r="K184">
        <v>7.9510558062916497</v>
      </c>
      <c r="L184">
        <f>(Table2[[#This Row],[6M Return vs Nifty]]-AVERAGE(Table2[6M Return vs Nifty]))/_xlfn.STDEV.P(Table2[6M Return vs Nifty])</f>
        <v>0.15428508751898004</v>
      </c>
      <c r="M184">
        <v>-0.27102187446765902</v>
      </c>
      <c r="N184">
        <f>(Table2[[#This Row],[1W Return vs Nifty]]-AVERAGE(Table2[1W Return vs Nifty]))/_xlfn.STDEV.P(Table2[1W Return vs Nifty])</f>
        <v>0.17144620653376685</v>
      </c>
      <c r="O184">
        <v>1514.32</v>
      </c>
      <c r="P184">
        <v>1468.40813678463</v>
      </c>
      <c r="Q184">
        <v>1257.7912810681901</v>
      </c>
      <c r="R184">
        <v>39.887255250925399</v>
      </c>
      <c r="S184" s="1">
        <f>(Table2[[#This Row],[Close Price]]-Table2[[#This Row],[20D EMA]])/Table2[[#This Row],[20D EMA]]</f>
        <v>-1.3352527867293589E-2</v>
      </c>
      <c r="T184" s="1">
        <f>(Table2[[#This Row],[Close Price]]-Table2[[#This Row],[50D EMA]])/Table2[[#This Row],[50D EMA]]</f>
        <v>1.7496404828992139E-2</v>
      </c>
      <c r="U184" s="1">
        <f>(Table2[[#This Row],[Close Price]]-Table2[[#This Row],[200D EMA]])/Table2[[#This Row],[200D EMA]]</f>
        <v>0.1878759397434546</v>
      </c>
      <c r="V184">
        <v>0.69413029425742201</v>
      </c>
      <c r="W184">
        <v>1488.1</v>
      </c>
      <c r="X184">
        <v>1539.75</v>
      </c>
      <c r="Y184">
        <v>1471.55</v>
      </c>
      <c r="Z184">
        <v>1563.45</v>
      </c>
      <c r="AA184">
        <v>1471.55</v>
      </c>
      <c r="AB184">
        <v>1604.95</v>
      </c>
      <c r="AC184" s="1">
        <f>(Table2[[#This Row],[Close Price]]/Table2[[#This Row],[Day Low]])-1</f>
        <v>4.0319870976412986E-3</v>
      </c>
      <c r="AD184" s="1">
        <f>(Table2[[#This Row],[Day High]]/Table2[[#This Row],[Close Price]])-1</f>
        <v>3.0553510474533141E-2</v>
      </c>
      <c r="AE184" s="1">
        <f>(Table2[[#This Row],[Close Price]]/Table2[[#This Row],[Current Week Low]])-1</f>
        <v>1.5323978118310544E-2</v>
      </c>
      <c r="AF184" s="1">
        <f>(Table2[[#This Row],[Current Week High]]/Table2[[#This Row],[Close Price]])-1</f>
        <v>4.6415902550030141E-2</v>
      </c>
      <c r="AG184" s="1">
        <f>(Table2[[#This Row],[Close Price]]/Table2[[#This Row],[Current Month Low]])-1</f>
        <v>1.5323978118310544E-2</v>
      </c>
      <c r="AH184" s="1">
        <f>(Table2[[#This Row],[Current Month High]]/Table2[[#This Row],[Close Price]])-1</f>
        <v>7.4191821163242189E-2</v>
      </c>
      <c r="AI184">
        <v>8.52017937219731</v>
      </c>
      <c r="AJ184">
        <v>98.025182239893894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0.06</v>
      </c>
      <c r="AM184" t="s">
        <v>3088</v>
      </c>
      <c r="AN184">
        <v>1.69</v>
      </c>
      <c r="AO184" t="s">
        <v>3088</v>
      </c>
      <c r="AP184">
        <v>8.0004870664962993E-2</v>
      </c>
      <c r="AQ184">
        <f>(Table2[[#This Row],[Sharpe Ratio]]-AVERAGE(Table2[Sharpe Ratio]))/_xlfn.STDEV.P(Table2[Sharpe Ratio])</f>
        <v>0.24495485731232647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1.4061171229332827</v>
      </c>
      <c r="AS184">
        <f>_xlfn.RANK.AVG(Table2[[#This Row],[1Y Return vs Nifty Z-Score]],Table2[1Y Return vs Nifty Z-Score])</f>
        <v>159</v>
      </c>
      <c r="AT184">
        <f>_xlfn.RANK.AVG(Table2[[#This Row],[6M Return vs Nifty Z-Score]],Table2[6M Return vs Nifty Z-Score])</f>
        <v>270</v>
      </c>
      <c r="AU184">
        <f>_xlfn.RANK.AVG(Table2[[#This Row],[Sharpe Ratio Z-Score]],Table2[Sharpe Ratio Z-Score])</f>
        <v>269</v>
      </c>
      <c r="AV184">
        <f>(Table2[[#This Row],[Rank 1Y]]+Table2[[#This Row],[Rank 6M]]+Table2[[#This Row],[Rank Sharpe]])/3</f>
        <v>232.66666666666666</v>
      </c>
    </row>
    <row r="185" spans="1:48" x14ac:dyDescent="0.3">
      <c r="A185" t="s">
        <v>58</v>
      </c>
      <c r="B185" t="s">
        <v>59</v>
      </c>
      <c r="C185" t="s">
        <v>3028</v>
      </c>
      <c r="D185" t="s">
        <v>60</v>
      </c>
      <c r="E185">
        <v>385082.34649566002</v>
      </c>
      <c r="F185">
        <v>306.10000000000002</v>
      </c>
      <c r="G185">
        <v>56.455559243442302</v>
      </c>
      <c r="H185">
        <f>(Table2[[#This Row],[1Y Return vs Nifty]]-AVERAGE(Table2[1Y Return vs Nifty]))/_xlfn.STDEV.P(Table2[1Y Return vs Nifty])</f>
        <v>0.38036443916331492</v>
      </c>
      <c r="I185">
        <v>8.0033422425785403</v>
      </c>
      <c r="J185">
        <f>(Table2[[#This Row],[1M Return vs Nifty]]-AVERAGE(Table2[1M Return vs Nifty]))/_xlfn.STDEV.P(Table2[1M Return vs Nifty])</f>
        <v>1.0304308463200198</v>
      </c>
      <c r="K185">
        <v>3.0046338803252302</v>
      </c>
      <c r="L185">
        <f>(Table2[[#This Row],[6M Return vs Nifty]]-AVERAGE(Table2[6M Return vs Nifty]))/_xlfn.STDEV.P(Table2[6M Return vs Nifty])</f>
        <v>-2.8062824438418742E-2</v>
      </c>
      <c r="M185">
        <v>-3.2969840285851602</v>
      </c>
      <c r="N185">
        <f>(Table2[[#This Row],[1W Return vs Nifty]]-AVERAGE(Table2[1W Return vs Nifty]))/_xlfn.STDEV.P(Table2[1W Return vs Nifty])</f>
        <v>-0.43244906168955288</v>
      </c>
      <c r="O185">
        <v>316.69</v>
      </c>
      <c r="P185">
        <v>299.73691528888497</v>
      </c>
      <c r="Q185">
        <v>257.25669780608303</v>
      </c>
      <c r="R185">
        <v>34.925361899212902</v>
      </c>
      <c r="S185" s="1">
        <f>(Table2[[#This Row],[Close Price]]-Table2[[#This Row],[20D EMA]])/Table2[[#This Row],[20D EMA]]</f>
        <v>-3.3439641289589109E-2</v>
      </c>
      <c r="T185" s="1">
        <f>(Table2[[#This Row],[Close Price]]-Table2[[#This Row],[50D EMA]])/Table2[[#This Row],[50D EMA]]</f>
        <v>2.1228899032948077E-2</v>
      </c>
      <c r="U185" s="1">
        <f>(Table2[[#This Row],[Close Price]]-Table2[[#This Row],[200D EMA]])/Table2[[#This Row],[200D EMA]]</f>
        <v>0.1898621206384857</v>
      </c>
      <c r="V185">
        <v>1.31894517051237</v>
      </c>
      <c r="W185">
        <v>305.14999999999998</v>
      </c>
      <c r="X185">
        <v>322.45</v>
      </c>
      <c r="Y185">
        <v>305.14999999999998</v>
      </c>
      <c r="Z185">
        <v>323.3</v>
      </c>
      <c r="AA185">
        <v>305.14999999999998</v>
      </c>
      <c r="AB185">
        <v>344.7</v>
      </c>
      <c r="AC185" s="1">
        <f>(Table2[[#This Row],[Close Price]]/Table2[[#This Row],[Day Low]])-1</f>
        <v>3.1132230050796572E-3</v>
      </c>
      <c r="AD185" s="1">
        <f>(Table2[[#This Row],[Day High]]/Table2[[#This Row],[Close Price]])-1</f>
        <v>5.3413917020581403E-2</v>
      </c>
      <c r="AE185" s="1">
        <f>(Table2[[#This Row],[Close Price]]/Table2[[#This Row],[Current Week Low]])-1</f>
        <v>3.1132230050796572E-3</v>
      </c>
      <c r="AF185" s="1">
        <f>(Table2[[#This Row],[Current Week High]]/Table2[[#This Row],[Close Price]])-1</f>
        <v>5.6190787324403857E-2</v>
      </c>
      <c r="AG185" s="1">
        <f>(Table2[[#This Row],[Close Price]]/Table2[[#This Row],[Current Month Low]])-1</f>
        <v>3.1132230050796572E-3</v>
      </c>
      <c r="AH185" s="1">
        <f>(Table2[[#This Row],[Current Month High]]/Table2[[#This Row],[Close Price]])-1</f>
        <v>0.12610258085592929</v>
      </c>
      <c r="AI185">
        <v>12.6102580855929</v>
      </c>
      <c r="AJ185">
        <v>77.861708309122605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0.05</v>
      </c>
      <c r="AM185" t="s">
        <v>3088</v>
      </c>
      <c r="AN185">
        <v>-4.24</v>
      </c>
      <c r="AO185" t="s">
        <v>3089</v>
      </c>
      <c r="AP185">
        <v>0.122343916598184</v>
      </c>
      <c r="AQ185">
        <f>(Table2[[#This Row],[Sharpe Ratio]]-AVERAGE(Table2[Sharpe Ratio]))/_xlfn.STDEV.P(Table2[Sharpe Ratio])</f>
        <v>0.74073291879217273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1.6910163181475359</v>
      </c>
      <c r="AS185">
        <f>_xlfn.RANK.AVG(Table2[[#This Row],[1Y Return vs Nifty Z-Score]],Table2[1Y Return vs Nifty Z-Score])</f>
        <v>196</v>
      </c>
      <c r="AT185">
        <f>_xlfn.RANK.AVG(Table2[[#This Row],[6M Return vs Nifty Z-Score]],Table2[6M Return vs Nifty Z-Score])</f>
        <v>331</v>
      </c>
      <c r="AU185">
        <f>_xlfn.RANK.AVG(Table2[[#This Row],[Sharpe Ratio Z-Score]],Table2[Sharpe Ratio Z-Score])</f>
        <v>172</v>
      </c>
      <c r="AV185">
        <f>(Table2[[#This Row],[Rank 1Y]]+Table2[[#This Row],[Rank 6M]]+Table2[[#This Row],[Rank Sharpe]])/3</f>
        <v>233</v>
      </c>
    </row>
    <row r="186" spans="1:48" x14ac:dyDescent="0.3">
      <c r="A186" t="s">
        <v>599</v>
      </c>
      <c r="B186" t="s">
        <v>600</v>
      </c>
      <c r="C186" t="s">
        <v>3041</v>
      </c>
      <c r="D186" t="s">
        <v>265</v>
      </c>
      <c r="E186">
        <v>31238.619013439999</v>
      </c>
      <c r="F186">
        <v>1641.65</v>
      </c>
      <c r="G186">
        <v>16.872583439347</v>
      </c>
      <c r="H186">
        <f>(Table2[[#This Row],[1Y Return vs Nifty]]-AVERAGE(Table2[1Y Return vs Nifty]))/_xlfn.STDEV.P(Table2[1Y Return vs Nifty])</f>
        <v>-0.2391304633254315</v>
      </c>
      <c r="I186">
        <v>-5.6242960721522</v>
      </c>
      <c r="J186">
        <f>(Table2[[#This Row],[1M Return vs Nifty]]-AVERAGE(Table2[1M Return vs Nifty]))/_xlfn.STDEV.P(Table2[1M Return vs Nifty])</f>
        <v>-0.41468105543524819</v>
      </c>
      <c r="K186">
        <v>37.089265958951003</v>
      </c>
      <c r="L186">
        <f>(Table2[[#This Row],[6M Return vs Nifty]]-AVERAGE(Table2[6M Return vs Nifty]))/_xlfn.STDEV.P(Table2[6M Return vs Nifty])</f>
        <v>1.2284538218157846</v>
      </c>
      <c r="M186">
        <v>-5.2572339805768102</v>
      </c>
      <c r="N186">
        <f>(Table2[[#This Row],[1W Return vs Nifty]]-AVERAGE(Table2[1W Return vs Nifty]))/_xlfn.STDEV.P(Table2[1W Return vs Nifty])</f>
        <v>-0.82365873657988187</v>
      </c>
      <c r="O186">
        <v>1690.83</v>
      </c>
      <c r="P186">
        <v>1653.8938400094</v>
      </c>
      <c r="Q186">
        <v>1401.3742526077799</v>
      </c>
      <c r="R186">
        <v>37.512025645809501</v>
      </c>
      <c r="S186" s="1">
        <f>(Table2[[#This Row],[Close Price]]-Table2[[#This Row],[20D EMA]])/Table2[[#This Row],[20D EMA]]</f>
        <v>-2.908630672509941E-2</v>
      </c>
      <c r="T186" s="1">
        <f>(Table2[[#This Row],[Close Price]]-Table2[[#This Row],[50D EMA]])/Table2[[#This Row],[50D EMA]]</f>
        <v>-7.4030386432362297E-3</v>
      </c>
      <c r="U186" s="1">
        <f>(Table2[[#This Row],[Close Price]]-Table2[[#This Row],[200D EMA]])/Table2[[#This Row],[200D EMA]]</f>
        <v>0.17145722989065731</v>
      </c>
      <c r="V186">
        <v>0.46870335952296199</v>
      </c>
      <c r="W186">
        <v>1605.4</v>
      </c>
      <c r="X186">
        <v>1691</v>
      </c>
      <c r="Y186">
        <v>1575</v>
      </c>
      <c r="Z186">
        <v>1691</v>
      </c>
      <c r="AA186">
        <v>1575</v>
      </c>
      <c r="AB186">
        <v>1735.15</v>
      </c>
      <c r="AC186" s="1">
        <f>(Table2[[#This Row],[Close Price]]/Table2[[#This Row],[Day Low]])-1</f>
        <v>2.2580042357045027E-2</v>
      </c>
      <c r="AD186" s="1">
        <f>(Table2[[#This Row],[Day High]]/Table2[[#This Row],[Close Price]])-1</f>
        <v>3.0061218895623298E-2</v>
      </c>
      <c r="AE186" s="1">
        <f>(Table2[[#This Row],[Close Price]]/Table2[[#This Row],[Current Week Low]])-1</f>
        <v>4.2317460317460309E-2</v>
      </c>
      <c r="AF186" s="1">
        <f>(Table2[[#This Row],[Current Week High]]/Table2[[#This Row],[Close Price]])-1</f>
        <v>3.0061218895623298E-2</v>
      </c>
      <c r="AG186" s="1">
        <f>(Table2[[#This Row],[Close Price]]/Table2[[#This Row],[Current Month Low]])-1</f>
        <v>4.2317460317460309E-2</v>
      </c>
      <c r="AH186" s="1">
        <f>(Table2[[#This Row],[Current Month High]]/Table2[[#This Row],[Close Price]])-1</f>
        <v>5.6954892943075652E-2</v>
      </c>
      <c r="AI186">
        <v>12.1524076386562</v>
      </c>
      <c r="AJ186">
        <v>60.067277691107599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-0.1</v>
      </c>
      <c r="AM186" t="s">
        <v>3089</v>
      </c>
      <c r="AN186">
        <v>-4.59</v>
      </c>
      <c r="AO186" t="s">
        <v>3089</v>
      </c>
      <c r="AP186">
        <v>8.8565624152200997E-2</v>
      </c>
      <c r="AQ186">
        <f>(Table2[[#This Row],[Sharpe Ratio]]-AVERAGE(Table2[Sharpe Ratio]))/_xlfn.STDEV.P(Table2[Sharpe Ratio])</f>
        <v>0.34519882066010438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9.6182387135327341E-2</v>
      </c>
      <c r="AS186">
        <f>_xlfn.RANK.AVG(Table2[[#This Row],[1Y Return vs Nifty Z-Score]],Table2[1Y Return vs Nifty Z-Score])</f>
        <v>372</v>
      </c>
      <c r="AT186">
        <f>_xlfn.RANK.AVG(Table2[[#This Row],[6M Return vs Nifty Z-Score]],Table2[6M Return vs Nifty Z-Score])</f>
        <v>80</v>
      </c>
      <c r="AU186">
        <f>_xlfn.RANK.AVG(Table2[[#This Row],[Sharpe Ratio Z-Score]],Table2[Sharpe Ratio Z-Score])</f>
        <v>248</v>
      </c>
      <c r="AV186">
        <f>(Table2[[#This Row],[Rank 1Y]]+Table2[[#This Row],[Rank 6M]]+Table2[[#This Row],[Rank Sharpe]])/3</f>
        <v>233.33333333333334</v>
      </c>
    </row>
    <row r="187" spans="1:48" x14ac:dyDescent="0.3">
      <c r="A187" t="s">
        <v>768</v>
      </c>
      <c r="B187" t="s">
        <v>769</v>
      </c>
      <c r="C187" t="s">
        <v>3039</v>
      </c>
      <c r="D187" t="s">
        <v>770</v>
      </c>
      <c r="E187">
        <v>19987.073020379899</v>
      </c>
      <c r="F187">
        <v>290.10000000000002</v>
      </c>
      <c r="G187">
        <v>73.679771340634701</v>
      </c>
      <c r="H187">
        <f>(Table2[[#This Row],[1Y Return vs Nifty]]-AVERAGE(Table2[1Y Return vs Nifty]))/_xlfn.STDEV.P(Table2[1Y Return vs Nifty])</f>
        <v>0.64993264056397182</v>
      </c>
      <c r="I187">
        <v>15.9499338543798</v>
      </c>
      <c r="J187">
        <f>(Table2[[#This Row],[1M Return vs Nifty]]-AVERAGE(Table2[1M Return vs Nifty]))/_xlfn.STDEV.P(Table2[1M Return vs Nifty])</f>
        <v>1.8731090750333039</v>
      </c>
      <c r="K187">
        <v>28.7676099907032</v>
      </c>
      <c r="L187">
        <f>(Table2[[#This Row],[6M Return vs Nifty]]-AVERAGE(Table2[6M Return vs Nifty]))/_xlfn.STDEV.P(Table2[6M Return vs Nifty])</f>
        <v>0.92167922544098391</v>
      </c>
      <c r="M187">
        <v>6.9213079520007001</v>
      </c>
      <c r="N187">
        <f>(Table2[[#This Row],[1W Return vs Nifty]]-AVERAGE(Table2[1W Return vs Nifty]))/_xlfn.STDEV.P(Table2[1W Return vs Nifty])</f>
        <v>1.6068289801733848</v>
      </c>
      <c r="O187">
        <v>261.49</v>
      </c>
      <c r="P187">
        <v>237.560797099767</v>
      </c>
      <c r="Q187">
        <v>200.761872042542</v>
      </c>
      <c r="R187">
        <v>66.075260294808601</v>
      </c>
      <c r="S187" s="1">
        <f>(Table2[[#This Row],[Close Price]]-Table2[[#This Row],[20D EMA]])/Table2[[#This Row],[20D EMA]]</f>
        <v>0.10941144976863365</v>
      </c>
      <c r="T187" s="1">
        <f>(Table2[[#This Row],[Close Price]]-Table2[[#This Row],[50D EMA]])/Table2[[#This Row],[50D EMA]]</f>
        <v>0.22116108188578121</v>
      </c>
      <c r="U187" s="1">
        <f>(Table2[[#This Row],[Close Price]]-Table2[[#This Row],[200D EMA]])/Table2[[#This Row],[200D EMA]]</f>
        <v>0.44499549166650043</v>
      </c>
      <c r="V187">
        <v>2.7984523493456201</v>
      </c>
      <c r="W187">
        <v>281</v>
      </c>
      <c r="X187">
        <v>317.89999999999998</v>
      </c>
      <c r="Y187">
        <v>272.25</v>
      </c>
      <c r="Z187">
        <v>317.89999999999998</v>
      </c>
      <c r="AA187">
        <v>272.25</v>
      </c>
      <c r="AB187">
        <v>317.89999999999998</v>
      </c>
      <c r="AC187" s="1">
        <f>(Table2[[#This Row],[Close Price]]/Table2[[#This Row],[Day Low]])-1</f>
        <v>3.238434163701065E-2</v>
      </c>
      <c r="AD187" s="1">
        <f>(Table2[[#This Row],[Day High]]/Table2[[#This Row],[Close Price]])-1</f>
        <v>9.5829024474318958E-2</v>
      </c>
      <c r="AE187" s="1">
        <f>(Table2[[#This Row],[Close Price]]/Table2[[#This Row],[Current Week Low]])-1</f>
        <v>6.5564738292011038E-2</v>
      </c>
      <c r="AF187" s="1">
        <f>(Table2[[#This Row],[Current Week High]]/Table2[[#This Row],[Close Price]])-1</f>
        <v>9.5829024474318958E-2</v>
      </c>
      <c r="AG187" s="1">
        <f>(Table2[[#This Row],[Close Price]]/Table2[[#This Row],[Current Month Low]])-1</f>
        <v>6.5564738292011038E-2</v>
      </c>
      <c r="AH187" s="1">
        <f>(Table2[[#This Row],[Current Month High]]/Table2[[#This Row],[Close Price]])-1</f>
        <v>9.5829024474318958E-2</v>
      </c>
      <c r="AI187">
        <v>9.5829024474318896</v>
      </c>
      <c r="AJ187">
        <v>100.483759502418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0.26</v>
      </c>
      <c r="AM187" t="s">
        <v>3088</v>
      </c>
      <c r="AN187">
        <v>18.559999999999999</v>
      </c>
      <c r="AO187" t="s">
        <v>3088</v>
      </c>
      <c r="AP187">
        <v>2.5318951754116002E-2</v>
      </c>
      <c r="AQ187">
        <f>(Table2[[#This Row],[Sharpe Ratio]]-AVERAGE(Table2[Sharpe Ratio]))/_xlfn.STDEV.P(Table2[Sharpe Ratio])</f>
        <v>-0.39540153878186385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4.6561483824297802</v>
      </c>
      <c r="AS187">
        <f>_xlfn.RANK.AVG(Table2[[#This Row],[1Y Return vs Nifty Z-Score]],Table2[1Y Return vs Nifty Z-Score])</f>
        <v>138</v>
      </c>
      <c r="AT187">
        <f>_xlfn.RANK.AVG(Table2[[#This Row],[6M Return vs Nifty Z-Score]],Table2[6M Return vs Nifty Z-Score])</f>
        <v>111</v>
      </c>
      <c r="AU187">
        <f>_xlfn.RANK.AVG(Table2[[#This Row],[Sharpe Ratio Z-Score]],Table2[Sharpe Ratio Z-Score])</f>
        <v>451</v>
      </c>
      <c r="AV187">
        <f>(Table2[[#This Row],[Rank 1Y]]+Table2[[#This Row],[Rank 6M]]+Table2[[#This Row],[Rank Sharpe]])/3</f>
        <v>233.33333333333334</v>
      </c>
    </row>
    <row r="188" spans="1:48" x14ac:dyDescent="0.3">
      <c r="A188" t="s">
        <v>428</v>
      </c>
      <c r="B188" t="s">
        <v>429</v>
      </c>
      <c r="C188" t="s">
        <v>3035</v>
      </c>
      <c r="D188" t="s">
        <v>101</v>
      </c>
      <c r="E188">
        <v>53288.022573000002</v>
      </c>
      <c r="F188">
        <v>135.6</v>
      </c>
      <c r="G188">
        <v>116.856251551901</v>
      </c>
      <c r="H188">
        <f>(Table2[[#This Row],[1Y Return vs Nifty]]-AVERAGE(Table2[1Y Return vs Nifty]))/_xlfn.STDEV.P(Table2[1Y Return vs Nifty])</f>
        <v>1.3256678235543917</v>
      </c>
      <c r="I188">
        <v>-1.6570268783831501</v>
      </c>
      <c r="J188">
        <f>(Table2[[#This Row],[1M Return vs Nifty]]-AVERAGE(Table2[1M Return vs Nifty]))/_xlfn.STDEV.P(Table2[1M Return vs Nifty])</f>
        <v>6.0189805486432872E-3</v>
      </c>
      <c r="K188">
        <v>-17.131861691215899</v>
      </c>
      <c r="L188">
        <f>(Table2[[#This Row],[6M Return vs Nifty]]-AVERAGE(Table2[6M Return vs Nifty]))/_xlfn.STDEV.P(Table2[6M Return vs Nifty])</f>
        <v>-0.77038686726510008</v>
      </c>
      <c r="M188">
        <v>-3.5211426824313099</v>
      </c>
      <c r="N188">
        <f>(Table2[[#This Row],[1W Return vs Nifty]]-AVERAGE(Table2[1W Return vs Nifty]))/_xlfn.STDEV.P(Table2[1W Return vs Nifty])</f>
        <v>-0.47718470063493751</v>
      </c>
      <c r="O188">
        <v>143.59</v>
      </c>
      <c r="P188">
        <v>139.98567292424701</v>
      </c>
      <c r="Q188">
        <v>116.77053852607401</v>
      </c>
      <c r="R188">
        <v>29.540329315318601</v>
      </c>
      <c r="S188" s="1">
        <f>(Table2[[#This Row],[Close Price]]-Table2[[#This Row],[20D EMA]])/Table2[[#This Row],[20D EMA]]</f>
        <v>-5.5644543491886682E-2</v>
      </c>
      <c r="T188" s="1">
        <f>(Table2[[#This Row],[Close Price]]-Table2[[#This Row],[50D EMA]])/Table2[[#This Row],[50D EMA]]</f>
        <v>-3.132944131089984E-2</v>
      </c>
      <c r="U188" s="1">
        <f>(Table2[[#This Row],[Close Price]]-Table2[[#This Row],[200D EMA]])/Table2[[#This Row],[200D EMA]]</f>
        <v>0.16125181669622521</v>
      </c>
      <c r="V188">
        <v>1.04039448199495</v>
      </c>
      <c r="W188">
        <v>135</v>
      </c>
      <c r="X188">
        <v>143.77000000000001</v>
      </c>
      <c r="Y188">
        <v>135</v>
      </c>
      <c r="Z188">
        <v>143.77000000000001</v>
      </c>
      <c r="AA188">
        <v>135</v>
      </c>
      <c r="AB188">
        <v>150</v>
      </c>
      <c r="AC188" s="1">
        <f>(Table2[[#This Row],[Close Price]]/Table2[[#This Row],[Day Low]])-1</f>
        <v>4.4444444444444731E-3</v>
      </c>
      <c r="AD188" s="1">
        <f>(Table2[[#This Row],[Day High]]/Table2[[#This Row],[Close Price]])-1</f>
        <v>6.0250737463126924E-2</v>
      </c>
      <c r="AE188" s="1">
        <f>(Table2[[#This Row],[Close Price]]/Table2[[#This Row],[Current Week Low]])-1</f>
        <v>4.4444444444444731E-3</v>
      </c>
      <c r="AF188" s="1">
        <f>(Table2[[#This Row],[Current Week High]]/Table2[[#This Row],[Close Price]])-1</f>
        <v>6.0250737463126924E-2</v>
      </c>
      <c r="AG188" s="1">
        <f>(Table2[[#This Row],[Close Price]]/Table2[[#This Row],[Current Month Low]])-1</f>
        <v>4.4444444444444731E-3</v>
      </c>
      <c r="AH188" s="1">
        <f>(Table2[[#This Row],[Current Month High]]/Table2[[#This Row],[Close Price]])-1</f>
        <v>0.10619469026548667</v>
      </c>
      <c r="AI188">
        <v>25.7374631268436</v>
      </c>
      <c r="AJ188">
        <v>157.06161137440699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-0.05</v>
      </c>
      <c r="AM188" t="s">
        <v>3089</v>
      </c>
      <c r="AN188">
        <v>-3.76</v>
      </c>
      <c r="AO188" t="s">
        <v>3089</v>
      </c>
      <c r="AP188">
        <v>0.18305328291553799</v>
      </c>
      <c r="AQ188">
        <f>(Table2[[#This Row],[Sharpe Ratio]]-AVERAGE(Table2[Sharpe Ratio]))/_xlfn.STDEV.P(Table2[Sharpe Ratio])</f>
        <v>1.451622153140063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1.5357373893430606</v>
      </c>
      <c r="AS188">
        <f>_xlfn.RANK.AVG(Table2[[#This Row],[1Y Return vs Nifty Z-Score]],Table2[1Y Return vs Nifty Z-Score])</f>
        <v>70</v>
      </c>
      <c r="AT188">
        <f>_xlfn.RANK.AVG(Table2[[#This Row],[6M Return vs Nifty Z-Score]],Table2[6M Return vs Nifty Z-Score])</f>
        <v>577</v>
      </c>
      <c r="AU188">
        <f>_xlfn.RANK.AVG(Table2[[#This Row],[Sharpe Ratio Z-Score]],Table2[Sharpe Ratio Z-Score])</f>
        <v>55</v>
      </c>
      <c r="AV188">
        <f>(Table2[[#This Row],[Rank 1Y]]+Table2[[#This Row],[Rank 6M]]+Table2[[#This Row],[Rank Sharpe]])/3</f>
        <v>234</v>
      </c>
    </row>
    <row r="189" spans="1:48" x14ac:dyDescent="0.3">
      <c r="A189" t="s">
        <v>1632</v>
      </c>
      <c r="B189" t="s">
        <v>1633</v>
      </c>
      <c r="C189" t="s">
        <v>3032</v>
      </c>
      <c r="D189" t="s">
        <v>991</v>
      </c>
      <c r="E189">
        <v>4963.2815543220004</v>
      </c>
      <c r="F189">
        <v>38.909999999999997</v>
      </c>
      <c r="G189">
        <v>113.603407550708</v>
      </c>
      <c r="H189">
        <f>(Table2[[#This Row],[1Y Return vs Nifty]]-AVERAGE(Table2[1Y Return vs Nifty]))/_xlfn.STDEV.P(Table2[1Y Return vs Nifty])</f>
        <v>1.2747590619872113</v>
      </c>
      <c r="I189">
        <v>-1.42824844847412</v>
      </c>
      <c r="J189">
        <f>(Table2[[#This Row],[1M Return vs Nifty]]-AVERAGE(Table2[1M Return vs Nifty]))/_xlfn.STDEV.P(Table2[1M Return vs Nifty])</f>
        <v>3.0279268669810309E-2</v>
      </c>
      <c r="K189">
        <v>4.3330651539653403E-2</v>
      </c>
      <c r="L189">
        <f>(Table2[[#This Row],[6M Return vs Nifty]]-AVERAGE(Table2[6M Return vs Nifty]))/_xlfn.STDEV.P(Table2[6M Return vs Nifty])</f>
        <v>-0.13723011112034725</v>
      </c>
      <c r="M189">
        <v>-5.7799796265590304</v>
      </c>
      <c r="N189">
        <f>(Table2[[#This Row],[1W Return vs Nifty]]-AVERAGE(Table2[1W Return vs Nifty]))/_xlfn.STDEV.P(Table2[1W Return vs Nifty])</f>
        <v>-0.92798377635721252</v>
      </c>
      <c r="O189">
        <v>41.56</v>
      </c>
      <c r="P189">
        <v>39.650777939458401</v>
      </c>
      <c r="Q189">
        <v>33.157027710076498</v>
      </c>
      <c r="R189">
        <v>31.674972219947598</v>
      </c>
      <c r="S189" s="1">
        <f>(Table2[[#This Row],[Close Price]]-Table2[[#This Row],[20D EMA]])/Table2[[#This Row],[20D EMA]]</f>
        <v>-6.3763233878729675E-2</v>
      </c>
      <c r="T189" s="1">
        <f>(Table2[[#This Row],[Close Price]]-Table2[[#This Row],[50D EMA]])/Table2[[#This Row],[50D EMA]]</f>
        <v>-1.8682557517269292E-2</v>
      </c>
      <c r="U189" s="1">
        <f>(Table2[[#This Row],[Close Price]]-Table2[[#This Row],[200D EMA]])/Table2[[#This Row],[200D EMA]]</f>
        <v>0.17350687583420382</v>
      </c>
      <c r="V189">
        <v>1.16062086901859</v>
      </c>
      <c r="W189">
        <v>38.6</v>
      </c>
      <c r="X189">
        <v>41.3</v>
      </c>
      <c r="Y189">
        <v>38.6</v>
      </c>
      <c r="Z189">
        <v>41.38</v>
      </c>
      <c r="AA189">
        <v>38.6</v>
      </c>
      <c r="AB189">
        <v>44.6</v>
      </c>
      <c r="AC189" s="1">
        <f>(Table2[[#This Row],[Close Price]]/Table2[[#This Row],[Day Low]])-1</f>
        <v>8.0310880829015385E-3</v>
      </c>
      <c r="AD189" s="1">
        <f>(Table2[[#This Row],[Day High]]/Table2[[#This Row],[Close Price]])-1</f>
        <v>6.1423798509380623E-2</v>
      </c>
      <c r="AE189" s="1">
        <f>(Table2[[#This Row],[Close Price]]/Table2[[#This Row],[Current Week Low]])-1</f>
        <v>8.0310880829015385E-3</v>
      </c>
      <c r="AF189" s="1">
        <f>(Table2[[#This Row],[Current Week High]]/Table2[[#This Row],[Close Price]])-1</f>
        <v>6.3479825237728216E-2</v>
      </c>
      <c r="AG189" s="1">
        <f>(Table2[[#This Row],[Close Price]]/Table2[[#This Row],[Current Month Low]])-1</f>
        <v>8.0310880829015385E-3</v>
      </c>
      <c r="AH189" s="1">
        <f>(Table2[[#This Row],[Current Month High]]/Table2[[#This Row],[Close Price]])-1</f>
        <v>0.14623490105371384</v>
      </c>
      <c r="AI189">
        <v>18.478540221022801</v>
      </c>
      <c r="AJ189">
        <v>138.711656441717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0.05</v>
      </c>
      <c r="AM189" t="s">
        <v>3088</v>
      </c>
      <c r="AN189">
        <v>-0.79</v>
      </c>
      <c r="AO189" t="s">
        <v>3089</v>
      </c>
      <c r="AP189">
        <v>8.1193739806083007E-2</v>
      </c>
      <c r="AQ189">
        <f>(Table2[[#This Row],[Sharpe Ratio]]-AVERAGE(Table2[Sharpe Ratio]))/_xlfn.STDEV.P(Table2[Sharpe Ratio])</f>
        <v>0.2588761733256193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0.49870061650508113</v>
      </c>
      <c r="AS189">
        <f>_xlfn.RANK.AVG(Table2[[#This Row],[1Y Return vs Nifty Z-Score]],Table2[1Y Return vs Nifty Z-Score])</f>
        <v>75</v>
      </c>
      <c r="AT189">
        <f>_xlfn.RANK.AVG(Table2[[#This Row],[6M Return vs Nifty Z-Score]],Table2[6M Return vs Nifty Z-Score])</f>
        <v>363</v>
      </c>
      <c r="AU189">
        <f>_xlfn.RANK.AVG(Table2[[#This Row],[Sharpe Ratio Z-Score]],Table2[Sharpe Ratio Z-Score])</f>
        <v>264</v>
      </c>
      <c r="AV189">
        <f>(Table2[[#This Row],[Rank 1Y]]+Table2[[#This Row],[Rank 6M]]+Table2[[#This Row],[Rank Sharpe]])/3</f>
        <v>234</v>
      </c>
    </row>
    <row r="190" spans="1:48" x14ac:dyDescent="0.3">
      <c r="A190" t="s">
        <v>636</v>
      </c>
      <c r="B190" t="s">
        <v>637</v>
      </c>
      <c r="C190" t="s">
        <v>3041</v>
      </c>
      <c r="D190" t="s">
        <v>230</v>
      </c>
      <c r="E190">
        <v>26863.399845899999</v>
      </c>
      <c r="F190">
        <v>4196.7</v>
      </c>
      <c r="G190">
        <v>109.398843156423</v>
      </c>
      <c r="H190">
        <f>(Table2[[#This Row],[1Y Return vs Nifty]]-AVERAGE(Table2[1Y Return vs Nifty]))/_xlfn.STDEV.P(Table2[1Y Return vs Nifty])</f>
        <v>1.2089553633886903</v>
      </c>
      <c r="I190">
        <v>-1.5777879883480901</v>
      </c>
      <c r="J190">
        <f>(Table2[[#This Row],[1M Return vs Nifty]]-AVERAGE(Table2[1M Return vs Nifty]))/_xlfn.STDEV.P(Table2[1M Return vs Nifty])</f>
        <v>1.4421688371301308E-2</v>
      </c>
      <c r="K190">
        <v>38.600106516598899</v>
      </c>
      <c r="L190">
        <f>(Table2[[#This Row],[6M Return vs Nifty]]-AVERAGE(Table2[6M Return vs Nifty]))/_xlfn.STDEV.P(Table2[6M Return vs Nifty])</f>
        <v>1.2841503687563935</v>
      </c>
      <c r="M190">
        <v>-4.0465044891270496</v>
      </c>
      <c r="N190">
        <f>(Table2[[#This Row],[1W Return vs Nifty]]-AVERAGE(Table2[1W Return vs Nifty]))/_xlfn.STDEV.P(Table2[1W Return vs Nifty])</f>
        <v>-0.58203185106512489</v>
      </c>
      <c r="O190">
        <v>4200.8999999999996</v>
      </c>
      <c r="P190">
        <v>3887.8508814659499</v>
      </c>
      <c r="Q190">
        <v>3020.3707043693598</v>
      </c>
      <c r="R190">
        <v>44.977133008054302</v>
      </c>
      <c r="S190" s="1">
        <f>(Table2[[#This Row],[Close Price]]-Table2[[#This Row],[20D EMA]])/Table2[[#This Row],[20D EMA]]</f>
        <v>-9.9978576019420077E-4</v>
      </c>
      <c r="T190" s="1">
        <f>(Table2[[#This Row],[Close Price]]-Table2[[#This Row],[50D EMA]])/Table2[[#This Row],[50D EMA]]</f>
        <v>7.9439548467866009E-2</v>
      </c>
      <c r="U190" s="1">
        <f>(Table2[[#This Row],[Close Price]]-Table2[[#This Row],[200D EMA]])/Table2[[#This Row],[200D EMA]]</f>
        <v>0.38946520502563686</v>
      </c>
      <c r="V190">
        <v>0.99175949339845704</v>
      </c>
      <c r="W190">
        <v>4105</v>
      </c>
      <c r="X190">
        <v>4364.8500000000004</v>
      </c>
      <c r="Y190">
        <v>4065</v>
      </c>
      <c r="Z190">
        <v>4364.8500000000004</v>
      </c>
      <c r="AA190">
        <v>4065</v>
      </c>
      <c r="AB190">
        <v>4509.6499999999996</v>
      </c>
      <c r="AC190" s="1">
        <f>(Table2[[#This Row],[Close Price]]/Table2[[#This Row],[Day Low]])-1</f>
        <v>2.2338611449451928E-2</v>
      </c>
      <c r="AD190" s="1">
        <f>(Table2[[#This Row],[Day High]]/Table2[[#This Row],[Close Price]])-1</f>
        <v>4.0067195653727961E-2</v>
      </c>
      <c r="AE190" s="1">
        <f>(Table2[[#This Row],[Close Price]]/Table2[[#This Row],[Current Week Low]])-1</f>
        <v>3.2398523985239791E-2</v>
      </c>
      <c r="AF190" s="1">
        <f>(Table2[[#This Row],[Current Week High]]/Table2[[#This Row],[Close Price]])-1</f>
        <v>4.0067195653727961E-2</v>
      </c>
      <c r="AG190" s="1">
        <f>(Table2[[#This Row],[Close Price]]/Table2[[#This Row],[Current Month Low]])-1</f>
        <v>3.2398523985239791E-2</v>
      </c>
      <c r="AH190" s="1">
        <f>(Table2[[#This Row],[Current Month High]]/Table2[[#This Row],[Close Price]])-1</f>
        <v>7.4570495865799336E-2</v>
      </c>
      <c r="AI190">
        <v>12.683775347296599</v>
      </c>
      <c r="AJ190">
        <v>149.06231454005899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0.26</v>
      </c>
      <c r="AM190" t="s">
        <v>3088</v>
      </c>
      <c r="AN190">
        <v>7.56</v>
      </c>
      <c r="AO190" t="s">
        <v>3088</v>
      </c>
      <c r="AQ190">
        <f>(Table2[[#This Row],[Sharpe Ratio]]-AVERAGE(Table2[Sharpe Ratio]))/_xlfn.STDEV.P(Table2[Sharpe Ratio])</f>
        <v>-0.69187918825832739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1.2336163811929328</v>
      </c>
      <c r="AS190">
        <f>_xlfn.RANK.AVG(Table2[[#This Row],[1Y Return vs Nifty Z-Score]],Table2[1Y Return vs Nifty Z-Score])</f>
        <v>85</v>
      </c>
      <c r="AT190">
        <f>_xlfn.RANK.AVG(Table2[[#This Row],[6M Return vs Nifty Z-Score]],Table2[6M Return vs Nifty Z-Score])</f>
        <v>75</v>
      </c>
      <c r="AU190">
        <f>_xlfn.RANK.AVG(Table2[[#This Row],[Sharpe Ratio Z-Score]],Table2[Sharpe Ratio Z-Score])</f>
        <v>542.5</v>
      </c>
      <c r="AV190">
        <f>(Table2[[#This Row],[Rank 1Y]]+Table2[[#This Row],[Rank 6M]]+Table2[[#This Row],[Rank Sharpe]])/3</f>
        <v>234.16666666666666</v>
      </c>
    </row>
    <row r="191" spans="1:48" x14ac:dyDescent="0.3">
      <c r="A191" t="s">
        <v>1269</v>
      </c>
      <c r="B191" t="s">
        <v>1270</v>
      </c>
      <c r="C191" t="s">
        <v>3034</v>
      </c>
      <c r="D191" t="s">
        <v>51</v>
      </c>
      <c r="E191">
        <v>8578.3897117800007</v>
      </c>
      <c r="F191">
        <v>189.3</v>
      </c>
      <c r="G191">
        <v>38.9324976068593</v>
      </c>
      <c r="H191">
        <f>(Table2[[#This Row],[1Y Return vs Nifty]]-AVERAGE(Table2[1Y Return vs Nifty]))/_xlfn.STDEV.P(Table2[1Y Return vs Nifty])</f>
        <v>0.10611908142201638</v>
      </c>
      <c r="I191">
        <v>1.1157672796663001</v>
      </c>
      <c r="J191">
        <f>(Table2[[#This Row],[1M Return vs Nifty]]-AVERAGE(Table2[1M Return vs Nifty]))/_xlfn.STDEV.P(Table2[1M Return vs Nifty])</f>
        <v>0.30005362884007841</v>
      </c>
      <c r="K191">
        <v>14.155822526698</v>
      </c>
      <c r="L191">
        <f>(Table2[[#This Row],[6M Return vs Nifty]]-AVERAGE(Table2[6M Return vs Nifty]))/_xlfn.STDEV.P(Table2[6M Return vs Nifty])</f>
        <v>0.38302138874500208</v>
      </c>
      <c r="M191">
        <v>-1.1343189433826499</v>
      </c>
      <c r="N191">
        <f>(Table2[[#This Row],[1W Return vs Nifty]]-AVERAGE(Table2[1W Return vs Nifty]))/_xlfn.STDEV.P(Table2[1W Return vs Nifty])</f>
        <v>-8.4313101773644719E-4</v>
      </c>
      <c r="O191">
        <v>193.19</v>
      </c>
      <c r="P191">
        <v>180.97874000910301</v>
      </c>
      <c r="Q191">
        <v>155.32849115978601</v>
      </c>
      <c r="R191">
        <v>38.359661191859303</v>
      </c>
      <c r="S191" s="1">
        <f>(Table2[[#This Row],[Close Price]]-Table2[[#This Row],[20D EMA]])/Table2[[#This Row],[20D EMA]]</f>
        <v>-2.0135617785599597E-2</v>
      </c>
      <c r="T191" s="1">
        <f>(Table2[[#This Row],[Close Price]]-Table2[[#This Row],[50D EMA]])/Table2[[#This Row],[50D EMA]]</f>
        <v>4.5979212754373555E-2</v>
      </c>
      <c r="U191" s="1">
        <f>(Table2[[#This Row],[Close Price]]-Table2[[#This Row],[200D EMA]])/Table2[[#This Row],[200D EMA]]</f>
        <v>0.21870751841185143</v>
      </c>
      <c r="V191">
        <v>1.24634034602358</v>
      </c>
      <c r="W191">
        <v>187.33</v>
      </c>
      <c r="X191">
        <v>200.54</v>
      </c>
      <c r="Y191">
        <v>187.33</v>
      </c>
      <c r="Z191">
        <v>202.6</v>
      </c>
      <c r="AA191">
        <v>187.33</v>
      </c>
      <c r="AB191">
        <v>216.48</v>
      </c>
      <c r="AC191" s="1">
        <f>(Table2[[#This Row],[Close Price]]/Table2[[#This Row],[Day Low]])-1</f>
        <v>1.0516201355895927E-2</v>
      </c>
      <c r="AD191" s="1">
        <f>(Table2[[#This Row],[Day High]]/Table2[[#This Row],[Close Price]])-1</f>
        <v>5.9376650818806054E-2</v>
      </c>
      <c r="AE191" s="1">
        <f>(Table2[[#This Row],[Close Price]]/Table2[[#This Row],[Current Week Low]])-1</f>
        <v>1.0516201355895927E-2</v>
      </c>
      <c r="AF191" s="1">
        <f>(Table2[[#This Row],[Current Week High]]/Table2[[#This Row],[Close Price]])-1</f>
        <v>7.0258848388800699E-2</v>
      </c>
      <c r="AG191" s="1">
        <f>(Table2[[#This Row],[Close Price]]/Table2[[#This Row],[Current Month Low]])-1</f>
        <v>1.0516201355895927E-2</v>
      </c>
      <c r="AH191" s="1">
        <f>(Table2[[#This Row],[Current Month High]]/Table2[[#This Row],[Close Price]])-1</f>
        <v>0.14358161648177492</v>
      </c>
      <c r="AI191">
        <v>14.358161648177401</v>
      </c>
      <c r="AJ191">
        <v>94.253463314520204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-0.01</v>
      </c>
      <c r="AM191" t="s">
        <v>3089</v>
      </c>
      <c r="AN191">
        <v>2.12</v>
      </c>
      <c r="AO191" t="s">
        <v>3088</v>
      </c>
      <c r="AP191">
        <v>9.8509588533869E-2</v>
      </c>
      <c r="AQ191">
        <f>(Table2[[#This Row],[Sharpe Ratio]]-AVERAGE(Table2[Sharpe Ratio]))/_xlfn.STDEV.P(Table2[Sharpe Ratio])</f>
        <v>0.46163978610707762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1.2499907540964381</v>
      </c>
      <c r="AS191">
        <f>_xlfn.RANK.AVG(Table2[[#This Row],[1Y Return vs Nifty Z-Score]],Table2[1Y Return vs Nifty Z-Score])</f>
        <v>269</v>
      </c>
      <c r="AT191">
        <f>_xlfn.RANK.AVG(Table2[[#This Row],[6M Return vs Nifty Z-Score]],Table2[6M Return vs Nifty Z-Score])</f>
        <v>209</v>
      </c>
      <c r="AU191">
        <f>_xlfn.RANK.AVG(Table2[[#This Row],[Sharpe Ratio Z-Score]],Table2[Sharpe Ratio Z-Score])</f>
        <v>225</v>
      </c>
      <c r="AV191">
        <f>(Table2[[#This Row],[Rank 1Y]]+Table2[[#This Row],[Rank 6M]]+Table2[[#This Row],[Rank Sharpe]])/3</f>
        <v>234.33333333333334</v>
      </c>
    </row>
    <row r="192" spans="1:48" x14ac:dyDescent="0.3">
      <c r="A192" t="s">
        <v>957</v>
      </c>
      <c r="B192" t="s">
        <v>958</v>
      </c>
      <c r="C192" t="s">
        <v>3032</v>
      </c>
      <c r="D192" t="s">
        <v>219</v>
      </c>
      <c r="E192">
        <v>14509.4154645</v>
      </c>
      <c r="F192">
        <v>2079.5500000000002</v>
      </c>
      <c r="G192">
        <v>76.785139818083294</v>
      </c>
      <c r="H192">
        <f>(Table2[[#This Row],[1Y Return vs Nifty]]-AVERAGE(Table2[1Y Return vs Nifty]))/_xlfn.STDEV.P(Table2[1Y Return vs Nifty])</f>
        <v>0.69853333071040613</v>
      </c>
      <c r="I192">
        <v>5.2034057407842997</v>
      </c>
      <c r="J192">
        <f>(Table2[[#This Row],[1M Return vs Nifty]]-AVERAGE(Table2[1M Return vs Nifty]))/_xlfn.STDEV.P(Table2[1M Return vs Nifty])</f>
        <v>0.73351794993590325</v>
      </c>
      <c r="K192">
        <v>11.90854142939</v>
      </c>
      <c r="L192">
        <f>(Table2[[#This Row],[6M Return vs Nifty]]-AVERAGE(Table2[6M Return vs Nifty]))/_xlfn.STDEV.P(Table2[6M Return vs Nifty])</f>
        <v>0.3001762490038381</v>
      </c>
      <c r="M192">
        <v>-2.8014206367924301</v>
      </c>
      <c r="N192">
        <f>(Table2[[#This Row],[1W Return vs Nifty]]-AVERAGE(Table2[1W Return vs Nifty]))/_xlfn.STDEV.P(Table2[1W Return vs Nifty])</f>
        <v>-0.33354882032298228</v>
      </c>
      <c r="O192">
        <v>2170.94</v>
      </c>
      <c r="P192">
        <v>2006.4650876665701</v>
      </c>
      <c r="Q192">
        <v>1657.59895974291</v>
      </c>
      <c r="R192">
        <v>29.6991383343316</v>
      </c>
      <c r="S192" s="1">
        <f>(Table2[[#This Row],[Close Price]]-Table2[[#This Row],[20D EMA]])/Table2[[#This Row],[20D EMA]]</f>
        <v>-4.2096971818659137E-2</v>
      </c>
      <c r="T192" s="1">
        <f>(Table2[[#This Row],[Close Price]]-Table2[[#This Row],[50D EMA]])/Table2[[#This Row],[50D EMA]]</f>
        <v>3.6424711689563773E-2</v>
      </c>
      <c r="U192" s="1">
        <f>(Table2[[#This Row],[Close Price]]-Table2[[#This Row],[200D EMA]])/Table2[[#This Row],[200D EMA]]</f>
        <v>0.2545555653114876</v>
      </c>
      <c r="V192">
        <v>0.26751434014665698</v>
      </c>
      <c r="W192">
        <v>2070</v>
      </c>
      <c r="X192">
        <v>2231.5500000000002</v>
      </c>
      <c r="Y192">
        <v>2070</v>
      </c>
      <c r="Z192">
        <v>2231.5500000000002</v>
      </c>
      <c r="AA192">
        <v>2070</v>
      </c>
      <c r="AB192">
        <v>2313.25</v>
      </c>
      <c r="AC192" s="1">
        <f>(Table2[[#This Row],[Close Price]]/Table2[[#This Row],[Day Low]])-1</f>
        <v>4.6135265700484318E-3</v>
      </c>
      <c r="AD192" s="1">
        <f>(Table2[[#This Row],[Day High]]/Table2[[#This Row],[Close Price]])-1</f>
        <v>7.3092736409319237E-2</v>
      </c>
      <c r="AE192" s="1">
        <f>(Table2[[#This Row],[Close Price]]/Table2[[#This Row],[Current Week Low]])-1</f>
        <v>4.6135265700484318E-3</v>
      </c>
      <c r="AF192" s="1">
        <f>(Table2[[#This Row],[Current Week High]]/Table2[[#This Row],[Close Price]])-1</f>
        <v>7.3092736409319237E-2</v>
      </c>
      <c r="AG192" s="1">
        <f>(Table2[[#This Row],[Close Price]]/Table2[[#This Row],[Current Month Low]])-1</f>
        <v>4.6135265700484318E-3</v>
      </c>
      <c r="AH192" s="1">
        <f>(Table2[[#This Row],[Current Month High]]/Table2[[#This Row],[Close Price]])-1</f>
        <v>0.11238008222932838</v>
      </c>
      <c r="AI192">
        <v>15.794282416869001</v>
      </c>
      <c r="AJ192">
        <v>114.37554765218199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0.2</v>
      </c>
      <c r="AM192" t="s">
        <v>3088</v>
      </c>
      <c r="AN192">
        <v>-2.19</v>
      </c>
      <c r="AO192" t="s">
        <v>3089</v>
      </c>
      <c r="AP192">
        <v>5.5011631078340999E-2</v>
      </c>
      <c r="AQ192">
        <f>(Table2[[#This Row],[Sharpe Ratio]]-AVERAGE(Table2[Sharpe Ratio]))/_xlfn.STDEV.P(Table2[Sharpe Ratio])</f>
        <v>-4.7708796278276226E-2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1.350969913048889</v>
      </c>
      <c r="AS192">
        <f>_xlfn.RANK.AVG(Table2[[#This Row],[1Y Return vs Nifty Z-Score]],Table2[1Y Return vs Nifty Z-Score])</f>
        <v>122</v>
      </c>
      <c r="AT192">
        <f>_xlfn.RANK.AVG(Table2[[#This Row],[6M Return vs Nifty Z-Score]],Table2[6M Return vs Nifty Z-Score])</f>
        <v>228</v>
      </c>
      <c r="AU192">
        <f>_xlfn.RANK.AVG(Table2[[#This Row],[Sharpe Ratio Z-Score]],Table2[Sharpe Ratio Z-Score])</f>
        <v>354</v>
      </c>
      <c r="AV192">
        <f>(Table2[[#This Row],[Rank 1Y]]+Table2[[#This Row],[Rank 6M]]+Table2[[#This Row],[Rank Sharpe]])/3</f>
        <v>234.66666666666666</v>
      </c>
    </row>
    <row r="193" spans="1:48" x14ac:dyDescent="0.3">
      <c r="A193" t="s">
        <v>1490</v>
      </c>
      <c r="B193" t="s">
        <v>1491</v>
      </c>
      <c r="C193" t="s">
        <v>3044</v>
      </c>
      <c r="D193" t="s">
        <v>166</v>
      </c>
      <c r="E193">
        <v>6415.2892574999996</v>
      </c>
      <c r="F193">
        <v>926.7</v>
      </c>
      <c r="G193">
        <v>52.049570968186799</v>
      </c>
      <c r="H193">
        <f>(Table2[[#This Row],[1Y Return vs Nifty]]-AVERAGE(Table2[1Y Return vs Nifty]))/_xlfn.STDEV.P(Table2[1Y Return vs Nifty])</f>
        <v>0.31140834828084085</v>
      </c>
      <c r="I193">
        <v>0.65459032828520802</v>
      </c>
      <c r="J193">
        <f>(Table2[[#This Row],[1M Return vs Nifty]]-AVERAGE(Table2[1M Return vs Nifty]))/_xlfn.STDEV.P(Table2[1M Return vs Nifty])</f>
        <v>0.25114916822377131</v>
      </c>
      <c r="K193">
        <v>59.8057678544561</v>
      </c>
      <c r="L193">
        <f>(Table2[[#This Row],[6M Return vs Nifty]]-AVERAGE(Table2[6M Return vs Nifty]))/_xlfn.STDEV.P(Table2[6M Return vs Nifty])</f>
        <v>2.0658887898836031</v>
      </c>
      <c r="M193">
        <v>4.0506000333465799</v>
      </c>
      <c r="N193">
        <f>(Table2[[#This Row],[1W Return vs Nifty]]-AVERAGE(Table2[1W Return vs Nifty]))/_xlfn.STDEV.P(Table2[1W Return vs Nifty])</f>
        <v>1.033918005008849</v>
      </c>
      <c r="O193">
        <v>918.02</v>
      </c>
      <c r="P193">
        <v>870.01200125415505</v>
      </c>
      <c r="Q193">
        <v>694.992367844353</v>
      </c>
      <c r="R193">
        <v>50.315890675011403</v>
      </c>
      <c r="S193" s="1">
        <f>(Table2[[#This Row],[Close Price]]-Table2[[#This Row],[20D EMA]])/Table2[[#This Row],[20D EMA]]</f>
        <v>9.4551316964772703E-3</v>
      </c>
      <c r="T193" s="1">
        <f>(Table2[[#This Row],[Close Price]]-Table2[[#This Row],[50D EMA]])/Table2[[#This Row],[50D EMA]]</f>
        <v>6.5157720426990792E-2</v>
      </c>
      <c r="U193" s="1">
        <f>(Table2[[#This Row],[Close Price]]-Table2[[#This Row],[200D EMA]])/Table2[[#This Row],[200D EMA]]</f>
        <v>0.33339593767674169</v>
      </c>
      <c r="V193">
        <v>0.95785807628500597</v>
      </c>
      <c r="W193">
        <v>916.4</v>
      </c>
      <c r="X193">
        <v>940</v>
      </c>
      <c r="Y193">
        <v>873.75</v>
      </c>
      <c r="Z193">
        <v>940</v>
      </c>
      <c r="AA193">
        <v>873.75</v>
      </c>
      <c r="AB193">
        <v>1010</v>
      </c>
      <c r="AC193" s="1">
        <f>(Table2[[#This Row],[Close Price]]/Table2[[#This Row],[Day Low]])-1</f>
        <v>1.1239633347883027E-2</v>
      </c>
      <c r="AD193" s="1">
        <f>(Table2[[#This Row],[Day High]]/Table2[[#This Row],[Close Price]])-1</f>
        <v>1.4352001726556596E-2</v>
      </c>
      <c r="AE193" s="1">
        <f>(Table2[[#This Row],[Close Price]]/Table2[[#This Row],[Current Week Low]])-1</f>
        <v>6.0600858369098676E-2</v>
      </c>
      <c r="AF193" s="1">
        <f>(Table2[[#This Row],[Current Week High]]/Table2[[#This Row],[Close Price]])-1</f>
        <v>1.4352001726556596E-2</v>
      </c>
      <c r="AG193" s="1">
        <f>(Table2[[#This Row],[Close Price]]/Table2[[#This Row],[Current Month Low]])-1</f>
        <v>6.0600858369098676E-2</v>
      </c>
      <c r="AH193" s="1">
        <f>(Table2[[#This Row],[Current Month High]]/Table2[[#This Row],[Close Price]])-1</f>
        <v>8.988885291895965E-2</v>
      </c>
      <c r="AI193">
        <v>8.9888852918959596</v>
      </c>
      <c r="AJ193">
        <v>112.01098146877101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0.22</v>
      </c>
      <c r="AM193" t="s">
        <v>3088</v>
      </c>
      <c r="AN193">
        <v>3.68</v>
      </c>
      <c r="AO193" t="s">
        <v>3088</v>
      </c>
      <c r="AP193">
        <v>2.2612808351176E-2</v>
      </c>
      <c r="AQ193">
        <f>(Table2[[#This Row],[Sharpe Ratio]]-AVERAGE(Table2[Sharpe Ratio]))/_xlfn.STDEV.P(Table2[Sharpe Ratio])</f>
        <v>-0.42708970040251482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3.2352746109945496</v>
      </c>
      <c r="AS193">
        <f>_xlfn.RANK.AVG(Table2[[#This Row],[1Y Return vs Nifty Z-Score]],Table2[1Y Return vs Nifty Z-Score])</f>
        <v>212</v>
      </c>
      <c r="AT193">
        <f>_xlfn.RANK.AVG(Table2[[#This Row],[6M Return vs Nifty Z-Score]],Table2[6M Return vs Nifty Z-Score])</f>
        <v>33</v>
      </c>
      <c r="AU193">
        <f>_xlfn.RANK.AVG(Table2[[#This Row],[Sharpe Ratio Z-Score]],Table2[Sharpe Ratio Z-Score])</f>
        <v>460</v>
      </c>
      <c r="AV193">
        <f>(Table2[[#This Row],[Rank 1Y]]+Table2[[#This Row],[Rank 6M]]+Table2[[#This Row],[Rank Sharpe]])/3</f>
        <v>235</v>
      </c>
    </row>
    <row r="194" spans="1:48" x14ac:dyDescent="0.3">
      <c r="A194" t="s">
        <v>457</v>
      </c>
      <c r="B194" t="s">
        <v>458</v>
      </c>
      <c r="C194" t="s">
        <v>3030</v>
      </c>
      <c r="D194" t="s">
        <v>24</v>
      </c>
      <c r="E194">
        <v>46870.329243128901</v>
      </c>
      <c r="F194">
        <v>191.37</v>
      </c>
      <c r="G194">
        <v>19.828617261279799</v>
      </c>
      <c r="H194">
        <f>(Table2[[#This Row],[1Y Return vs Nifty]]-AVERAGE(Table2[1Y Return vs Nifty]))/_xlfn.STDEV.P(Table2[1Y Return vs Nifty])</f>
        <v>-0.19286694101384644</v>
      </c>
      <c r="I194">
        <v>4.3789226567156501</v>
      </c>
      <c r="J194">
        <f>(Table2[[#This Row],[1M Return vs Nifty]]-AVERAGE(Table2[1M Return vs Nifty]))/_xlfn.STDEV.P(Table2[1M Return vs Nifty])</f>
        <v>0.64608751701227773</v>
      </c>
      <c r="K194">
        <v>20.864147935894501</v>
      </c>
      <c r="L194">
        <f>(Table2[[#This Row],[6M Return vs Nifty]]-AVERAGE(Table2[6M Return vs Nifty]))/_xlfn.STDEV.P(Table2[6M Return vs Nifty])</f>
        <v>0.63032118431566597</v>
      </c>
      <c r="M194">
        <v>3.7883909019509299E-4</v>
      </c>
      <c r="N194">
        <f>(Table2[[#This Row],[1W Return vs Nifty]]-AVERAGE(Table2[1W Return vs Nifty]))/_xlfn.STDEV.P(Table2[1W Return vs Nifty])</f>
        <v>0.22561000580237342</v>
      </c>
      <c r="O194">
        <v>194.27</v>
      </c>
      <c r="P194">
        <v>184.394469749835</v>
      </c>
      <c r="Q194">
        <v>162.63449784197999</v>
      </c>
      <c r="R194">
        <v>36.109529472732603</v>
      </c>
      <c r="S194" s="1">
        <f>(Table2[[#This Row],[Close Price]]-Table2[[#This Row],[20D EMA]])/Table2[[#This Row],[20D EMA]]</f>
        <v>-1.4927677973953803E-2</v>
      </c>
      <c r="T194" s="1">
        <f>(Table2[[#This Row],[Close Price]]-Table2[[#This Row],[50D EMA]])/Table2[[#This Row],[50D EMA]]</f>
        <v>3.7829389675452831E-2</v>
      </c>
      <c r="U194" s="1">
        <f>(Table2[[#This Row],[Close Price]]-Table2[[#This Row],[200D EMA]])/Table2[[#This Row],[200D EMA]]</f>
        <v>0.17668761879745951</v>
      </c>
      <c r="V194">
        <v>1.46157173748882</v>
      </c>
      <c r="W194">
        <v>190.7</v>
      </c>
      <c r="X194">
        <v>195.49</v>
      </c>
      <c r="Y194">
        <v>190.56</v>
      </c>
      <c r="Z194">
        <v>195.49</v>
      </c>
      <c r="AA194">
        <v>190.56</v>
      </c>
      <c r="AB194">
        <v>203.51</v>
      </c>
      <c r="AC194" s="1">
        <f>(Table2[[#This Row],[Close Price]]/Table2[[#This Row],[Day Low]])-1</f>
        <v>3.5133717881490334E-3</v>
      </c>
      <c r="AD194" s="1">
        <f>(Table2[[#This Row],[Day High]]/Table2[[#This Row],[Close Price]])-1</f>
        <v>2.1528975283482188E-2</v>
      </c>
      <c r="AE194" s="1">
        <f>(Table2[[#This Row],[Close Price]]/Table2[[#This Row],[Current Week Low]])-1</f>
        <v>4.2506297229218948E-3</v>
      </c>
      <c r="AF194" s="1">
        <f>(Table2[[#This Row],[Current Week High]]/Table2[[#This Row],[Close Price]])-1</f>
        <v>2.1528975283482188E-2</v>
      </c>
      <c r="AG194" s="1">
        <f>(Table2[[#This Row],[Close Price]]/Table2[[#This Row],[Current Month Low]])-1</f>
        <v>4.2506297229218948E-3</v>
      </c>
      <c r="AH194" s="1">
        <f>(Table2[[#This Row],[Current Month High]]/Table2[[#This Row],[Close Price]])-1</f>
        <v>6.343732037414429E-2</v>
      </c>
      <c r="AI194">
        <v>7.2007106652035304</v>
      </c>
      <c r="AJ194">
        <v>46.643678160919499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0.13</v>
      </c>
      <c r="AM194" t="s">
        <v>3088</v>
      </c>
      <c r="AN194">
        <v>-0.05</v>
      </c>
      <c r="AO194" t="s">
        <v>3089</v>
      </c>
      <c r="AP194">
        <v>0.103747792963168</v>
      </c>
      <c r="AQ194">
        <f>(Table2[[#This Row],[Sharpe Ratio]]-AVERAGE(Table2[Sharpe Ratio]))/_xlfn.STDEV.P(Table2[Sharpe Ratio])</f>
        <v>0.5229776547423105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1.8321294208587811</v>
      </c>
      <c r="AS194">
        <f>_xlfn.RANK.AVG(Table2[[#This Row],[1Y Return vs Nifty Z-Score]],Table2[1Y Return vs Nifty Z-Score])</f>
        <v>344</v>
      </c>
      <c r="AT194">
        <f>_xlfn.RANK.AVG(Table2[[#This Row],[6M Return vs Nifty Z-Score]],Table2[6M Return vs Nifty Z-Score])</f>
        <v>153</v>
      </c>
      <c r="AU194">
        <f>_xlfn.RANK.AVG(Table2[[#This Row],[Sharpe Ratio Z-Score]],Table2[Sharpe Ratio Z-Score])</f>
        <v>215</v>
      </c>
      <c r="AV194">
        <f>(Table2[[#This Row],[Rank 1Y]]+Table2[[#This Row],[Rank 6M]]+Table2[[#This Row],[Rank Sharpe]])/3</f>
        <v>237.33333333333334</v>
      </c>
    </row>
    <row r="195" spans="1:48" x14ac:dyDescent="0.3">
      <c r="A195" t="s">
        <v>236</v>
      </c>
      <c r="B195" t="s">
        <v>237</v>
      </c>
      <c r="C195" t="s">
        <v>3034</v>
      </c>
      <c r="D195" t="s">
        <v>51</v>
      </c>
      <c r="E195">
        <v>108998.0461792</v>
      </c>
      <c r="F195">
        <v>3220.55</v>
      </c>
      <c r="G195">
        <v>34.061238558252001</v>
      </c>
      <c r="H195">
        <f>(Table2[[#This Row],[1Y Return vs Nifty]]-AVERAGE(Table2[1Y Return vs Nifty]))/_xlfn.STDEV.P(Table2[1Y Return vs Nifty])</f>
        <v>2.988125220347173E-2</v>
      </c>
      <c r="I195">
        <v>10.8936123213208</v>
      </c>
      <c r="J195">
        <f>(Table2[[#This Row],[1M Return vs Nifty]]-AVERAGE(Table2[1M Return vs Nifty]))/_xlfn.STDEV.P(Table2[1M Return vs Nifty])</f>
        <v>1.3369229613596978</v>
      </c>
      <c r="K195">
        <v>13.949126672616099</v>
      </c>
      <c r="L195">
        <f>(Table2[[#This Row],[6M Return vs Nifty]]-AVERAGE(Table2[6M Return vs Nifty]))/_xlfn.STDEV.P(Table2[6M Return vs Nifty])</f>
        <v>0.37540162683099554</v>
      </c>
      <c r="M195">
        <v>2.5297821576956401</v>
      </c>
      <c r="N195">
        <f>(Table2[[#This Row],[1W Return vs Nifty]]-AVERAGE(Table2[1W Return vs Nifty]))/_xlfn.STDEV.P(Table2[1W Return vs Nifty])</f>
        <v>0.73040637063981551</v>
      </c>
      <c r="O195">
        <v>3091.06</v>
      </c>
      <c r="P195">
        <v>2947.10608242016</v>
      </c>
      <c r="Q195">
        <v>2569.5472383948299</v>
      </c>
      <c r="R195">
        <v>63.486557957644699</v>
      </c>
      <c r="S195" s="1">
        <f>(Table2[[#This Row],[Close Price]]-Table2[[#This Row],[20D EMA]])/Table2[[#This Row],[20D EMA]]</f>
        <v>4.1891778224945567E-2</v>
      </c>
      <c r="T195" s="1">
        <f>(Table2[[#This Row],[Close Price]]-Table2[[#This Row],[50D EMA]])/Table2[[#This Row],[50D EMA]]</f>
        <v>9.2783873376993745E-2</v>
      </c>
      <c r="U195" s="1">
        <f>(Table2[[#This Row],[Close Price]]-Table2[[#This Row],[200D EMA]])/Table2[[#This Row],[200D EMA]]</f>
        <v>0.25335310123033389</v>
      </c>
      <c r="V195">
        <v>1.78695045154011</v>
      </c>
      <c r="W195">
        <v>3173.05</v>
      </c>
      <c r="X195">
        <v>3298</v>
      </c>
      <c r="Y195">
        <v>3156.45</v>
      </c>
      <c r="Z195">
        <v>3298</v>
      </c>
      <c r="AA195">
        <v>3156.45</v>
      </c>
      <c r="AB195">
        <v>3298</v>
      </c>
      <c r="AC195" s="1">
        <f>(Table2[[#This Row],[Close Price]]/Table2[[#This Row],[Day Low]])-1</f>
        <v>1.4969823986385355E-2</v>
      </c>
      <c r="AD195" s="1">
        <f>(Table2[[#This Row],[Day High]]/Table2[[#This Row],[Close Price]])-1</f>
        <v>2.4048687336013952E-2</v>
      </c>
      <c r="AE195" s="1">
        <f>(Table2[[#This Row],[Close Price]]/Table2[[#This Row],[Current Week Low]])-1</f>
        <v>2.0307624071346009E-2</v>
      </c>
      <c r="AF195" s="1">
        <f>(Table2[[#This Row],[Current Week High]]/Table2[[#This Row],[Close Price]])-1</f>
        <v>2.4048687336013952E-2</v>
      </c>
      <c r="AG195" s="1">
        <f>(Table2[[#This Row],[Close Price]]/Table2[[#This Row],[Current Month Low]])-1</f>
        <v>2.0307624071346009E-2</v>
      </c>
      <c r="AH195" s="1">
        <f>(Table2[[#This Row],[Current Month High]]/Table2[[#This Row],[Close Price]])-1</f>
        <v>2.4048687336013952E-2</v>
      </c>
      <c r="AI195">
        <v>2.4048687336013899</v>
      </c>
      <c r="AJ195">
        <v>81.741485849722096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0.05</v>
      </c>
      <c r="AM195" t="s">
        <v>3088</v>
      </c>
      <c r="AN195">
        <v>9.31</v>
      </c>
      <c r="AO195" t="s">
        <v>3088</v>
      </c>
      <c r="AP195">
        <v>9.6243171429759994E-2</v>
      </c>
      <c r="AQ195">
        <f>(Table2[[#This Row],[Sharpe Ratio]]-AVERAGE(Table2[Sharpe Ratio]))/_xlfn.STDEV.P(Table2[Sharpe Ratio])</f>
        <v>0.43510069308754706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2.9077129041215279</v>
      </c>
      <c r="AS195">
        <f>_xlfn.RANK.AVG(Table2[[#This Row],[1Y Return vs Nifty Z-Score]],Table2[1Y Return vs Nifty Z-Score])</f>
        <v>286</v>
      </c>
      <c r="AT195">
        <f>_xlfn.RANK.AVG(Table2[[#This Row],[6M Return vs Nifty Z-Score]],Table2[6M Return vs Nifty Z-Score])</f>
        <v>210</v>
      </c>
      <c r="AU195">
        <f>_xlfn.RANK.AVG(Table2[[#This Row],[Sharpe Ratio Z-Score]],Table2[Sharpe Ratio Z-Score])</f>
        <v>228</v>
      </c>
      <c r="AV195">
        <f>(Table2[[#This Row],[Rank 1Y]]+Table2[[#This Row],[Rank 6M]]+Table2[[#This Row],[Rank Sharpe]])/3</f>
        <v>241.33333333333334</v>
      </c>
    </row>
    <row r="196" spans="1:48" x14ac:dyDescent="0.3">
      <c r="A196" t="s">
        <v>1719</v>
      </c>
      <c r="B196" t="s">
        <v>1720</v>
      </c>
      <c r="C196" t="s">
        <v>583</v>
      </c>
      <c r="D196" t="s">
        <v>583</v>
      </c>
      <c r="E196">
        <v>4410.5527894999996</v>
      </c>
      <c r="F196">
        <v>213.55</v>
      </c>
      <c r="G196">
        <v>62.4417170323023</v>
      </c>
      <c r="H196">
        <f>(Table2[[#This Row],[1Y Return vs Nifty]]-AVERAGE(Table2[1Y Return vs Nifty]))/_xlfn.STDEV.P(Table2[1Y Return vs Nifty])</f>
        <v>0.47405103448261882</v>
      </c>
      <c r="I196">
        <v>0.60020356338738801</v>
      </c>
      <c r="J196">
        <f>(Table2[[#This Row],[1M Return vs Nifty]]-AVERAGE(Table2[1M Return vs Nifty]))/_xlfn.STDEV.P(Table2[1M Return vs Nifty])</f>
        <v>0.24538184747188077</v>
      </c>
      <c r="K196">
        <v>5.9619240905975701</v>
      </c>
      <c r="L196">
        <f>(Table2[[#This Row],[6M Return vs Nifty]]-AVERAGE(Table2[6M Return vs Nifty]))/_xlfn.STDEV.P(Table2[6M Return vs Nifty])</f>
        <v>8.0956523883724152E-2</v>
      </c>
      <c r="M196">
        <v>-5.33956144872149</v>
      </c>
      <c r="N196">
        <f>(Table2[[#This Row],[1W Return vs Nifty]]-AVERAGE(Table2[1W Return vs Nifty]))/_xlfn.STDEV.P(Table2[1W Return vs Nifty])</f>
        <v>-0.84008893825630626</v>
      </c>
      <c r="O196">
        <v>218.93</v>
      </c>
      <c r="P196">
        <v>205.310779664118</v>
      </c>
      <c r="Q196">
        <v>173.258048294292</v>
      </c>
      <c r="R196">
        <v>39.475486062070999</v>
      </c>
      <c r="S196" s="1">
        <f>(Table2[[#This Row],[Close Price]]-Table2[[#This Row],[20D EMA]])/Table2[[#This Row],[20D EMA]]</f>
        <v>-2.4574064769561026E-2</v>
      </c>
      <c r="T196" s="1">
        <f>(Table2[[#This Row],[Close Price]]-Table2[[#This Row],[50D EMA]])/Table2[[#This Row],[50D EMA]]</f>
        <v>4.013048096822347E-2</v>
      </c>
      <c r="U196" s="1">
        <f>(Table2[[#This Row],[Close Price]]-Table2[[#This Row],[200D EMA]])/Table2[[#This Row],[200D EMA]]</f>
        <v>0.23255457453421768</v>
      </c>
      <c r="V196">
        <v>1.0301265708863201</v>
      </c>
      <c r="W196">
        <v>212</v>
      </c>
      <c r="X196">
        <v>229.5</v>
      </c>
      <c r="Y196">
        <v>207.6</v>
      </c>
      <c r="Z196">
        <v>229.5</v>
      </c>
      <c r="AA196">
        <v>207.6</v>
      </c>
      <c r="AB196">
        <v>235.4</v>
      </c>
      <c r="AC196" s="1">
        <f>(Table2[[#This Row],[Close Price]]/Table2[[#This Row],[Day Low]])-1</f>
        <v>7.3113207547170767E-3</v>
      </c>
      <c r="AD196" s="1">
        <f>(Table2[[#This Row],[Day High]]/Table2[[#This Row],[Close Price]])-1</f>
        <v>7.4689768204167617E-2</v>
      </c>
      <c r="AE196" s="1">
        <f>(Table2[[#This Row],[Close Price]]/Table2[[#This Row],[Current Week Low]])-1</f>
        <v>2.8660886319845869E-2</v>
      </c>
      <c r="AF196" s="1">
        <f>(Table2[[#This Row],[Current Week High]]/Table2[[#This Row],[Close Price]])-1</f>
        <v>7.4689768204167617E-2</v>
      </c>
      <c r="AG196" s="1">
        <f>(Table2[[#This Row],[Close Price]]/Table2[[#This Row],[Current Month Low]])-1</f>
        <v>2.8660886319845869E-2</v>
      </c>
      <c r="AH196" s="1">
        <f>(Table2[[#This Row],[Current Month High]]/Table2[[#This Row],[Close Price]])-1</f>
        <v>0.1023179583235776</v>
      </c>
      <c r="AI196">
        <v>13.884336221025499</v>
      </c>
      <c r="AJ196">
        <v>90.584560464078507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0.1</v>
      </c>
      <c r="AM196" t="s">
        <v>3088</v>
      </c>
      <c r="AN196">
        <v>3.79</v>
      </c>
      <c r="AO196" t="s">
        <v>3088</v>
      </c>
      <c r="AP196">
        <v>8.1693326556052007E-2</v>
      </c>
      <c r="AQ196">
        <f>(Table2[[#This Row],[Sharpe Ratio]]-AVERAGE(Table2[Sharpe Ratio]))/_xlfn.STDEV.P(Table2[Sharpe Ratio])</f>
        <v>0.26472619060827857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0.22502665819019596</v>
      </c>
      <c r="AS196">
        <f>_xlfn.RANK.AVG(Table2[[#This Row],[1Y Return vs Nifty Z-Score]],Table2[1Y Return vs Nifty Z-Score])</f>
        <v>171</v>
      </c>
      <c r="AT196">
        <f>_xlfn.RANK.AVG(Table2[[#This Row],[6M Return vs Nifty Z-Score]],Table2[6M Return vs Nifty Z-Score])</f>
        <v>291</v>
      </c>
      <c r="AU196">
        <f>_xlfn.RANK.AVG(Table2[[#This Row],[Sharpe Ratio Z-Score]],Table2[Sharpe Ratio Z-Score])</f>
        <v>262</v>
      </c>
      <c r="AV196">
        <f>(Table2[[#This Row],[Rank 1Y]]+Table2[[#This Row],[Rank 6M]]+Table2[[#This Row],[Rank Sharpe]])/3</f>
        <v>241.33333333333334</v>
      </c>
    </row>
    <row r="197" spans="1:48" x14ac:dyDescent="0.3">
      <c r="A197" t="s">
        <v>318</v>
      </c>
      <c r="B197" t="s">
        <v>319</v>
      </c>
      <c r="C197" t="s">
        <v>3034</v>
      </c>
      <c r="D197" t="s">
        <v>51</v>
      </c>
      <c r="E197">
        <v>82125.15543744</v>
      </c>
      <c r="F197">
        <v>1401.6</v>
      </c>
      <c r="G197">
        <v>38.496613235552701</v>
      </c>
      <c r="H197">
        <f>(Table2[[#This Row],[1Y Return vs Nifty]]-AVERAGE(Table2[1Y Return vs Nifty]))/_xlfn.STDEV.P(Table2[1Y Return vs Nifty])</f>
        <v>9.9297256114202787E-2</v>
      </c>
      <c r="I197">
        <v>9.9416738745475595</v>
      </c>
      <c r="J197">
        <f>(Table2[[#This Row],[1M Return vs Nifty]]-AVERAGE(Table2[1M Return vs Nifty]))/_xlfn.STDEV.P(Table2[1M Return vs Nifty])</f>
        <v>1.2359768144632526</v>
      </c>
      <c r="K197">
        <v>28.762200861445201</v>
      </c>
      <c r="L197">
        <f>(Table2[[#This Row],[6M Return vs Nifty]]-AVERAGE(Table2[6M Return vs Nifty]))/_xlfn.STDEV.P(Table2[6M Return vs Nifty])</f>
        <v>0.92147982000398998</v>
      </c>
      <c r="M197">
        <v>5.3167764921172704</v>
      </c>
      <c r="N197">
        <f>(Table2[[#This Row],[1W Return vs Nifty]]-AVERAGE(Table2[1W Return vs Nifty]))/_xlfn.STDEV.P(Table2[1W Return vs Nifty])</f>
        <v>1.2866105151074692</v>
      </c>
      <c r="O197">
        <v>1371.37</v>
      </c>
      <c r="P197">
        <v>1301.7621345888899</v>
      </c>
      <c r="Q197">
        <v>1117.3634518649601</v>
      </c>
      <c r="R197">
        <v>55.582166945762403</v>
      </c>
      <c r="S197" s="1">
        <f>(Table2[[#This Row],[Close Price]]-Table2[[#This Row],[20D EMA]])/Table2[[#This Row],[20D EMA]]</f>
        <v>2.2043649780876074E-2</v>
      </c>
      <c r="T197" s="1">
        <f>(Table2[[#This Row],[Close Price]]-Table2[[#This Row],[50D EMA]])/Table2[[#This Row],[50D EMA]]</f>
        <v>7.6694399658997478E-2</v>
      </c>
      <c r="U197" s="1">
        <f>(Table2[[#This Row],[Close Price]]-Table2[[#This Row],[200D EMA]])/Table2[[#This Row],[200D EMA]]</f>
        <v>0.25438146169952897</v>
      </c>
      <c r="V197">
        <v>0.66655725750164996</v>
      </c>
      <c r="W197">
        <v>1395</v>
      </c>
      <c r="X197">
        <v>1439.45</v>
      </c>
      <c r="Y197">
        <v>1395</v>
      </c>
      <c r="Z197">
        <v>1442</v>
      </c>
      <c r="AA197">
        <v>1395</v>
      </c>
      <c r="AB197">
        <v>1450.8</v>
      </c>
      <c r="AC197" s="1">
        <f>(Table2[[#This Row],[Close Price]]/Table2[[#This Row],[Day Low]])-1</f>
        <v>4.7311827956988406E-3</v>
      </c>
      <c r="AD197" s="1">
        <f>(Table2[[#This Row],[Day High]]/Table2[[#This Row],[Close Price]])-1</f>
        <v>2.7004851598173563E-2</v>
      </c>
      <c r="AE197" s="1">
        <f>(Table2[[#This Row],[Close Price]]/Table2[[#This Row],[Current Week Low]])-1</f>
        <v>4.7311827956988406E-3</v>
      </c>
      <c r="AF197" s="1">
        <f>(Table2[[#This Row],[Current Week High]]/Table2[[#This Row],[Close Price]])-1</f>
        <v>2.8824200913242004E-2</v>
      </c>
      <c r="AG197" s="1">
        <f>(Table2[[#This Row],[Close Price]]/Table2[[#This Row],[Current Month Low]])-1</f>
        <v>4.7311827956988406E-3</v>
      </c>
      <c r="AH197" s="1">
        <f>(Table2[[#This Row],[Current Month High]]/Table2[[#This Row],[Close Price]])-1</f>
        <v>3.510273972602751E-2</v>
      </c>
      <c r="AI197">
        <v>3.5102739726027501</v>
      </c>
      <c r="AJ197">
        <v>71.8068153959303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0.06</v>
      </c>
      <c r="AM197" t="s">
        <v>3088</v>
      </c>
      <c r="AN197">
        <v>5.32</v>
      </c>
      <c r="AO197" t="s">
        <v>3088</v>
      </c>
      <c r="AP197">
        <v>5.8363167190332001E-2</v>
      </c>
      <c r="AQ197">
        <f>(Table2[[#This Row],[Sharpe Ratio]]-AVERAGE(Table2[Sharpe Ratio]))/_xlfn.STDEV.P(Table2[Sharpe Ratio])</f>
        <v>-8.4632714923994577E-3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3.5349011341965149</v>
      </c>
      <c r="AS197">
        <f>_xlfn.RANK.AVG(Table2[[#This Row],[1Y Return vs Nifty Z-Score]],Table2[1Y Return vs Nifty Z-Score])</f>
        <v>270</v>
      </c>
      <c r="AT197">
        <f>_xlfn.RANK.AVG(Table2[[#This Row],[6M Return vs Nifty Z-Score]],Table2[6M Return vs Nifty Z-Score])</f>
        <v>112</v>
      </c>
      <c r="AU197">
        <f>_xlfn.RANK.AVG(Table2[[#This Row],[Sharpe Ratio Z-Score]],Table2[Sharpe Ratio Z-Score])</f>
        <v>344</v>
      </c>
      <c r="AV197">
        <f>(Table2[[#This Row],[Rank 1Y]]+Table2[[#This Row],[Rank 6M]]+Table2[[#This Row],[Rank Sharpe]])/3</f>
        <v>242</v>
      </c>
    </row>
    <row r="198" spans="1:48" x14ac:dyDescent="0.3">
      <c r="A198" t="s">
        <v>64</v>
      </c>
      <c r="B198" t="s">
        <v>65</v>
      </c>
      <c r="C198" t="s">
        <v>3036</v>
      </c>
      <c r="D198" t="s">
        <v>63</v>
      </c>
      <c r="E198">
        <v>372584.15322087897</v>
      </c>
      <c r="F198">
        <v>1013.75</v>
      </c>
      <c r="G198">
        <v>43.393309583118103</v>
      </c>
      <c r="H198">
        <f>(Table2[[#This Row],[1Y Return vs Nifty]]-AVERAGE(Table2[1Y Return vs Nifty]))/_xlfn.STDEV.P(Table2[1Y Return vs Nifty])</f>
        <v>0.17593319276953082</v>
      </c>
      <c r="I198">
        <v>2.4725408601149002</v>
      </c>
      <c r="J198">
        <f>(Table2[[#This Row],[1M Return vs Nifty]]-AVERAGE(Table2[1M Return vs Nifty]))/_xlfn.STDEV.P(Table2[1M Return vs Nifty])</f>
        <v>0.44392959647373514</v>
      </c>
      <c r="K198">
        <v>-1.51074845132559</v>
      </c>
      <c r="L198">
        <f>(Table2[[#This Row],[6M Return vs Nifty]]-AVERAGE(Table2[6M Return vs Nifty]))/_xlfn.STDEV.P(Table2[6M Return vs Nifty])</f>
        <v>-0.19452063013904947</v>
      </c>
      <c r="M198">
        <v>-5.8880619869342103</v>
      </c>
      <c r="N198">
        <f>(Table2[[#This Row],[1W Return vs Nifty]]-AVERAGE(Table2[1W Return vs Nifty]))/_xlfn.STDEV.P(Table2[1W Return vs Nifty])</f>
        <v>-0.94955391593088945</v>
      </c>
      <c r="O198">
        <v>1056.52</v>
      </c>
      <c r="P198">
        <v>1020.70915930407</v>
      </c>
      <c r="Q198">
        <v>896.14799300707205</v>
      </c>
      <c r="R198">
        <v>34.425111267483302</v>
      </c>
      <c r="S198" s="1">
        <f>(Table2[[#This Row],[Close Price]]-Table2[[#This Row],[20D EMA]])/Table2[[#This Row],[20D EMA]]</f>
        <v>-4.0481959641085814E-2</v>
      </c>
      <c r="T198" s="1">
        <f>(Table2[[#This Row],[Close Price]]-Table2[[#This Row],[50D EMA]])/Table2[[#This Row],[50D EMA]]</f>
        <v>-6.8179649811458782E-3</v>
      </c>
      <c r="U198" s="1">
        <f>(Table2[[#This Row],[Close Price]]-Table2[[#This Row],[200D EMA]])/Table2[[#This Row],[200D EMA]]</f>
        <v>0.13123056449449627</v>
      </c>
      <c r="V198">
        <v>1.38570167700883</v>
      </c>
      <c r="W198">
        <v>1008.4</v>
      </c>
      <c r="X198">
        <v>1060.6500000000001</v>
      </c>
      <c r="Y198">
        <v>1008.4</v>
      </c>
      <c r="Z198">
        <v>1065</v>
      </c>
      <c r="AA198">
        <v>1008.4</v>
      </c>
      <c r="AB198">
        <v>1176</v>
      </c>
      <c r="AC198" s="1">
        <f>(Table2[[#This Row],[Close Price]]/Table2[[#This Row],[Day Low]])-1</f>
        <v>5.3054343514478131E-3</v>
      </c>
      <c r="AD198" s="1">
        <f>(Table2[[#This Row],[Day High]]/Table2[[#This Row],[Close Price]])-1</f>
        <v>4.6263871763255304E-2</v>
      </c>
      <c r="AE198" s="1">
        <f>(Table2[[#This Row],[Close Price]]/Table2[[#This Row],[Current Week Low]])-1</f>
        <v>5.3054343514478131E-3</v>
      </c>
      <c r="AF198" s="1">
        <f>(Table2[[#This Row],[Current Week High]]/Table2[[#This Row],[Close Price]])-1</f>
        <v>5.0554870530209683E-2</v>
      </c>
      <c r="AG198" s="1">
        <f>(Table2[[#This Row],[Close Price]]/Table2[[#This Row],[Current Month Low]])-1</f>
        <v>5.3054343514478131E-3</v>
      </c>
      <c r="AH198" s="1">
        <f>(Table2[[#This Row],[Current Month High]]/Table2[[#This Row],[Close Price]])-1</f>
        <v>0.1600493218249075</v>
      </c>
      <c r="AI198">
        <v>16.300863131935799</v>
      </c>
      <c r="AJ198">
        <v>70.866340805663199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0.02</v>
      </c>
      <c r="AM198" t="s">
        <v>3088</v>
      </c>
      <c r="AN198">
        <v>2.4</v>
      </c>
      <c r="AO198" t="s">
        <v>3088</v>
      </c>
      <c r="AP198">
        <v>0.15825381270953101</v>
      </c>
      <c r="AQ198">
        <f>(Table2[[#This Row],[Sharpe Ratio]]-AVERAGE(Table2[Sharpe Ratio]))/_xlfn.STDEV.P(Table2[Sharpe Ratio])</f>
        <v>1.1612274833155798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0.63701572648890692</v>
      </c>
      <c r="AS198">
        <f>_xlfn.RANK.AVG(Table2[[#This Row],[1Y Return vs Nifty Z-Score]],Table2[1Y Return vs Nifty Z-Score])</f>
        <v>248</v>
      </c>
      <c r="AT198">
        <f>_xlfn.RANK.AVG(Table2[[#This Row],[6M Return vs Nifty Z-Score]],Table2[6M Return vs Nifty Z-Score])</f>
        <v>387</v>
      </c>
      <c r="AU198">
        <f>_xlfn.RANK.AVG(Table2[[#This Row],[Sharpe Ratio Z-Score]],Table2[Sharpe Ratio Z-Score])</f>
        <v>93</v>
      </c>
      <c r="AV198">
        <f>(Table2[[#This Row],[Rank 1Y]]+Table2[[#This Row],[Rank 6M]]+Table2[[#This Row],[Rank Sharpe]])/3</f>
        <v>242.66666666666666</v>
      </c>
    </row>
    <row r="199" spans="1:48" x14ac:dyDescent="0.3">
      <c r="A199" t="s">
        <v>360</v>
      </c>
      <c r="B199" t="s">
        <v>361</v>
      </c>
      <c r="C199" t="s">
        <v>3030</v>
      </c>
      <c r="D199" t="s">
        <v>127</v>
      </c>
      <c r="E199">
        <v>65073.051178809998</v>
      </c>
      <c r="F199">
        <v>1434.85</v>
      </c>
      <c r="G199">
        <v>61.682873991624902</v>
      </c>
      <c r="H199">
        <f>(Table2[[#This Row],[1Y Return vs Nifty]]-AVERAGE(Table2[1Y Return vs Nifty]))/_xlfn.STDEV.P(Table2[1Y Return vs Nifty])</f>
        <v>0.46217473195763098</v>
      </c>
      <c r="I199">
        <v>6.6584696863198296</v>
      </c>
      <c r="J199">
        <f>(Table2[[#This Row],[1M Return vs Nifty]]-AVERAGE(Table2[1M Return vs Nifty]))/_xlfn.STDEV.P(Table2[1M Return vs Nifty])</f>
        <v>0.88781689572135414</v>
      </c>
      <c r="K199">
        <v>48.406416110820302</v>
      </c>
      <c r="L199">
        <f>(Table2[[#This Row],[6M Return vs Nifty]]-AVERAGE(Table2[6M Return vs Nifty]))/_xlfn.STDEV.P(Table2[6M Return vs Nifty])</f>
        <v>1.64565614106568</v>
      </c>
      <c r="M199">
        <v>2.2918937982553702</v>
      </c>
      <c r="N199">
        <f>(Table2[[#This Row],[1W Return vs Nifty]]-AVERAGE(Table2[1W Return vs Nifty]))/_xlfn.STDEV.P(Table2[1W Return vs Nifty])</f>
        <v>0.68293067619469305</v>
      </c>
      <c r="O199">
        <v>1450.72</v>
      </c>
      <c r="P199">
        <v>1393.0559374711499</v>
      </c>
      <c r="Q199">
        <v>1138.3123588953799</v>
      </c>
      <c r="R199">
        <v>43.608908766040301</v>
      </c>
      <c r="S199" s="1">
        <f>(Table2[[#This Row],[Close Price]]-Table2[[#This Row],[20D EMA]])/Table2[[#This Row],[20D EMA]]</f>
        <v>-1.093939561045558E-2</v>
      </c>
      <c r="T199" s="1">
        <f>(Table2[[#This Row],[Close Price]]-Table2[[#This Row],[50D EMA]])/Table2[[#This Row],[50D EMA]]</f>
        <v>3.000171163601642E-2</v>
      </c>
      <c r="U199" s="1">
        <f>(Table2[[#This Row],[Close Price]]-Table2[[#This Row],[200D EMA]])/Table2[[#This Row],[200D EMA]]</f>
        <v>0.26050638806415188</v>
      </c>
      <c r="V199">
        <v>0.40603959475691198</v>
      </c>
      <c r="W199">
        <v>1416</v>
      </c>
      <c r="X199">
        <v>1528</v>
      </c>
      <c r="Y199">
        <v>1416</v>
      </c>
      <c r="Z199">
        <v>1528</v>
      </c>
      <c r="AA199">
        <v>1416</v>
      </c>
      <c r="AB199">
        <v>1528</v>
      </c>
      <c r="AC199" s="1">
        <f>(Table2[[#This Row],[Close Price]]/Table2[[#This Row],[Day Low]])-1</f>
        <v>1.3312146892655363E-2</v>
      </c>
      <c r="AD199" s="1">
        <f>(Table2[[#This Row],[Day High]]/Table2[[#This Row],[Close Price]])-1</f>
        <v>6.491967801512355E-2</v>
      </c>
      <c r="AE199" s="1">
        <f>(Table2[[#This Row],[Close Price]]/Table2[[#This Row],[Current Week Low]])-1</f>
        <v>1.3312146892655363E-2</v>
      </c>
      <c r="AF199" s="1">
        <f>(Table2[[#This Row],[Current Week High]]/Table2[[#This Row],[Close Price]])-1</f>
        <v>6.491967801512355E-2</v>
      </c>
      <c r="AG199" s="1">
        <f>(Table2[[#This Row],[Close Price]]/Table2[[#This Row],[Current Month Low]])-1</f>
        <v>1.3312146892655363E-2</v>
      </c>
      <c r="AH199" s="1">
        <f>(Table2[[#This Row],[Current Month High]]/Table2[[#This Row],[Close Price]])-1</f>
        <v>6.491967801512355E-2</v>
      </c>
      <c r="AI199">
        <v>7.5373732445900199</v>
      </c>
      <c r="AJ199">
        <v>116.974141841826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-0.06</v>
      </c>
      <c r="AM199" t="s">
        <v>3089</v>
      </c>
      <c r="AN199">
        <v>1.54</v>
      </c>
      <c r="AO199" t="s">
        <v>3088</v>
      </c>
      <c r="AP199">
        <v>8.8978189288139997E-3</v>
      </c>
      <c r="AQ199">
        <f>(Table2[[#This Row],[Sharpe Ratio]]-AVERAGE(Table2[Sharpe Ratio]))/_xlfn.STDEV.P(Table2[Sharpe Ratio])</f>
        <v>-0.58768828544762519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3.0908901594917326</v>
      </c>
      <c r="AS199">
        <f>_xlfn.RANK.AVG(Table2[[#This Row],[1Y Return vs Nifty Z-Score]],Table2[1Y Return vs Nifty Z-Score])</f>
        <v>176</v>
      </c>
      <c r="AT199">
        <f>_xlfn.RANK.AVG(Table2[[#This Row],[6M Return vs Nifty Z-Score]],Table2[6M Return vs Nifty Z-Score])</f>
        <v>48</v>
      </c>
      <c r="AU199">
        <f>_xlfn.RANK.AVG(Table2[[#This Row],[Sharpe Ratio Z-Score]],Table2[Sharpe Ratio Z-Score])</f>
        <v>504</v>
      </c>
      <c r="AV199">
        <f>(Table2[[#This Row],[Rank 1Y]]+Table2[[#This Row],[Rank 6M]]+Table2[[#This Row],[Rank Sharpe]])/3</f>
        <v>242.66666666666666</v>
      </c>
    </row>
    <row r="200" spans="1:48" x14ac:dyDescent="0.3">
      <c r="A200" t="s">
        <v>416</v>
      </c>
      <c r="B200" t="s">
        <v>417</v>
      </c>
      <c r="C200" t="s">
        <v>3037</v>
      </c>
      <c r="D200" t="s">
        <v>130</v>
      </c>
      <c r="E200">
        <v>54334.331289180001</v>
      </c>
      <c r="F200">
        <v>659.85</v>
      </c>
      <c r="G200">
        <v>45.461971071191897</v>
      </c>
      <c r="H200">
        <f>(Table2[[#This Row],[1Y Return vs Nifty]]-AVERAGE(Table2[1Y Return vs Nifty]))/_xlfn.STDEV.P(Table2[1Y Return vs Nifty])</f>
        <v>0.2083088598537603</v>
      </c>
      <c r="I200">
        <v>-16.865602922061399</v>
      </c>
      <c r="J200">
        <f>(Table2[[#This Row],[1M Return vs Nifty]]-AVERAGE(Table2[1M Return vs Nifty]))/_xlfn.STDEV.P(Table2[1M Return vs Nifty])</f>
        <v>-1.6067398659869561</v>
      </c>
      <c r="K200">
        <v>-2.3070261936489098</v>
      </c>
      <c r="L200">
        <f>(Table2[[#This Row],[6M Return vs Nifty]]-AVERAGE(Table2[6M Return vs Nifty]))/_xlfn.STDEV.P(Table2[6M Return vs Nifty])</f>
        <v>-0.22387509804009495</v>
      </c>
      <c r="M200">
        <v>-5.5674825078174797</v>
      </c>
      <c r="N200">
        <f>(Table2[[#This Row],[1W Return vs Nifty]]-AVERAGE(Table2[1W Return vs Nifty]))/_xlfn.STDEV.P(Table2[1W Return vs Nifty])</f>
        <v>-0.88557544539230104</v>
      </c>
      <c r="O200">
        <v>744.67</v>
      </c>
      <c r="P200">
        <v>756.17220158622501</v>
      </c>
      <c r="Q200">
        <v>652.51057555436</v>
      </c>
      <c r="R200">
        <v>15.142130217245199</v>
      </c>
      <c r="S200" s="1">
        <f>(Table2[[#This Row],[Close Price]]-Table2[[#This Row],[20D EMA]])/Table2[[#This Row],[20D EMA]]</f>
        <v>-0.11390280258369471</v>
      </c>
      <c r="T200" s="1">
        <f>(Table2[[#This Row],[Close Price]]-Table2[[#This Row],[50D EMA]])/Table2[[#This Row],[50D EMA]]</f>
        <v>-0.12738130466072356</v>
      </c>
      <c r="U200" s="1">
        <f>(Table2[[#This Row],[Close Price]]-Table2[[#This Row],[200D EMA]])/Table2[[#This Row],[200D EMA]]</f>
        <v>1.1247977765578116E-2</v>
      </c>
      <c r="V200">
        <v>0.51693496811973805</v>
      </c>
      <c r="W200">
        <v>656.9</v>
      </c>
      <c r="X200">
        <v>713.6</v>
      </c>
      <c r="Y200">
        <v>656.9</v>
      </c>
      <c r="Z200">
        <v>723.65</v>
      </c>
      <c r="AA200">
        <v>656.9</v>
      </c>
      <c r="AB200">
        <v>754.9</v>
      </c>
      <c r="AC200" s="1">
        <f>(Table2[[#This Row],[Close Price]]/Table2[[#This Row],[Day Low]])-1</f>
        <v>4.4907900745927432E-3</v>
      </c>
      <c r="AD200" s="1">
        <f>(Table2[[#This Row],[Day High]]/Table2[[#This Row],[Close Price]])-1</f>
        <v>8.1457907100098481E-2</v>
      </c>
      <c r="AE200" s="1">
        <f>(Table2[[#This Row],[Close Price]]/Table2[[#This Row],[Current Week Low]])-1</f>
        <v>4.4907900745927432E-3</v>
      </c>
      <c r="AF200" s="1">
        <f>(Table2[[#This Row],[Current Week High]]/Table2[[#This Row],[Close Price]])-1</f>
        <v>9.6688641357884242E-2</v>
      </c>
      <c r="AG200" s="1">
        <f>(Table2[[#This Row],[Close Price]]/Table2[[#This Row],[Current Month Low]])-1</f>
        <v>4.4907900745927432E-3</v>
      </c>
      <c r="AH200" s="1">
        <f>(Table2[[#This Row],[Current Month High]]/Table2[[#This Row],[Close Price]])-1</f>
        <v>0.14404788967189508</v>
      </c>
      <c r="AI200">
        <v>28.514056224899502</v>
      </c>
      <c r="AJ200">
        <v>70.064432989690701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0</v>
      </c>
      <c r="AM200" t="s">
        <v>3090</v>
      </c>
      <c r="AN200">
        <v>-11.47</v>
      </c>
      <c r="AO200" t="s">
        <v>3089</v>
      </c>
      <c r="AP200">
        <v>0.15520522343391799</v>
      </c>
      <c r="AQ200">
        <f>(Table2[[#This Row],[Sharpe Ratio]]-AVERAGE(Table2[Sharpe Ratio]))/_xlfn.STDEV.P(Table2[Sharpe Ratio])</f>
        <v>1.1255293789299599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233</v>
      </c>
      <c r="AT200">
        <f>_xlfn.RANK.AVG(Table2[[#This Row],[6M Return vs Nifty Z-Score]],Table2[6M Return vs Nifty Z-Score])</f>
        <v>398</v>
      </c>
      <c r="AU200">
        <f>_xlfn.RANK.AVG(Table2[[#This Row],[Sharpe Ratio Z-Score]],Table2[Sharpe Ratio Z-Score])</f>
        <v>97</v>
      </c>
      <c r="AV200">
        <f>(Table2[[#This Row],[Rank 1Y]]+Table2[[#This Row],[Rank 6M]]+Table2[[#This Row],[Rank Sharpe]])/3</f>
        <v>242.66666666666666</v>
      </c>
    </row>
    <row r="201" spans="1:48" x14ac:dyDescent="0.3">
      <c r="A201" t="s">
        <v>210</v>
      </c>
      <c r="B201" t="s">
        <v>211</v>
      </c>
      <c r="C201" t="s">
        <v>3036</v>
      </c>
      <c r="D201" t="s">
        <v>212</v>
      </c>
      <c r="E201">
        <v>118824.54865281</v>
      </c>
      <c r="F201">
        <v>175.35</v>
      </c>
      <c r="G201">
        <v>54.818073011634397</v>
      </c>
      <c r="H201">
        <f>(Table2[[#This Row],[1Y Return vs Nifty]]-AVERAGE(Table2[1Y Return vs Nifty]))/_xlfn.STDEV.P(Table2[1Y Return vs Nifty])</f>
        <v>0.35473689719878304</v>
      </c>
      <c r="I201">
        <v>-13.389079322340899</v>
      </c>
      <c r="J201">
        <f>(Table2[[#This Row],[1M Return vs Nifty]]-AVERAGE(Table2[1M Return vs Nifty]))/_xlfn.STDEV.P(Table2[1M Return vs Nifty])</f>
        <v>-1.2380798300613969</v>
      </c>
      <c r="K201">
        <v>38.255011753027503</v>
      </c>
      <c r="L201">
        <f>(Table2[[#This Row],[6M Return vs Nifty]]-AVERAGE(Table2[6M Return vs Nifty]))/_xlfn.STDEV.P(Table2[6M Return vs Nifty])</f>
        <v>1.2714285851102518</v>
      </c>
      <c r="M201">
        <v>-6.9934952635372101</v>
      </c>
      <c r="N201">
        <f>(Table2[[#This Row],[1W Return vs Nifty]]-AVERAGE(Table2[1W Return vs Nifty]))/_xlfn.STDEV.P(Table2[1W Return vs Nifty])</f>
        <v>-1.1701666966191007</v>
      </c>
      <c r="O201">
        <v>190.72</v>
      </c>
      <c r="P201">
        <v>180.34846709042199</v>
      </c>
      <c r="Q201">
        <v>138.86282553108299</v>
      </c>
      <c r="R201">
        <v>21.523027358424201</v>
      </c>
      <c r="S201" s="1">
        <f>(Table2[[#This Row],[Close Price]]-Table2[[#This Row],[20D EMA]])/Table2[[#This Row],[20D EMA]]</f>
        <v>-8.0589345637583923E-2</v>
      </c>
      <c r="T201" s="1">
        <f>(Table2[[#This Row],[Close Price]]-Table2[[#This Row],[50D EMA]])/Table2[[#This Row],[50D EMA]]</f>
        <v>-2.7715606187636164E-2</v>
      </c>
      <c r="U201" s="1">
        <f>(Table2[[#This Row],[Close Price]]-Table2[[#This Row],[200D EMA]])/Table2[[#This Row],[200D EMA]]</f>
        <v>0.26275696414336414</v>
      </c>
      <c r="V201">
        <v>0.84258119906113904</v>
      </c>
      <c r="W201">
        <v>174.3</v>
      </c>
      <c r="X201">
        <v>185.85</v>
      </c>
      <c r="Y201">
        <v>170.31</v>
      </c>
      <c r="Z201">
        <v>188</v>
      </c>
      <c r="AA201">
        <v>170.31</v>
      </c>
      <c r="AB201">
        <v>198</v>
      </c>
      <c r="AC201" s="1">
        <f>(Table2[[#This Row],[Close Price]]/Table2[[#This Row],[Day Low]])-1</f>
        <v>6.0240963855420215E-3</v>
      </c>
      <c r="AD201" s="1">
        <f>(Table2[[#This Row],[Day High]]/Table2[[#This Row],[Close Price]])-1</f>
        <v>5.9880239520958112E-2</v>
      </c>
      <c r="AE201" s="1">
        <f>(Table2[[#This Row],[Close Price]]/Table2[[#This Row],[Current Week Low]])-1</f>
        <v>2.9593094944512899E-2</v>
      </c>
      <c r="AF201" s="1">
        <f>(Table2[[#This Row],[Current Week High]]/Table2[[#This Row],[Close Price]])-1</f>
        <v>7.2141431422868552E-2</v>
      </c>
      <c r="AG201" s="1">
        <f>(Table2[[#This Row],[Close Price]]/Table2[[#This Row],[Current Month Low]])-1</f>
        <v>2.9593094944512899E-2</v>
      </c>
      <c r="AH201" s="1">
        <f>(Table2[[#This Row],[Current Month High]]/Table2[[#This Row],[Close Price]])-1</f>
        <v>0.12917023096663827</v>
      </c>
      <c r="AI201">
        <v>19.121756487025898</v>
      </c>
      <c r="AJ201">
        <v>102.01612903225799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0.28999999999999998</v>
      </c>
      <c r="AM201" t="s">
        <v>3088</v>
      </c>
      <c r="AN201">
        <v>-8.77</v>
      </c>
      <c r="AO201" t="s">
        <v>3089</v>
      </c>
      <c r="AP201">
        <v>2.4584583529174999E-2</v>
      </c>
      <c r="AQ201">
        <f>(Table2[[#This Row],[Sharpe Ratio]]-AVERAGE(Table2[Sharpe Ratio]))/_xlfn.STDEV.P(Table2[Sharpe Ratio])</f>
        <v>-0.40400077967047288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-1.1860818240419355</v>
      </c>
      <c r="AS201">
        <f>_xlfn.RANK.AVG(Table2[[#This Row],[1Y Return vs Nifty Z-Score]],Table2[1Y Return vs Nifty Z-Score])</f>
        <v>200</v>
      </c>
      <c r="AT201">
        <f>_xlfn.RANK.AVG(Table2[[#This Row],[6M Return vs Nifty Z-Score]],Table2[6M Return vs Nifty Z-Score])</f>
        <v>76</v>
      </c>
      <c r="AU201">
        <f>_xlfn.RANK.AVG(Table2[[#This Row],[Sharpe Ratio Z-Score]],Table2[Sharpe Ratio Z-Score])</f>
        <v>453</v>
      </c>
      <c r="AV201">
        <f>(Table2[[#This Row],[Rank 1Y]]+Table2[[#This Row],[Rank 6M]]+Table2[[#This Row],[Rank Sharpe]])/3</f>
        <v>243</v>
      </c>
    </row>
    <row r="202" spans="1:48" x14ac:dyDescent="0.3">
      <c r="A202" t="s">
        <v>266</v>
      </c>
      <c r="B202" t="s">
        <v>267</v>
      </c>
      <c r="C202" t="s">
        <v>3039</v>
      </c>
      <c r="D202" t="s">
        <v>46</v>
      </c>
      <c r="E202">
        <v>97237.609541968006</v>
      </c>
      <c r="F202">
        <v>92.09</v>
      </c>
      <c r="G202">
        <v>55.537445391475401</v>
      </c>
      <c r="H202">
        <f>(Table2[[#This Row],[1Y Return vs Nifty]]-AVERAGE(Table2[1Y Return vs Nifty]))/_xlfn.STDEV.P(Table2[1Y Return vs Nifty])</f>
        <v>0.36599546261105287</v>
      </c>
      <c r="I202">
        <v>-2.7124057759991298</v>
      </c>
      <c r="J202">
        <f>(Table2[[#This Row],[1M Return vs Nifty]]-AVERAGE(Table2[1M Return vs Nifty]))/_xlfn.STDEV.P(Table2[1M Return vs Nifty])</f>
        <v>-0.10589627362695457</v>
      </c>
      <c r="K202">
        <v>-4.9384921428437201</v>
      </c>
      <c r="L202">
        <f>(Table2[[#This Row],[6M Return vs Nifty]]-AVERAGE(Table2[6M Return vs Nifty]))/_xlfn.STDEV.P(Table2[6M Return vs Nifty])</f>
        <v>-0.32088306226241869</v>
      </c>
      <c r="M202">
        <v>-1.59092921773509</v>
      </c>
      <c r="N202">
        <f>(Table2[[#This Row],[1W Return vs Nifty]]-AVERAGE(Table2[1W Return vs Nifty]))/_xlfn.STDEV.P(Table2[1W Return vs Nifty])</f>
        <v>-9.1969447230375687E-2</v>
      </c>
      <c r="O202">
        <v>96.3</v>
      </c>
      <c r="P202">
        <v>93.884872771940394</v>
      </c>
      <c r="Q202">
        <v>81.312905145461997</v>
      </c>
      <c r="R202">
        <v>33.008507577560898</v>
      </c>
      <c r="S202" s="1">
        <f>(Table2[[#This Row],[Close Price]]-Table2[[#This Row],[20D EMA]])/Table2[[#This Row],[20D EMA]]</f>
        <v>-4.3717549325025896E-2</v>
      </c>
      <c r="T202" s="1">
        <f>(Table2[[#This Row],[Close Price]]-Table2[[#This Row],[50D EMA]])/Table2[[#This Row],[50D EMA]]</f>
        <v>-1.9117805871669974E-2</v>
      </c>
      <c r="U202" s="1">
        <f>(Table2[[#This Row],[Close Price]]-Table2[[#This Row],[200D EMA]])/Table2[[#This Row],[200D EMA]]</f>
        <v>0.13253855381576496</v>
      </c>
      <c r="V202">
        <v>0.713689318088082</v>
      </c>
      <c r="W202">
        <v>91.7</v>
      </c>
      <c r="X202">
        <v>95.87</v>
      </c>
      <c r="Y202">
        <v>90.1</v>
      </c>
      <c r="Z202">
        <v>95.87</v>
      </c>
      <c r="AA202">
        <v>90.1</v>
      </c>
      <c r="AB202">
        <v>102.53</v>
      </c>
      <c r="AC202" s="1">
        <f>(Table2[[#This Row],[Close Price]]/Table2[[#This Row],[Day Low]])-1</f>
        <v>4.2529989094874932E-3</v>
      </c>
      <c r="AD202" s="1">
        <f>(Table2[[#This Row],[Day High]]/Table2[[#This Row],[Close Price]])-1</f>
        <v>4.1046802041481145E-2</v>
      </c>
      <c r="AE202" s="1">
        <f>(Table2[[#This Row],[Close Price]]/Table2[[#This Row],[Current Week Low]])-1</f>
        <v>2.2086570477247713E-2</v>
      </c>
      <c r="AF202" s="1">
        <f>(Table2[[#This Row],[Current Week High]]/Table2[[#This Row],[Close Price]])-1</f>
        <v>4.1046802041481145E-2</v>
      </c>
      <c r="AG202" s="1">
        <f>(Table2[[#This Row],[Close Price]]/Table2[[#This Row],[Current Month Low]])-1</f>
        <v>2.2086570477247713E-2</v>
      </c>
      <c r="AH202" s="1">
        <f>(Table2[[#This Row],[Current Month High]]/Table2[[#This Row],[Close Price]])-1</f>
        <v>0.11336735801932885</v>
      </c>
      <c r="AI202">
        <v>12.6615267672928</v>
      </c>
      <c r="AJ202">
        <v>80.923379174852599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0.02</v>
      </c>
      <c r="AM202" t="s">
        <v>3088</v>
      </c>
      <c r="AN202">
        <v>0.16</v>
      </c>
      <c r="AO202" t="s">
        <v>3088</v>
      </c>
      <c r="AP202">
        <v>0.15448009672010199</v>
      </c>
      <c r="AQ202">
        <f>(Table2[[#This Row],[Sharpe Ratio]]-AVERAGE(Table2[Sharpe Ratio]))/_xlfn.STDEV.P(Table2[Sharpe Ratio])</f>
        <v>1.1170383534810169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0.9642850329723206</v>
      </c>
      <c r="AS202">
        <f>_xlfn.RANK.AVG(Table2[[#This Row],[1Y Return vs Nifty Z-Score]],Table2[1Y Return vs Nifty Z-Score])</f>
        <v>198</v>
      </c>
      <c r="AT202">
        <f>_xlfn.RANK.AVG(Table2[[#This Row],[6M Return vs Nifty Z-Score]],Table2[6M Return vs Nifty Z-Score])</f>
        <v>432</v>
      </c>
      <c r="AU202">
        <f>_xlfn.RANK.AVG(Table2[[#This Row],[Sharpe Ratio Z-Score]],Table2[Sharpe Ratio Z-Score])</f>
        <v>99</v>
      </c>
      <c r="AV202">
        <f>(Table2[[#This Row],[Rank 1Y]]+Table2[[#This Row],[Rank 6M]]+Table2[[#This Row],[Rank Sharpe]])/3</f>
        <v>243</v>
      </c>
    </row>
    <row r="203" spans="1:48" x14ac:dyDescent="0.3">
      <c r="A203" t="s">
        <v>631</v>
      </c>
      <c r="B203" t="s">
        <v>632</v>
      </c>
      <c r="C203" t="s">
        <v>3030</v>
      </c>
      <c r="D203" t="s">
        <v>432</v>
      </c>
      <c r="E203">
        <v>26983.621289399998</v>
      </c>
      <c r="F203">
        <v>1437</v>
      </c>
      <c r="G203">
        <v>30.618701580662901</v>
      </c>
      <c r="H203">
        <f>(Table2[[#This Row],[1Y Return vs Nifty]]-AVERAGE(Table2[1Y Return vs Nifty]))/_xlfn.STDEV.P(Table2[1Y Return vs Nifty])</f>
        <v>-2.3996306669320712E-2</v>
      </c>
      <c r="I203">
        <v>2.4435822051140299</v>
      </c>
      <c r="J203">
        <f>(Table2[[#This Row],[1M Return vs Nifty]]-AVERAGE(Table2[1M Return vs Nifty]))/_xlfn.STDEV.P(Table2[1M Return vs Nifty])</f>
        <v>0.44085874178607104</v>
      </c>
      <c r="K203">
        <v>14.6797602526605</v>
      </c>
      <c r="L203">
        <f>(Table2[[#This Row],[6M Return vs Nifty]]-AVERAGE(Table2[6M Return vs Nifty]))/_xlfn.STDEV.P(Table2[6M Return vs Nifty])</f>
        <v>0.4023361483338343</v>
      </c>
      <c r="M203">
        <v>-0.87265625236869004</v>
      </c>
      <c r="N203">
        <f>(Table2[[#This Row],[1W Return vs Nifty]]-AVERAGE(Table2[1W Return vs Nifty]))/_xlfn.STDEV.P(Table2[1W Return vs Nifty])</f>
        <v>5.1377238215531564E-2</v>
      </c>
      <c r="O203">
        <v>1478.22</v>
      </c>
      <c r="P203">
        <v>1386.0857913019199</v>
      </c>
      <c r="Q203">
        <v>1170.95264093726</v>
      </c>
      <c r="R203">
        <v>33.981469310192502</v>
      </c>
      <c r="S203" s="1">
        <f>(Table2[[#This Row],[Close Price]]-Table2[[#This Row],[20D EMA]])/Table2[[#This Row],[20D EMA]]</f>
        <v>-2.788488858221376E-2</v>
      </c>
      <c r="T203" s="1">
        <f>(Table2[[#This Row],[Close Price]]-Table2[[#This Row],[50D EMA]])/Table2[[#This Row],[50D EMA]]</f>
        <v>3.6732364632536547E-2</v>
      </c>
      <c r="U203" s="1">
        <f>(Table2[[#This Row],[Close Price]]-Table2[[#This Row],[200D EMA]])/Table2[[#This Row],[200D EMA]]</f>
        <v>0.2272059088997733</v>
      </c>
      <c r="V203">
        <v>0.80883738097373004</v>
      </c>
      <c r="W203">
        <v>1429.3</v>
      </c>
      <c r="X203">
        <v>1489.95</v>
      </c>
      <c r="Y203">
        <v>1429.3</v>
      </c>
      <c r="Z203">
        <v>1537.6</v>
      </c>
      <c r="AA203">
        <v>1429.3</v>
      </c>
      <c r="AB203">
        <v>1574.65</v>
      </c>
      <c r="AC203" s="1">
        <f>(Table2[[#This Row],[Close Price]]/Table2[[#This Row],[Day Low]])-1</f>
        <v>5.3872525012244044E-3</v>
      </c>
      <c r="AD203" s="1">
        <f>(Table2[[#This Row],[Day High]]/Table2[[#This Row],[Close Price]])-1</f>
        <v>3.6847599164926859E-2</v>
      </c>
      <c r="AE203" s="1">
        <f>(Table2[[#This Row],[Close Price]]/Table2[[#This Row],[Current Week Low]])-1</f>
        <v>5.3872525012244044E-3</v>
      </c>
      <c r="AF203" s="1">
        <f>(Table2[[#This Row],[Current Week High]]/Table2[[#This Row],[Close Price]])-1</f>
        <v>7.0006958942240738E-2</v>
      </c>
      <c r="AG203" s="1">
        <f>(Table2[[#This Row],[Close Price]]/Table2[[#This Row],[Current Month Low]])-1</f>
        <v>5.3872525012244044E-3</v>
      </c>
      <c r="AH203" s="1">
        <f>(Table2[[#This Row],[Current Month High]]/Table2[[#This Row],[Close Price]])-1</f>
        <v>9.5789839944328437E-2</v>
      </c>
      <c r="AI203">
        <v>14.808629088378501</v>
      </c>
      <c r="AJ203">
        <v>62.354536210597601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0.22</v>
      </c>
      <c r="AM203" t="s">
        <v>3088</v>
      </c>
      <c r="AN203">
        <v>-3.58</v>
      </c>
      <c r="AO203" t="s">
        <v>3089</v>
      </c>
      <c r="AP203">
        <v>9.4985180006631004E-2</v>
      </c>
      <c r="AQ203">
        <f>(Table2[[#This Row],[Sharpe Ratio]]-AVERAGE(Table2[Sharpe Ratio]))/_xlfn.STDEV.P(Table2[Sharpe Ratio])</f>
        <v>0.42036997501466306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1.2909457966807791</v>
      </c>
      <c r="AS203">
        <f>_xlfn.RANK.AVG(Table2[[#This Row],[1Y Return vs Nifty Z-Score]],Table2[1Y Return vs Nifty Z-Score])</f>
        <v>298</v>
      </c>
      <c r="AT203">
        <f>_xlfn.RANK.AVG(Table2[[#This Row],[6M Return vs Nifty Z-Score]],Table2[6M Return vs Nifty Z-Score])</f>
        <v>200</v>
      </c>
      <c r="AU203">
        <f>_xlfn.RANK.AVG(Table2[[#This Row],[Sharpe Ratio Z-Score]],Table2[Sharpe Ratio Z-Score])</f>
        <v>231</v>
      </c>
      <c r="AV203">
        <f>(Table2[[#This Row],[Rank 1Y]]+Table2[[#This Row],[Rank 6M]]+Table2[[#This Row],[Rank Sharpe]])/3</f>
        <v>243</v>
      </c>
    </row>
    <row r="204" spans="1:48" x14ac:dyDescent="0.3">
      <c r="A204" t="s">
        <v>1023</v>
      </c>
      <c r="B204" t="s">
        <v>1024</v>
      </c>
      <c r="C204" t="s">
        <v>3035</v>
      </c>
      <c r="D204" t="s">
        <v>57</v>
      </c>
      <c r="E204">
        <v>12516.881530056</v>
      </c>
      <c r="F204">
        <v>31.16</v>
      </c>
      <c r="G204">
        <v>44.146201132689598</v>
      </c>
      <c r="H204">
        <f>(Table2[[#This Row],[1Y Return vs Nifty]]-AVERAGE(Table2[1Y Return vs Nifty]))/_xlfn.STDEV.P(Table2[1Y Return vs Nifty])</f>
        <v>0.18771635125146938</v>
      </c>
      <c r="I204">
        <v>13.465841615395201</v>
      </c>
      <c r="J204">
        <f>(Table2[[#This Row],[1M Return vs Nifty]]-AVERAGE(Table2[1M Return vs Nifty]))/_xlfn.STDEV.P(Table2[1M Return vs Nifty])</f>
        <v>1.6096891649426339</v>
      </c>
      <c r="K204">
        <v>10.2079766989816</v>
      </c>
      <c r="L204">
        <f>(Table2[[#This Row],[6M Return vs Nifty]]-AVERAGE(Table2[6M Return vs Nifty]))/_xlfn.STDEV.P(Table2[6M Return vs Nifty])</f>
        <v>0.23748559455106752</v>
      </c>
      <c r="M204">
        <v>7.4725181733531496</v>
      </c>
      <c r="N204">
        <f>(Table2[[#This Row],[1W Return vs Nifty]]-AVERAGE(Table2[1W Return vs Nifty]))/_xlfn.STDEV.P(Table2[1W Return vs Nifty])</f>
        <v>1.7168347328950853</v>
      </c>
      <c r="O204">
        <v>30.4</v>
      </c>
      <c r="P204">
        <v>29.016770420631701</v>
      </c>
      <c r="Q204">
        <v>25.5783623628284</v>
      </c>
      <c r="R204">
        <v>51.584761311168002</v>
      </c>
      <c r="S204" s="1">
        <f>(Table2[[#This Row],[Close Price]]-Table2[[#This Row],[20D EMA]])/Table2[[#This Row],[20D EMA]]</f>
        <v>2.5000000000000053E-2</v>
      </c>
      <c r="T204" s="1">
        <f>(Table2[[#This Row],[Close Price]]-Table2[[#This Row],[50D EMA]])/Table2[[#This Row],[50D EMA]]</f>
        <v>7.3861754712867878E-2</v>
      </c>
      <c r="U204" s="1">
        <f>(Table2[[#This Row],[Close Price]]-Table2[[#This Row],[200D EMA]])/Table2[[#This Row],[200D EMA]]</f>
        <v>0.21821716175555791</v>
      </c>
      <c r="V204">
        <v>1.9096398555081</v>
      </c>
      <c r="W204">
        <v>31.16</v>
      </c>
      <c r="X204">
        <v>32.99</v>
      </c>
      <c r="Y204">
        <v>31.16</v>
      </c>
      <c r="Z204">
        <v>34.28</v>
      </c>
      <c r="AA204">
        <v>31.16</v>
      </c>
      <c r="AB204">
        <v>34.54</v>
      </c>
      <c r="AC204" s="1">
        <f>(Table2[[#This Row],[Close Price]]/Table2[[#This Row],[Day Low]])-1</f>
        <v>0</v>
      </c>
      <c r="AD204" s="1">
        <f>(Table2[[#This Row],[Day High]]/Table2[[#This Row],[Close Price]])-1</f>
        <v>5.8729139922978346E-2</v>
      </c>
      <c r="AE204" s="1">
        <f>(Table2[[#This Row],[Close Price]]/Table2[[#This Row],[Current Week Low]])-1</f>
        <v>0</v>
      </c>
      <c r="AF204" s="1">
        <f>(Table2[[#This Row],[Current Week High]]/Table2[[#This Row],[Close Price]])-1</f>
        <v>0.1001283697047497</v>
      </c>
      <c r="AG204" s="1">
        <f>(Table2[[#This Row],[Close Price]]/Table2[[#This Row],[Current Month Low]])-1</f>
        <v>0</v>
      </c>
      <c r="AH204" s="1">
        <f>(Table2[[#This Row],[Current Month High]]/Table2[[#This Row],[Close Price]])-1</f>
        <v>0.10847240051347873</v>
      </c>
      <c r="AI204">
        <v>10.8472400513478</v>
      </c>
      <c r="AJ204">
        <v>100.385852090032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0.13</v>
      </c>
      <c r="AM204" t="s">
        <v>3088</v>
      </c>
      <c r="AN204">
        <v>14.9</v>
      </c>
      <c r="AO204" t="s">
        <v>3088</v>
      </c>
      <c r="AP204">
        <v>9.1417499568348007E-2</v>
      </c>
      <c r="AQ204">
        <f>(Table2[[#This Row],[Sharpe Ratio]]-AVERAGE(Table2[Sharpe Ratio]))/_xlfn.STDEV.P(Table2[Sharpe Ratio])</f>
        <v>0.37859346227837454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4.1303193059186309</v>
      </c>
      <c r="AS204">
        <f>_xlfn.RANK.AVG(Table2[[#This Row],[1Y Return vs Nifty Z-Score]],Table2[1Y Return vs Nifty Z-Score])</f>
        <v>243</v>
      </c>
      <c r="AT204">
        <f>_xlfn.RANK.AVG(Table2[[#This Row],[6M Return vs Nifty Z-Score]],Table2[6M Return vs Nifty Z-Score])</f>
        <v>241</v>
      </c>
      <c r="AU204">
        <f>_xlfn.RANK.AVG(Table2[[#This Row],[Sharpe Ratio Z-Score]],Table2[Sharpe Ratio Z-Score])</f>
        <v>245</v>
      </c>
      <c r="AV204">
        <f>(Table2[[#This Row],[Rank 1Y]]+Table2[[#This Row],[Rank 6M]]+Table2[[#This Row],[Rank Sharpe]])/3</f>
        <v>243</v>
      </c>
    </row>
    <row r="205" spans="1:48" x14ac:dyDescent="0.3">
      <c r="A205" t="s">
        <v>64</v>
      </c>
      <c r="B205" t="s">
        <v>169</v>
      </c>
      <c r="C205" t="s">
        <v>3036</v>
      </c>
      <c r="D205" t="s">
        <v>63</v>
      </c>
      <c r="E205">
        <v>151860.11489632499</v>
      </c>
      <c r="F205">
        <v>699.05</v>
      </c>
      <c r="G205">
        <v>52.312875304355998</v>
      </c>
      <c r="H205">
        <f>(Table2[[#This Row],[1Y Return vs Nifty]]-AVERAGE(Table2[1Y Return vs Nifty]))/_xlfn.STDEV.P(Table2[1Y Return vs Nifty])</f>
        <v>0.31552920303585719</v>
      </c>
      <c r="I205">
        <v>3.4573371811213498</v>
      </c>
      <c r="J205">
        <f>(Table2[[#This Row],[1M Return vs Nifty]]-AVERAGE(Table2[1M Return vs Nifty]))/_xlfn.STDEV.P(Table2[1M Return vs Nifty])</f>
        <v>0.54836008189048446</v>
      </c>
      <c r="K205">
        <v>3.46018355878314</v>
      </c>
      <c r="L205">
        <f>(Table2[[#This Row],[6M Return vs Nifty]]-AVERAGE(Table2[6M Return vs Nifty]))/_xlfn.STDEV.P(Table2[6M Return vs Nifty])</f>
        <v>-1.126916350472584E-2</v>
      </c>
      <c r="M205">
        <v>-5.1689823492714897</v>
      </c>
      <c r="N205">
        <f>(Table2[[#This Row],[1W Return vs Nifty]]-AVERAGE(Table2[1W Return vs Nifty]))/_xlfn.STDEV.P(Table2[1W Return vs Nifty])</f>
        <v>-0.80604624182817031</v>
      </c>
      <c r="O205">
        <v>721.99</v>
      </c>
      <c r="P205">
        <v>692.89067423137305</v>
      </c>
      <c r="Q205">
        <v>596.68457828773296</v>
      </c>
      <c r="R205">
        <v>39.2687657472623</v>
      </c>
      <c r="S205" s="1">
        <f>(Table2[[#This Row],[Close Price]]-Table2[[#This Row],[20D EMA]])/Table2[[#This Row],[20D EMA]]</f>
        <v>-3.1773293258909478E-2</v>
      </c>
      <c r="T205" s="1">
        <f>(Table2[[#This Row],[Close Price]]-Table2[[#This Row],[50D EMA]])/Table2[[#This Row],[50D EMA]]</f>
        <v>8.8893183263860052E-3</v>
      </c>
      <c r="U205" s="1">
        <f>(Table2[[#This Row],[Close Price]]-Table2[[#This Row],[200D EMA]])/Table2[[#This Row],[200D EMA]]</f>
        <v>0.17155700924266956</v>
      </c>
      <c r="V205">
        <v>1.5888953913758399</v>
      </c>
      <c r="W205">
        <v>695.5</v>
      </c>
      <c r="X205">
        <v>730.75</v>
      </c>
      <c r="Y205">
        <v>695.5</v>
      </c>
      <c r="Z205">
        <v>731.05</v>
      </c>
      <c r="AA205">
        <v>695.5</v>
      </c>
      <c r="AB205">
        <v>802.8</v>
      </c>
      <c r="AC205" s="1">
        <f>(Table2[[#This Row],[Close Price]]/Table2[[#This Row],[Day Low]])-1</f>
        <v>5.1042415528397278E-3</v>
      </c>
      <c r="AD205" s="1">
        <f>(Table2[[#This Row],[Day High]]/Table2[[#This Row],[Close Price]])-1</f>
        <v>4.5347256991631557E-2</v>
      </c>
      <c r="AE205" s="1">
        <f>(Table2[[#This Row],[Close Price]]/Table2[[#This Row],[Current Week Low]])-1</f>
        <v>5.1042415528397278E-3</v>
      </c>
      <c r="AF205" s="1">
        <f>(Table2[[#This Row],[Current Week High]]/Table2[[#This Row],[Close Price]])-1</f>
        <v>4.5776410843287429E-2</v>
      </c>
      <c r="AG205" s="1">
        <f>(Table2[[#This Row],[Close Price]]/Table2[[#This Row],[Current Month Low]])-1</f>
        <v>5.1042415528397278E-3</v>
      </c>
      <c r="AH205" s="1">
        <f>(Table2[[#This Row],[Current Month High]]/Table2[[#This Row],[Close Price]])-1</f>
        <v>0.14841570703097062</v>
      </c>
      <c r="AI205">
        <v>15.056147628924901</v>
      </c>
      <c r="AJ205">
        <v>77.897951393306997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0.04</v>
      </c>
      <c r="AM205" t="s">
        <v>3088</v>
      </c>
      <c r="AN205">
        <v>3.25</v>
      </c>
      <c r="AO205" t="s">
        <v>3088</v>
      </c>
      <c r="AP205">
        <v>0.108572439416318</v>
      </c>
      <c r="AQ205">
        <f>(Table2[[#This Row],[Sharpe Ratio]]-AVERAGE(Table2[Sharpe Ratio]))/_xlfn.STDEV.P(Table2[Sharpe Ratio])</f>
        <v>0.57947287831539285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0.62604675790883835</v>
      </c>
      <c r="AS205">
        <f>_xlfn.RANK.AVG(Table2[[#This Row],[1Y Return vs Nifty Z-Score]],Table2[1Y Return vs Nifty Z-Score])</f>
        <v>209</v>
      </c>
      <c r="AT205">
        <f>_xlfn.RANK.AVG(Table2[[#This Row],[6M Return vs Nifty Z-Score]],Table2[6M Return vs Nifty Z-Score])</f>
        <v>319</v>
      </c>
      <c r="AU205">
        <f>_xlfn.RANK.AVG(Table2[[#This Row],[Sharpe Ratio Z-Score]],Table2[Sharpe Ratio Z-Score])</f>
        <v>204</v>
      </c>
      <c r="AV205">
        <f>(Table2[[#This Row],[Rank 1Y]]+Table2[[#This Row],[Rank 6M]]+Table2[[#This Row],[Rank Sharpe]])/3</f>
        <v>244</v>
      </c>
    </row>
    <row r="206" spans="1:48" x14ac:dyDescent="0.3">
      <c r="A206" t="s">
        <v>302</v>
      </c>
      <c r="B206" t="s">
        <v>303</v>
      </c>
      <c r="C206" t="s">
        <v>3034</v>
      </c>
      <c r="D206" t="s">
        <v>51</v>
      </c>
      <c r="E206">
        <v>87133.308599174998</v>
      </c>
      <c r="F206">
        <v>1910.75</v>
      </c>
      <c r="G206">
        <v>53.801561407761497</v>
      </c>
      <c r="H206">
        <f>(Table2[[#This Row],[1Y Return vs Nifty]]-AVERAGE(Table2[1Y Return vs Nifty]))/_xlfn.STDEV.P(Table2[1Y Return vs Nifty])</f>
        <v>0.3388279428029195</v>
      </c>
      <c r="I206">
        <v>10.917848002721099</v>
      </c>
      <c r="J206">
        <f>(Table2[[#This Row],[1M Return vs Nifty]]-AVERAGE(Table2[1M Return vs Nifty]))/_xlfn.STDEV.P(Table2[1M Return vs Nifty])</f>
        <v>1.3394929790568113</v>
      </c>
      <c r="K206">
        <v>11.513918219269</v>
      </c>
      <c r="L206">
        <f>(Table2[[#This Row],[6M Return vs Nifty]]-AVERAGE(Table2[6M Return vs Nifty]))/_xlfn.STDEV.P(Table2[6M Return vs Nifty])</f>
        <v>0.28562861852416943</v>
      </c>
      <c r="M206">
        <v>7.7023634428562202</v>
      </c>
      <c r="N206">
        <f>(Table2[[#This Row],[1W Return vs Nifty]]-AVERAGE(Table2[1W Return vs Nifty]))/_xlfn.STDEV.P(Table2[1W Return vs Nifty])</f>
        <v>1.7627052572463384</v>
      </c>
      <c r="O206">
        <v>1845.25</v>
      </c>
      <c r="P206">
        <v>1753.6639228255301</v>
      </c>
      <c r="Q206">
        <v>1519.7416701377699</v>
      </c>
      <c r="R206">
        <v>61.746686419546499</v>
      </c>
      <c r="S206" s="1">
        <f>(Table2[[#This Row],[Close Price]]-Table2[[#This Row],[20D EMA]])/Table2[[#This Row],[20D EMA]]</f>
        <v>3.5496545183579462E-2</v>
      </c>
      <c r="T206" s="1">
        <f>(Table2[[#This Row],[Close Price]]-Table2[[#This Row],[50D EMA]])/Table2[[#This Row],[50D EMA]]</f>
        <v>8.9575930216646296E-2</v>
      </c>
      <c r="U206" s="1">
        <f>(Table2[[#This Row],[Close Price]]-Table2[[#This Row],[200D EMA]])/Table2[[#This Row],[200D EMA]]</f>
        <v>0.25728604903409918</v>
      </c>
      <c r="V206">
        <v>1.00388469960653</v>
      </c>
      <c r="W206">
        <v>1901.5</v>
      </c>
      <c r="X206">
        <v>1974</v>
      </c>
      <c r="Y206">
        <v>1900.05</v>
      </c>
      <c r="Z206">
        <v>1974</v>
      </c>
      <c r="AA206">
        <v>1900.05</v>
      </c>
      <c r="AB206">
        <v>1984</v>
      </c>
      <c r="AC206" s="1">
        <f>(Table2[[#This Row],[Close Price]]/Table2[[#This Row],[Day Low]])-1</f>
        <v>4.8645805942677534E-3</v>
      </c>
      <c r="AD206" s="1">
        <f>(Table2[[#This Row],[Day High]]/Table2[[#This Row],[Close Price]])-1</f>
        <v>3.3102185005887685E-2</v>
      </c>
      <c r="AE206" s="1">
        <f>(Table2[[#This Row],[Close Price]]/Table2[[#This Row],[Current Week Low]])-1</f>
        <v>5.631430751822375E-3</v>
      </c>
      <c r="AF206" s="1">
        <f>(Table2[[#This Row],[Current Week High]]/Table2[[#This Row],[Close Price]])-1</f>
        <v>3.3102185005887685E-2</v>
      </c>
      <c r="AG206" s="1">
        <f>(Table2[[#This Row],[Close Price]]/Table2[[#This Row],[Current Month Low]])-1</f>
        <v>5.631430751822375E-3</v>
      </c>
      <c r="AH206" s="1">
        <f>(Table2[[#This Row],[Current Month High]]/Table2[[#This Row],[Close Price]])-1</f>
        <v>3.8335732042391824E-2</v>
      </c>
      <c r="AI206">
        <v>3.8335732042391801</v>
      </c>
      <c r="AJ206">
        <v>83.109726880689905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0.02</v>
      </c>
      <c r="AM206" t="s">
        <v>3088</v>
      </c>
      <c r="AN206">
        <v>6.95</v>
      </c>
      <c r="AO206" t="s">
        <v>3088</v>
      </c>
      <c r="AP206">
        <v>7.2750951544449993E-2</v>
      </c>
      <c r="AQ206">
        <f>(Table2[[#This Row],[Sharpe Ratio]]-AVERAGE(Table2[Sharpe Ratio]))/_xlfn.STDEV.P(Table2[Sharpe Ratio])</f>
        <v>0.16001354887160671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3.8866683465018452</v>
      </c>
      <c r="AS206">
        <f>_xlfn.RANK.AVG(Table2[[#This Row],[1Y Return vs Nifty Z-Score]],Table2[1Y Return vs Nifty Z-Score])</f>
        <v>205</v>
      </c>
      <c r="AT206">
        <f>_xlfn.RANK.AVG(Table2[[#This Row],[6M Return vs Nifty Z-Score]],Table2[6M Return vs Nifty Z-Score])</f>
        <v>233</v>
      </c>
      <c r="AU206">
        <f>_xlfn.RANK.AVG(Table2[[#This Row],[Sharpe Ratio Z-Score]],Table2[Sharpe Ratio Z-Score])</f>
        <v>294</v>
      </c>
      <c r="AV206">
        <f>(Table2[[#This Row],[Rank 1Y]]+Table2[[#This Row],[Rank 6M]]+Table2[[#This Row],[Rank Sharpe]])/3</f>
        <v>244</v>
      </c>
    </row>
    <row r="207" spans="1:48" x14ac:dyDescent="0.3">
      <c r="A207" t="s">
        <v>1021</v>
      </c>
      <c r="B207" t="s">
        <v>1022</v>
      </c>
      <c r="C207" t="s">
        <v>3041</v>
      </c>
      <c r="D207" t="s">
        <v>265</v>
      </c>
      <c r="E207">
        <v>12635.72336</v>
      </c>
      <c r="F207">
        <v>4002.7</v>
      </c>
      <c r="G207">
        <v>11.468426281550499</v>
      </c>
      <c r="H207">
        <f>(Table2[[#This Row],[1Y Return vs Nifty]]-AVERAGE(Table2[1Y Return vs Nifty]))/_xlfn.STDEV.P(Table2[1Y Return vs Nifty])</f>
        <v>-0.32370843513008374</v>
      </c>
      <c r="I207">
        <v>-10.1713909841964</v>
      </c>
      <c r="J207">
        <f>(Table2[[#This Row],[1M Return vs Nifty]]-AVERAGE(Table2[1M Return vs Nifty]))/_xlfn.STDEV.P(Table2[1M Return vs Nifty])</f>
        <v>-0.89686739059083687</v>
      </c>
      <c r="K207">
        <v>7.9524355741178301</v>
      </c>
      <c r="L207">
        <f>(Table2[[#This Row],[6M Return vs Nifty]]-AVERAGE(Table2[6M Return vs Nifty]))/_xlfn.STDEV.P(Table2[6M Return vs Nifty])</f>
        <v>0.15433595212087928</v>
      </c>
      <c r="M207">
        <v>-3.8109802907402601</v>
      </c>
      <c r="N207">
        <f>(Table2[[#This Row],[1W Return vs Nifty]]-AVERAGE(Table2[1W Return vs Nifty]))/_xlfn.STDEV.P(Table2[1W Return vs Nifty])</f>
        <v>-0.53502797536749458</v>
      </c>
      <c r="O207">
        <v>4302.04</v>
      </c>
      <c r="P207">
        <v>4344.0261973882398</v>
      </c>
      <c r="Q207">
        <v>3813.3492974241399</v>
      </c>
      <c r="R207">
        <v>26.782193883506</v>
      </c>
      <c r="S207" s="1">
        <f>(Table2[[#This Row],[Close Price]]-Table2[[#This Row],[20D EMA]])/Table2[[#This Row],[20D EMA]]</f>
        <v>-6.9580942994486375E-2</v>
      </c>
      <c r="T207" s="1">
        <f>(Table2[[#This Row],[Close Price]]-Table2[[#This Row],[50D EMA]])/Table2[[#This Row],[50D EMA]]</f>
        <v>-7.8573696814594626E-2</v>
      </c>
      <c r="U207" s="1">
        <f>(Table2[[#This Row],[Close Price]]-Table2[[#This Row],[200D EMA]])/Table2[[#This Row],[200D EMA]]</f>
        <v>4.965469664784275E-2</v>
      </c>
      <c r="V207">
        <v>1.01522299815508</v>
      </c>
      <c r="W207">
        <v>3998.75</v>
      </c>
      <c r="X207">
        <v>4207.6000000000004</v>
      </c>
      <c r="Y207">
        <v>3998.1</v>
      </c>
      <c r="Z207">
        <v>4254.8999999999996</v>
      </c>
      <c r="AA207">
        <v>3998.1</v>
      </c>
      <c r="AB207">
        <v>4449</v>
      </c>
      <c r="AC207" s="1">
        <f>(Table2[[#This Row],[Close Price]]/Table2[[#This Row],[Day Low]])-1</f>
        <v>9.8780869021575235E-4</v>
      </c>
      <c r="AD207" s="1">
        <f>(Table2[[#This Row],[Day High]]/Table2[[#This Row],[Close Price]])-1</f>
        <v>5.1190446448647231E-2</v>
      </c>
      <c r="AE207" s="1">
        <f>(Table2[[#This Row],[Close Price]]/Table2[[#This Row],[Current Week Low]])-1</f>
        <v>1.1505465095920098E-3</v>
      </c>
      <c r="AF207" s="1">
        <f>(Table2[[#This Row],[Current Week High]]/Table2[[#This Row],[Close Price]])-1</f>
        <v>6.3007469957778506E-2</v>
      </c>
      <c r="AG207" s="1">
        <f>(Table2[[#This Row],[Close Price]]/Table2[[#This Row],[Current Month Low]])-1</f>
        <v>1.1505465095920098E-3</v>
      </c>
      <c r="AH207" s="1">
        <f>(Table2[[#This Row],[Current Month High]]/Table2[[#This Row],[Close Price]])-1</f>
        <v>0.11149973767706811</v>
      </c>
      <c r="AI207">
        <v>24.915681914707498</v>
      </c>
      <c r="AJ207">
        <v>45.0253623188405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-0.2</v>
      </c>
      <c r="AM207" t="s">
        <v>3089</v>
      </c>
      <c r="AN207">
        <v>-3.42</v>
      </c>
      <c r="AO207" t="s">
        <v>3089</v>
      </c>
      <c r="AP207">
        <v>0.17680189984196801</v>
      </c>
      <c r="AQ207">
        <f>(Table2[[#This Row],[Sharpe Ratio]]-AVERAGE(Table2[Sharpe Ratio]))/_xlfn.STDEV.P(Table2[Sharpe Ratio])</f>
        <v>1.3784202537238408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404</v>
      </c>
      <c r="AT207">
        <f>_xlfn.RANK.AVG(Table2[[#This Row],[6M Return vs Nifty Z-Score]],Table2[6M Return vs Nifty Z-Score])</f>
        <v>269</v>
      </c>
      <c r="AU207">
        <f>_xlfn.RANK.AVG(Table2[[#This Row],[Sharpe Ratio Z-Score]],Table2[Sharpe Ratio Z-Score])</f>
        <v>63</v>
      </c>
      <c r="AV207">
        <f>(Table2[[#This Row],[Rank 1Y]]+Table2[[#This Row],[Rank 6M]]+Table2[[#This Row],[Rank Sharpe]])/3</f>
        <v>245.33333333333334</v>
      </c>
    </row>
    <row r="208" spans="1:48" x14ac:dyDescent="0.3">
      <c r="A208" t="s">
        <v>775</v>
      </c>
      <c r="B208" t="s">
        <v>776</v>
      </c>
      <c r="C208" t="s">
        <v>3044</v>
      </c>
      <c r="D208" t="s">
        <v>385</v>
      </c>
      <c r="E208">
        <v>19712.093012400001</v>
      </c>
      <c r="F208">
        <v>492</v>
      </c>
      <c r="G208">
        <v>56.794480540673703</v>
      </c>
      <c r="H208">
        <f>(Table2[[#This Row],[1Y Return vs Nifty]]-AVERAGE(Table2[1Y Return vs Nifty]))/_xlfn.STDEV.P(Table2[1Y Return vs Nifty])</f>
        <v>0.38566874010872298</v>
      </c>
      <c r="I208">
        <v>-3.1647006679310699</v>
      </c>
      <c r="J208">
        <f>(Table2[[#This Row],[1M Return vs Nifty]]-AVERAGE(Table2[1M Return vs Nifty]))/_xlfn.STDEV.P(Table2[1M Return vs Nifty])</f>
        <v>-0.15385885645595695</v>
      </c>
      <c r="K208">
        <v>27.9644631002284</v>
      </c>
      <c r="L208">
        <f>(Table2[[#This Row],[6M Return vs Nifty]]-AVERAGE(Table2[6M Return vs Nifty]))/_xlfn.STDEV.P(Table2[6M Return vs Nifty])</f>
        <v>0.89207152907679965</v>
      </c>
      <c r="M208">
        <v>2.1315222670436098</v>
      </c>
      <c r="N208">
        <f>(Table2[[#This Row],[1W Return vs Nifty]]-AVERAGE(Table2[1W Return vs Nifty]))/_xlfn.STDEV.P(Table2[1W Return vs Nifty])</f>
        <v>0.65092511765698047</v>
      </c>
      <c r="O208">
        <v>503.09</v>
      </c>
      <c r="P208">
        <v>479.22592659326102</v>
      </c>
      <c r="Q208">
        <v>400.83438153681101</v>
      </c>
      <c r="R208">
        <v>40.064784515006501</v>
      </c>
      <c r="S208" s="1">
        <f>(Table2[[#This Row],[Close Price]]-Table2[[#This Row],[20D EMA]])/Table2[[#This Row],[20D EMA]]</f>
        <v>-2.2043769504462372E-2</v>
      </c>
      <c r="T208" s="1">
        <f>(Table2[[#This Row],[Close Price]]-Table2[[#This Row],[50D EMA]])/Table2[[#This Row],[50D EMA]]</f>
        <v>2.6655639225422929E-2</v>
      </c>
      <c r="U208" s="1">
        <f>(Table2[[#This Row],[Close Price]]-Table2[[#This Row],[200D EMA]])/Table2[[#This Row],[200D EMA]]</f>
        <v>0.22743961761378173</v>
      </c>
      <c r="V208">
        <v>0.89747412833842899</v>
      </c>
      <c r="W208">
        <v>487.75</v>
      </c>
      <c r="X208">
        <v>516.15</v>
      </c>
      <c r="Y208">
        <v>487.75</v>
      </c>
      <c r="Z208">
        <v>519.85</v>
      </c>
      <c r="AA208">
        <v>487.75</v>
      </c>
      <c r="AB208">
        <v>538.5</v>
      </c>
      <c r="AC208" s="1">
        <f>(Table2[[#This Row],[Close Price]]/Table2[[#This Row],[Day Low]])-1</f>
        <v>8.7134802665300715E-3</v>
      </c>
      <c r="AD208" s="1">
        <f>(Table2[[#This Row],[Day High]]/Table2[[#This Row],[Close Price]])-1</f>
        <v>4.9085365853658525E-2</v>
      </c>
      <c r="AE208" s="1">
        <f>(Table2[[#This Row],[Close Price]]/Table2[[#This Row],[Current Week Low]])-1</f>
        <v>8.7134802665300715E-3</v>
      </c>
      <c r="AF208" s="1">
        <f>(Table2[[#This Row],[Current Week High]]/Table2[[#This Row],[Close Price]])-1</f>
        <v>5.6605691056910601E-2</v>
      </c>
      <c r="AG208" s="1">
        <f>(Table2[[#This Row],[Close Price]]/Table2[[#This Row],[Current Month Low]])-1</f>
        <v>8.7134802665300715E-3</v>
      </c>
      <c r="AH208" s="1">
        <f>(Table2[[#This Row],[Current Month High]]/Table2[[#This Row],[Close Price]])-1</f>
        <v>9.4512195121951192E-2</v>
      </c>
      <c r="AI208">
        <v>16.737804878048699</v>
      </c>
      <c r="AJ208">
        <v>96.760647870425899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0.18</v>
      </c>
      <c r="AM208" t="s">
        <v>3088</v>
      </c>
      <c r="AN208">
        <v>0.26</v>
      </c>
      <c r="AO208" t="s">
        <v>3088</v>
      </c>
      <c r="AP208">
        <v>3.0543865710119002E-2</v>
      </c>
      <c r="AQ208">
        <f>(Table2[[#This Row],[Sharpe Ratio]]-AVERAGE(Table2[Sharpe Ratio]))/_xlfn.STDEV.P(Table2[Sharpe Ratio])</f>
        <v>-0.33421929776982384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1.4405872326167222</v>
      </c>
      <c r="AS208">
        <f>_xlfn.RANK.AVG(Table2[[#This Row],[1Y Return vs Nifty Z-Score]],Table2[1Y Return vs Nifty Z-Score])</f>
        <v>193</v>
      </c>
      <c r="AT208">
        <f>_xlfn.RANK.AVG(Table2[[#This Row],[6M Return vs Nifty Z-Score]],Table2[6M Return vs Nifty Z-Score])</f>
        <v>116</v>
      </c>
      <c r="AU208">
        <f>_xlfn.RANK.AVG(Table2[[#This Row],[Sharpe Ratio Z-Score]],Table2[Sharpe Ratio Z-Score])</f>
        <v>428</v>
      </c>
      <c r="AV208">
        <f>(Table2[[#This Row],[Rank 1Y]]+Table2[[#This Row],[Rank 6M]]+Table2[[#This Row],[Rank Sharpe]])/3</f>
        <v>245.66666666666666</v>
      </c>
    </row>
    <row r="209" spans="1:48" x14ac:dyDescent="0.3">
      <c r="A209" t="s">
        <v>447</v>
      </c>
      <c r="B209" t="s">
        <v>448</v>
      </c>
      <c r="C209" t="s">
        <v>3042</v>
      </c>
      <c r="D209" t="s">
        <v>347</v>
      </c>
      <c r="E209">
        <v>48418.364004199997</v>
      </c>
      <c r="F209">
        <v>1463.3</v>
      </c>
      <c r="G209">
        <v>52.752141429957398</v>
      </c>
      <c r="H209">
        <f>(Table2[[#This Row],[1Y Return vs Nifty]]-AVERAGE(Table2[1Y Return vs Nifty]))/_xlfn.STDEV.P(Table2[1Y Return vs Nifty])</f>
        <v>0.32240395462080229</v>
      </c>
      <c r="I209">
        <v>1.1510441839905301</v>
      </c>
      <c r="J209">
        <f>(Table2[[#This Row],[1M Return vs Nifty]]-AVERAGE(Table2[1M Return vs Nifty]))/_xlfn.STDEV.P(Table2[1M Return vs Nifty])</f>
        <v>0.30379448790301089</v>
      </c>
      <c r="K209">
        <v>32.873928825474302</v>
      </c>
      <c r="L209">
        <f>(Table2[[#This Row],[6M Return vs Nifty]]-AVERAGE(Table2[6M Return vs Nifty]))/_xlfn.STDEV.P(Table2[6M Return vs Nifty])</f>
        <v>1.0730570651317528</v>
      </c>
      <c r="M209">
        <v>-1.0015532222517101</v>
      </c>
      <c r="N209">
        <f>(Table2[[#This Row],[1W Return vs Nifty]]-AVERAGE(Table2[1W Return vs Nifty]))/_xlfn.STDEV.P(Table2[1W Return vs Nifty])</f>
        <v>2.5653099499929857E-2</v>
      </c>
      <c r="O209">
        <v>1491.09</v>
      </c>
      <c r="P209">
        <v>1452.32768521406</v>
      </c>
      <c r="Q209">
        <v>1222.5858457504801</v>
      </c>
      <c r="R209">
        <v>38.737683302750803</v>
      </c>
      <c r="S209" s="1">
        <f>(Table2[[#This Row],[Close Price]]-Table2[[#This Row],[20D EMA]])/Table2[[#This Row],[20D EMA]]</f>
        <v>-1.8637372660268638E-2</v>
      </c>
      <c r="T209" s="1">
        <f>(Table2[[#This Row],[Close Price]]-Table2[[#This Row],[50D EMA]])/Table2[[#This Row],[50D EMA]]</f>
        <v>7.5549856259351849E-3</v>
      </c>
      <c r="U209" s="1">
        <f>(Table2[[#This Row],[Close Price]]-Table2[[#This Row],[200D EMA]])/Table2[[#This Row],[200D EMA]]</f>
        <v>0.19688936779875635</v>
      </c>
      <c r="V209">
        <v>0.59583645915951799</v>
      </c>
      <c r="W209">
        <v>1455.2</v>
      </c>
      <c r="X209">
        <v>1500</v>
      </c>
      <c r="Y209">
        <v>1432.95</v>
      </c>
      <c r="Z209">
        <v>1500</v>
      </c>
      <c r="AA209">
        <v>1432.95</v>
      </c>
      <c r="AB209">
        <v>1549.3</v>
      </c>
      <c r="AC209" s="1">
        <f>(Table2[[#This Row],[Close Price]]/Table2[[#This Row],[Day Low]])-1</f>
        <v>5.5662451896645315E-3</v>
      </c>
      <c r="AD209" s="1">
        <f>(Table2[[#This Row],[Day High]]/Table2[[#This Row],[Close Price]])-1</f>
        <v>2.5080297956673325E-2</v>
      </c>
      <c r="AE209" s="1">
        <f>(Table2[[#This Row],[Close Price]]/Table2[[#This Row],[Current Week Low]])-1</f>
        <v>2.1180083045465592E-2</v>
      </c>
      <c r="AF209" s="1">
        <f>(Table2[[#This Row],[Current Week High]]/Table2[[#This Row],[Close Price]])-1</f>
        <v>2.5080297956673325E-2</v>
      </c>
      <c r="AG209" s="1">
        <f>(Table2[[#This Row],[Close Price]]/Table2[[#This Row],[Current Month Low]])-1</f>
        <v>2.1180083045465592E-2</v>
      </c>
      <c r="AH209" s="1">
        <f>(Table2[[#This Row],[Current Month High]]/Table2[[#This Row],[Close Price]])-1</f>
        <v>5.8771270416182686E-2</v>
      </c>
      <c r="AI209">
        <v>6.6083509874940098</v>
      </c>
      <c r="AJ209">
        <v>84.248300176277994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0.05</v>
      </c>
      <c r="AM209" t="s">
        <v>3088</v>
      </c>
      <c r="AN209">
        <v>-0.96</v>
      </c>
      <c r="AO209" t="s">
        <v>3089</v>
      </c>
      <c r="AP209">
        <v>2.8387365375616001E-2</v>
      </c>
      <c r="AQ209">
        <f>(Table2[[#This Row],[Sharpe Ratio]]-AVERAGE(Table2[Sharpe Ratio]))/_xlfn.STDEV.P(Table2[Sharpe Ratio])</f>
        <v>-0.35947129700256142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1.3654373101529345</v>
      </c>
      <c r="AS209">
        <f>_xlfn.RANK.AVG(Table2[[#This Row],[1Y Return vs Nifty Z-Score]],Table2[1Y Return vs Nifty Z-Score])</f>
        <v>207</v>
      </c>
      <c r="AT209">
        <f>_xlfn.RANK.AVG(Table2[[#This Row],[6M Return vs Nifty Z-Score]],Table2[6M Return vs Nifty Z-Score])</f>
        <v>98</v>
      </c>
      <c r="AU209">
        <f>_xlfn.RANK.AVG(Table2[[#This Row],[Sharpe Ratio Z-Score]],Table2[Sharpe Ratio Z-Score])</f>
        <v>433</v>
      </c>
      <c r="AV209">
        <f>(Table2[[#This Row],[Rank 1Y]]+Table2[[#This Row],[Rank 6M]]+Table2[[#This Row],[Rank Sharpe]])/3</f>
        <v>246</v>
      </c>
    </row>
    <row r="210" spans="1:48" x14ac:dyDescent="0.3">
      <c r="A210" t="s">
        <v>316</v>
      </c>
      <c r="B210" t="s">
        <v>317</v>
      </c>
      <c r="C210" t="s">
        <v>3028</v>
      </c>
      <c r="D210" t="s">
        <v>18</v>
      </c>
      <c r="E210">
        <v>82176.505606539999</v>
      </c>
      <c r="F210">
        <v>386.2</v>
      </c>
      <c r="G210">
        <v>93.386601014959297</v>
      </c>
      <c r="H210">
        <f>(Table2[[#This Row],[1Y Return vs Nifty]]-AVERAGE(Table2[1Y Return vs Nifty]))/_xlfn.STDEV.P(Table2[1Y Return vs Nifty])</f>
        <v>0.95835514492239771</v>
      </c>
      <c r="I210">
        <v>18.356115161995</v>
      </c>
      <c r="J210">
        <f>(Table2[[#This Row],[1M Return vs Nifty]]-AVERAGE(Table2[1M Return vs Nifty]))/_xlfn.STDEV.P(Table2[1M Return vs Nifty])</f>
        <v>2.1282670976568654</v>
      </c>
      <c r="K210">
        <v>-1.28944513387052</v>
      </c>
      <c r="L210">
        <f>(Table2[[#This Row],[6M Return vs Nifty]]-AVERAGE(Table2[6M Return vs Nifty]))/_xlfn.STDEV.P(Table2[6M Return vs Nifty])</f>
        <v>-0.18636236979426637</v>
      </c>
      <c r="M210">
        <v>8.26322389438808</v>
      </c>
      <c r="N210">
        <f>(Table2[[#This Row],[1W Return vs Nifty]]-AVERAGE(Table2[1W Return vs Nifty]))/_xlfn.STDEV.P(Table2[1W Return vs Nifty])</f>
        <v>1.8746369191651124</v>
      </c>
      <c r="O210">
        <v>369.62</v>
      </c>
      <c r="P210">
        <v>355.18257937784699</v>
      </c>
      <c r="Q210">
        <v>307.70673081098602</v>
      </c>
      <c r="R210">
        <v>66.863310067794899</v>
      </c>
      <c r="S210" s="1">
        <f>(Table2[[#This Row],[Close Price]]-Table2[[#This Row],[20D EMA]])/Table2[[#This Row],[20D EMA]]</f>
        <v>4.4856880038958886E-2</v>
      </c>
      <c r="T210" s="1">
        <f>(Table2[[#This Row],[Close Price]]-Table2[[#This Row],[50D EMA]])/Table2[[#This Row],[50D EMA]]</f>
        <v>8.7328102286109974E-2</v>
      </c>
      <c r="U210" s="1">
        <f>(Table2[[#This Row],[Close Price]]-Table2[[#This Row],[200D EMA]])/Table2[[#This Row],[200D EMA]]</f>
        <v>0.25509116743120502</v>
      </c>
      <c r="V210">
        <v>1.34639741051087</v>
      </c>
      <c r="W210">
        <v>384.3</v>
      </c>
      <c r="X210">
        <v>400.05</v>
      </c>
      <c r="Y210">
        <v>377.05</v>
      </c>
      <c r="Z210">
        <v>400.05</v>
      </c>
      <c r="AA210">
        <v>377.05</v>
      </c>
      <c r="AB210">
        <v>400.05</v>
      </c>
      <c r="AC210" s="1">
        <f>(Table2[[#This Row],[Close Price]]/Table2[[#This Row],[Day Low]])-1</f>
        <v>4.9440541243819247E-3</v>
      </c>
      <c r="AD210" s="1">
        <f>(Table2[[#This Row],[Day High]]/Table2[[#This Row],[Close Price]])-1</f>
        <v>3.5862247540134673E-2</v>
      </c>
      <c r="AE210" s="1">
        <f>(Table2[[#This Row],[Close Price]]/Table2[[#This Row],[Current Week Low]])-1</f>
        <v>2.4267338549263995E-2</v>
      </c>
      <c r="AF210" s="1">
        <f>(Table2[[#This Row],[Current Week High]]/Table2[[#This Row],[Close Price]])-1</f>
        <v>3.5862247540134673E-2</v>
      </c>
      <c r="AG210" s="1">
        <f>(Table2[[#This Row],[Close Price]]/Table2[[#This Row],[Current Month Low]])-1</f>
        <v>2.4267338549263995E-2</v>
      </c>
      <c r="AH210" s="1">
        <f>(Table2[[#This Row],[Current Month High]]/Table2[[#This Row],[Close Price]])-1</f>
        <v>3.5862247540134673E-2</v>
      </c>
      <c r="AI210">
        <v>5.2822371828068402</v>
      </c>
      <c r="AJ210">
        <v>142.18227424749099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0.08</v>
      </c>
      <c r="AM210" t="s">
        <v>3088</v>
      </c>
      <c r="AN210">
        <v>13.04</v>
      </c>
      <c r="AO210" t="s">
        <v>3088</v>
      </c>
      <c r="AP210">
        <v>8.6514179203174002E-2</v>
      </c>
      <c r="AQ210">
        <f>(Table2[[#This Row],[Sharpe Ratio]]-AVERAGE(Table2[Sharpe Ratio]))/_xlfn.STDEV.P(Table2[Sharpe Ratio])</f>
        <v>0.32117698980294762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5.0960737817530566</v>
      </c>
      <c r="AS210">
        <f>_xlfn.RANK.AVG(Table2[[#This Row],[1Y Return vs Nifty Z-Score]],Table2[1Y Return vs Nifty Z-Score])</f>
        <v>105</v>
      </c>
      <c r="AT210">
        <f>_xlfn.RANK.AVG(Table2[[#This Row],[6M Return vs Nifty Z-Score]],Table2[6M Return vs Nifty Z-Score])</f>
        <v>383</v>
      </c>
      <c r="AU210">
        <f>_xlfn.RANK.AVG(Table2[[#This Row],[Sharpe Ratio Z-Score]],Table2[Sharpe Ratio Z-Score])</f>
        <v>253</v>
      </c>
      <c r="AV210">
        <f>(Table2[[#This Row],[Rank 1Y]]+Table2[[#This Row],[Rank 6M]]+Table2[[#This Row],[Rank Sharpe]])/3</f>
        <v>247</v>
      </c>
    </row>
    <row r="211" spans="1:48" x14ac:dyDescent="0.3">
      <c r="A211" t="s">
        <v>1155</v>
      </c>
      <c r="B211" t="s">
        <v>1156</v>
      </c>
      <c r="C211" t="s">
        <v>3033</v>
      </c>
      <c r="D211" t="s">
        <v>932</v>
      </c>
      <c r="E211">
        <v>9988.2486384000003</v>
      </c>
      <c r="F211">
        <v>1358.4</v>
      </c>
      <c r="G211">
        <v>62.224862875574502</v>
      </c>
      <c r="H211">
        <f>(Table2[[#This Row],[1Y Return vs Nifty]]-AVERAGE(Table2[1Y Return vs Nifty]))/_xlfn.STDEV.P(Table2[1Y Return vs Nifty])</f>
        <v>0.47065715006773184</v>
      </c>
      <c r="I211">
        <v>5.7353080639082403</v>
      </c>
      <c r="J211">
        <f>(Table2[[#This Row],[1M Return vs Nifty]]-AVERAGE(Table2[1M Return vs Nifty]))/_xlfn.STDEV.P(Table2[1M Return vs Nifty])</f>
        <v>0.78992232169610799</v>
      </c>
      <c r="K211">
        <v>10.211438218981099</v>
      </c>
      <c r="L211">
        <f>(Table2[[#This Row],[6M Return vs Nifty]]-AVERAGE(Table2[6M Return vs Nifty]))/_xlfn.STDEV.P(Table2[6M Return vs Nifty])</f>
        <v>0.23761320213358975</v>
      </c>
      <c r="M211">
        <v>-2.5324982524248502E-2</v>
      </c>
      <c r="N211">
        <f>(Table2[[#This Row],[1W Return vs Nifty]]-AVERAGE(Table2[1W Return vs Nifty]))/_xlfn.STDEV.P(Table2[1W Return vs Nifty])</f>
        <v>0.22048026013549618</v>
      </c>
      <c r="O211">
        <v>1418.84</v>
      </c>
      <c r="P211">
        <v>1318.11912063309</v>
      </c>
      <c r="Q211">
        <v>1054.79252506789</v>
      </c>
      <c r="R211">
        <v>35.542374186855398</v>
      </c>
      <c r="S211" s="1">
        <f>(Table2[[#This Row],[Close Price]]-Table2[[#This Row],[20D EMA]])/Table2[[#This Row],[20D EMA]]</f>
        <v>-4.259817879394423E-2</v>
      </c>
      <c r="T211" s="1">
        <f>(Table2[[#This Row],[Close Price]]-Table2[[#This Row],[50D EMA]])/Table2[[#This Row],[50D EMA]]</f>
        <v>3.0559362000274495E-2</v>
      </c>
      <c r="U211" s="1">
        <f>(Table2[[#This Row],[Close Price]]-Table2[[#This Row],[200D EMA]])/Table2[[#This Row],[200D EMA]]</f>
        <v>0.28783620258644599</v>
      </c>
      <c r="V211">
        <v>0.85770069460525</v>
      </c>
      <c r="W211">
        <v>1347.3</v>
      </c>
      <c r="X211">
        <v>1430.95</v>
      </c>
      <c r="Y211">
        <v>1347.3</v>
      </c>
      <c r="Z211">
        <v>1438.8</v>
      </c>
      <c r="AA211">
        <v>1347.3</v>
      </c>
      <c r="AB211">
        <v>1591.25</v>
      </c>
      <c r="AC211" s="1">
        <f>(Table2[[#This Row],[Close Price]]/Table2[[#This Row],[Day Low]])-1</f>
        <v>8.2386996214651731E-3</v>
      </c>
      <c r="AD211" s="1">
        <f>(Table2[[#This Row],[Day High]]/Table2[[#This Row],[Close Price]])-1</f>
        <v>5.3408421672555884E-2</v>
      </c>
      <c r="AE211" s="1">
        <f>(Table2[[#This Row],[Close Price]]/Table2[[#This Row],[Current Week Low]])-1</f>
        <v>8.2386996214651731E-3</v>
      </c>
      <c r="AF211" s="1">
        <f>(Table2[[#This Row],[Current Week High]]/Table2[[#This Row],[Close Price]])-1</f>
        <v>5.9187279151943439E-2</v>
      </c>
      <c r="AG211" s="1">
        <f>(Table2[[#This Row],[Close Price]]/Table2[[#This Row],[Current Month Low]])-1</f>
        <v>8.2386996214651731E-3</v>
      </c>
      <c r="AH211" s="1">
        <f>(Table2[[#This Row],[Current Month High]]/Table2[[#This Row],[Close Price]])-1</f>
        <v>0.17141489988221426</v>
      </c>
      <c r="AI211">
        <v>17.141489988221402</v>
      </c>
      <c r="AJ211">
        <v>107.07317073170699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0.17</v>
      </c>
      <c r="AM211" t="s">
        <v>3088</v>
      </c>
      <c r="AN211">
        <v>-2.13</v>
      </c>
      <c r="AO211" t="s">
        <v>3089</v>
      </c>
      <c r="AP211">
        <v>6.0271434062267003E-2</v>
      </c>
      <c r="AQ211">
        <f>(Table2[[#This Row],[Sharpe Ratio]]-AVERAGE(Table2[Sharpe Ratio]))/_xlfn.STDEV.P(Table2[Sharpe Ratio])</f>
        <v>1.3881985225154813E-2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1.7325549192580807</v>
      </c>
      <c r="AS211">
        <f>_xlfn.RANK.AVG(Table2[[#This Row],[1Y Return vs Nifty Z-Score]],Table2[1Y Return vs Nifty Z-Score])</f>
        <v>173</v>
      </c>
      <c r="AT211">
        <f>_xlfn.RANK.AVG(Table2[[#This Row],[6M Return vs Nifty Z-Score]],Table2[6M Return vs Nifty Z-Score])</f>
        <v>240</v>
      </c>
      <c r="AU211">
        <f>_xlfn.RANK.AVG(Table2[[#This Row],[Sharpe Ratio Z-Score]],Table2[Sharpe Ratio Z-Score])</f>
        <v>338</v>
      </c>
      <c r="AV211">
        <f>(Table2[[#This Row],[Rank 1Y]]+Table2[[#This Row],[Rank 6M]]+Table2[[#This Row],[Rank Sharpe]])/3</f>
        <v>250.33333333333334</v>
      </c>
    </row>
    <row r="212" spans="1:48" x14ac:dyDescent="0.3">
      <c r="A212" t="s">
        <v>246</v>
      </c>
      <c r="B212" t="s">
        <v>247</v>
      </c>
      <c r="C212" t="s">
        <v>3032</v>
      </c>
      <c r="D212" t="s">
        <v>248</v>
      </c>
      <c r="E212">
        <v>102636.47886683</v>
      </c>
      <c r="F212">
        <v>1411.1</v>
      </c>
      <c r="G212">
        <v>17.350787371467899</v>
      </c>
      <c r="H212">
        <f>(Table2[[#This Row],[1Y Return vs Nifty]]-AVERAGE(Table2[1Y Return vs Nifty]))/_xlfn.STDEV.P(Table2[1Y Return vs Nifty])</f>
        <v>-0.23164631408498151</v>
      </c>
      <c r="I212">
        <v>12.632021257982499</v>
      </c>
      <c r="J212">
        <f>(Table2[[#This Row],[1M Return vs Nifty]]-AVERAGE(Table2[1M Return vs Nifty]))/_xlfn.STDEV.P(Table2[1M Return vs Nifty])</f>
        <v>1.5212685821098459</v>
      </c>
      <c r="K212">
        <v>22.2243165448578</v>
      </c>
      <c r="L212">
        <f>(Table2[[#This Row],[6M Return vs Nifty]]-AVERAGE(Table2[6M Return vs Nifty]))/_xlfn.STDEV.P(Table2[6M Return vs Nifty])</f>
        <v>0.68046326872873364</v>
      </c>
      <c r="M212">
        <v>2.7908896591410701</v>
      </c>
      <c r="N212">
        <f>(Table2[[#This Row],[1W Return vs Nifty]]-AVERAGE(Table2[1W Return vs Nifty]))/_xlfn.STDEV.P(Table2[1W Return vs Nifty])</f>
        <v>0.78251593995678381</v>
      </c>
      <c r="O212">
        <v>1366.97</v>
      </c>
      <c r="P212">
        <v>1306.4561799457199</v>
      </c>
      <c r="Q212">
        <v>1168.99067866686</v>
      </c>
      <c r="R212">
        <v>64.354052605564306</v>
      </c>
      <c r="S212" s="1">
        <f>(Table2[[#This Row],[Close Price]]-Table2[[#This Row],[20D EMA]])/Table2[[#This Row],[20D EMA]]</f>
        <v>3.2283078633766567E-2</v>
      </c>
      <c r="T212" s="1">
        <f>(Table2[[#This Row],[Close Price]]-Table2[[#This Row],[50D EMA]])/Table2[[#This Row],[50D EMA]]</f>
        <v>8.0097458805413371E-2</v>
      </c>
      <c r="U212" s="1">
        <f>(Table2[[#This Row],[Close Price]]-Table2[[#This Row],[200D EMA]])/Table2[[#This Row],[200D EMA]]</f>
        <v>0.20710971075427742</v>
      </c>
      <c r="V212">
        <v>1.29042898850247</v>
      </c>
      <c r="W212">
        <v>1391</v>
      </c>
      <c r="X212">
        <v>1428.45</v>
      </c>
      <c r="Y212">
        <v>1382.65</v>
      </c>
      <c r="Z212">
        <v>1435.85</v>
      </c>
      <c r="AA212">
        <v>1382.65</v>
      </c>
      <c r="AB212">
        <v>1435.85</v>
      </c>
      <c r="AC212" s="1">
        <f>(Table2[[#This Row],[Close Price]]/Table2[[#This Row],[Day Low]])-1</f>
        <v>1.4450035945362982E-2</v>
      </c>
      <c r="AD212" s="1">
        <f>(Table2[[#This Row],[Day High]]/Table2[[#This Row],[Close Price]])-1</f>
        <v>1.2295372404507177E-2</v>
      </c>
      <c r="AE212" s="1">
        <f>(Table2[[#This Row],[Close Price]]/Table2[[#This Row],[Current Week Low]])-1</f>
        <v>2.0576429320507517E-2</v>
      </c>
      <c r="AF212" s="1">
        <f>(Table2[[#This Row],[Current Week High]]/Table2[[#This Row],[Close Price]])-1</f>
        <v>1.7539508185103747E-2</v>
      </c>
      <c r="AG212" s="1">
        <f>(Table2[[#This Row],[Close Price]]/Table2[[#This Row],[Current Month Low]])-1</f>
        <v>2.0576429320507517E-2</v>
      </c>
      <c r="AH212" s="1">
        <f>(Table2[[#This Row],[Current Month High]]/Table2[[#This Row],[Close Price]])-1</f>
        <v>1.7539508185103747E-2</v>
      </c>
      <c r="AI212">
        <v>2.7567146198001602</v>
      </c>
      <c r="AJ212">
        <v>44.572511654115999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0.1</v>
      </c>
      <c r="AM212" t="s">
        <v>3088</v>
      </c>
      <c r="AN212">
        <v>8.73</v>
      </c>
      <c r="AO212" t="s">
        <v>3088</v>
      </c>
      <c r="AP212">
        <v>9.3110693346777004E-2</v>
      </c>
      <c r="AQ212">
        <f>(Table2[[#This Row],[Sharpe Ratio]]-AVERAGE(Table2[Sharpe Ratio]))/_xlfn.STDEV.P(Table2[Sharpe Ratio])</f>
        <v>0.39842027487361531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3.1510217515839969</v>
      </c>
      <c r="AS212">
        <f>_xlfn.RANK.AVG(Table2[[#This Row],[1Y Return vs Nifty Z-Score]],Table2[1Y Return vs Nifty Z-Score])</f>
        <v>368</v>
      </c>
      <c r="AT212">
        <f>_xlfn.RANK.AVG(Table2[[#This Row],[6M Return vs Nifty Z-Score]],Table2[6M Return vs Nifty Z-Score])</f>
        <v>148</v>
      </c>
      <c r="AU212">
        <f>_xlfn.RANK.AVG(Table2[[#This Row],[Sharpe Ratio Z-Score]],Table2[Sharpe Ratio Z-Score])</f>
        <v>237</v>
      </c>
      <c r="AV212">
        <f>(Table2[[#This Row],[Rank 1Y]]+Table2[[#This Row],[Rank 6M]]+Table2[[#This Row],[Rank Sharpe]])/3</f>
        <v>251</v>
      </c>
    </row>
    <row r="213" spans="1:48" x14ac:dyDescent="0.3">
      <c r="A213" t="s">
        <v>1494</v>
      </c>
      <c r="B213" t="s">
        <v>1495</v>
      </c>
      <c r="C213" t="s">
        <v>3044</v>
      </c>
      <c r="D213" t="s">
        <v>385</v>
      </c>
      <c r="E213">
        <v>6366.2358967999999</v>
      </c>
      <c r="F213">
        <v>129.77000000000001</v>
      </c>
      <c r="G213">
        <v>62.321843578816697</v>
      </c>
      <c r="H213">
        <f>(Table2[[#This Row],[1Y Return vs Nifty]]-AVERAGE(Table2[1Y Return vs Nifty]))/_xlfn.STDEV.P(Table2[1Y Return vs Nifty])</f>
        <v>0.47217495033610124</v>
      </c>
      <c r="I213">
        <v>-0.52719353650995804</v>
      </c>
      <c r="J213">
        <f>(Table2[[#This Row],[1M Return vs Nifty]]-AVERAGE(Table2[1M Return vs Nifty]))/_xlfn.STDEV.P(Table2[1M Return vs Nifty])</f>
        <v>0.12582958687916057</v>
      </c>
      <c r="K213">
        <v>3.4353321191602801</v>
      </c>
      <c r="L213">
        <f>(Table2[[#This Row],[6M Return vs Nifty]]-AVERAGE(Table2[6M Return vs Nifty]))/_xlfn.STDEV.P(Table2[6M Return vs Nifty])</f>
        <v>-1.2185302118088969E-2</v>
      </c>
      <c r="M213">
        <v>-5.8184105905460202</v>
      </c>
      <c r="N213">
        <f>(Table2[[#This Row],[1W Return vs Nifty]]-AVERAGE(Table2[1W Return vs Nifty]))/_xlfn.STDEV.P(Table2[1W Return vs Nifty])</f>
        <v>-0.93565349465604308</v>
      </c>
      <c r="O213">
        <v>142.34</v>
      </c>
      <c r="P213">
        <v>133.178430047365</v>
      </c>
      <c r="Q213">
        <v>107.19628770304401</v>
      </c>
      <c r="R213">
        <v>25.98166821073</v>
      </c>
      <c r="S213" s="1">
        <f>(Table2[[#This Row],[Close Price]]-Table2[[#This Row],[20D EMA]])/Table2[[#This Row],[20D EMA]]</f>
        <v>-8.8309681045384239E-2</v>
      </c>
      <c r="T213" s="1">
        <f>(Table2[[#This Row],[Close Price]]-Table2[[#This Row],[50D EMA]])/Table2[[#This Row],[50D EMA]]</f>
        <v>-2.5592958605629886E-2</v>
      </c>
      <c r="U213" s="1">
        <f>(Table2[[#This Row],[Close Price]]-Table2[[#This Row],[200D EMA]])/Table2[[#This Row],[200D EMA]]</f>
        <v>0.21058296682334632</v>
      </c>
      <c r="V213">
        <v>0.89993179001436296</v>
      </c>
      <c r="W213">
        <v>128.61000000000001</v>
      </c>
      <c r="X213">
        <v>137.99</v>
      </c>
      <c r="Y213">
        <v>128.61000000000001</v>
      </c>
      <c r="Z213">
        <v>138.4</v>
      </c>
      <c r="AA213">
        <v>128.61000000000001</v>
      </c>
      <c r="AB213">
        <v>149.35</v>
      </c>
      <c r="AC213" s="1">
        <f>(Table2[[#This Row],[Close Price]]/Table2[[#This Row],[Day Low]])-1</f>
        <v>9.0195163673119083E-3</v>
      </c>
      <c r="AD213" s="1">
        <f>(Table2[[#This Row],[Day High]]/Table2[[#This Row],[Close Price]])-1</f>
        <v>6.3342837327579504E-2</v>
      </c>
      <c r="AE213" s="1">
        <f>(Table2[[#This Row],[Close Price]]/Table2[[#This Row],[Current Week Low]])-1</f>
        <v>9.0195163673119083E-3</v>
      </c>
      <c r="AF213" s="1">
        <f>(Table2[[#This Row],[Current Week High]]/Table2[[#This Row],[Close Price]])-1</f>
        <v>6.6502273252677879E-2</v>
      </c>
      <c r="AG213" s="1">
        <f>(Table2[[#This Row],[Close Price]]/Table2[[#This Row],[Current Month Low]])-1</f>
        <v>9.0195163673119083E-3</v>
      </c>
      <c r="AH213" s="1">
        <f>(Table2[[#This Row],[Current Month High]]/Table2[[#This Row],[Close Price]])-1</f>
        <v>0.15088233027664311</v>
      </c>
      <c r="AI213">
        <v>30.9624720659628</v>
      </c>
      <c r="AJ213">
        <v>99.492697924673294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0.24</v>
      </c>
      <c r="AM213" t="s">
        <v>3088</v>
      </c>
      <c r="AN213">
        <v>-10.66</v>
      </c>
      <c r="AO213" t="s">
        <v>3089</v>
      </c>
      <c r="AP213">
        <v>8.1397965441010994E-2</v>
      </c>
      <c r="AQ213">
        <f>(Table2[[#This Row],[Sharpe Ratio]]-AVERAGE(Table2[Sharpe Ratio]))/_xlfn.STDEV.P(Table2[Sharpe Ratio])</f>
        <v>0.26126759682507145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-8.8566662733798762E-2</v>
      </c>
      <c r="AS213">
        <f>_xlfn.RANK.AVG(Table2[[#This Row],[1Y Return vs Nifty Z-Score]],Table2[1Y Return vs Nifty Z-Score])</f>
        <v>172</v>
      </c>
      <c r="AT213">
        <f>_xlfn.RANK.AVG(Table2[[#This Row],[6M Return vs Nifty Z-Score]],Table2[6M Return vs Nifty Z-Score])</f>
        <v>320</v>
      </c>
      <c r="AU213">
        <f>_xlfn.RANK.AVG(Table2[[#This Row],[Sharpe Ratio Z-Score]],Table2[Sharpe Ratio Z-Score])</f>
        <v>263</v>
      </c>
      <c r="AV213">
        <f>(Table2[[#This Row],[Rank 1Y]]+Table2[[#This Row],[Rank 6M]]+Table2[[#This Row],[Rank Sharpe]])/3</f>
        <v>251.66666666666666</v>
      </c>
    </row>
    <row r="214" spans="1:48" x14ac:dyDescent="0.3">
      <c r="A214" t="s">
        <v>261</v>
      </c>
      <c r="B214" t="s">
        <v>262</v>
      </c>
      <c r="C214" t="s">
        <v>3035</v>
      </c>
      <c r="D214" t="s">
        <v>101</v>
      </c>
      <c r="E214">
        <v>98250.485427705004</v>
      </c>
      <c r="F214">
        <v>97.81</v>
      </c>
      <c r="G214">
        <v>74.664412739373006</v>
      </c>
      <c r="H214">
        <f>(Table2[[#This Row],[1Y Return vs Nifty]]-AVERAGE(Table2[1Y Return vs Nifty]))/_xlfn.STDEV.P(Table2[1Y Return vs Nifty])</f>
        <v>0.66534280907471477</v>
      </c>
      <c r="I214">
        <v>-4.8505587862282402</v>
      </c>
      <c r="J214">
        <f>(Table2[[#This Row],[1M Return vs Nifty]]-AVERAGE(Table2[1M Return vs Nifty]))/_xlfn.STDEV.P(Table2[1M Return vs Nifty])</f>
        <v>-0.332631845227498</v>
      </c>
      <c r="K214">
        <v>-12.8056770059068</v>
      </c>
      <c r="L214">
        <f>(Table2[[#This Row],[6M Return vs Nifty]]-AVERAGE(Table2[6M Return vs Nifty]))/_xlfn.STDEV.P(Table2[6M Return vs Nifty])</f>
        <v>-0.61090375888589266</v>
      </c>
      <c r="M214">
        <v>-3.38045106708313</v>
      </c>
      <c r="N214">
        <f>(Table2[[#This Row],[1W Return vs Nifty]]-AVERAGE(Table2[1W Return vs Nifty]))/_xlfn.STDEV.P(Table2[1W Return vs Nifty])</f>
        <v>-0.44910668892819822</v>
      </c>
      <c r="O214">
        <v>103.88</v>
      </c>
      <c r="P214">
        <v>102.67574502871901</v>
      </c>
      <c r="Q214">
        <v>86.650775640935507</v>
      </c>
      <c r="R214">
        <v>24.216049485415201</v>
      </c>
      <c r="S214" s="1">
        <f>(Table2[[#This Row],[Close Price]]-Table2[[#This Row],[20D EMA]])/Table2[[#This Row],[20D EMA]]</f>
        <v>-5.8432807085098126E-2</v>
      </c>
      <c r="T214" s="1">
        <f>(Table2[[#This Row],[Close Price]]-Table2[[#This Row],[50D EMA]])/Table2[[#This Row],[50D EMA]]</f>
        <v>-4.7389429970613087E-2</v>
      </c>
      <c r="U214" s="1">
        <f>(Table2[[#This Row],[Close Price]]-Table2[[#This Row],[200D EMA]])/Table2[[#This Row],[200D EMA]]</f>
        <v>0.12878389462208878</v>
      </c>
      <c r="V214">
        <v>0.55076781984095402</v>
      </c>
      <c r="W214">
        <v>97.42</v>
      </c>
      <c r="X214">
        <v>101.5</v>
      </c>
      <c r="Y214">
        <v>97.42</v>
      </c>
      <c r="Z214">
        <v>101.5</v>
      </c>
      <c r="AA214">
        <v>97.42</v>
      </c>
      <c r="AB214">
        <v>106.3</v>
      </c>
      <c r="AC214" s="1">
        <f>(Table2[[#This Row],[Close Price]]/Table2[[#This Row],[Day Low]])-1</f>
        <v>4.003284746458613E-3</v>
      </c>
      <c r="AD214" s="1">
        <f>(Table2[[#This Row],[Day High]]/Table2[[#This Row],[Close Price]])-1</f>
        <v>3.7726203864635544E-2</v>
      </c>
      <c r="AE214" s="1">
        <f>(Table2[[#This Row],[Close Price]]/Table2[[#This Row],[Current Week Low]])-1</f>
        <v>4.003284746458613E-3</v>
      </c>
      <c r="AF214" s="1">
        <f>(Table2[[#This Row],[Current Week High]]/Table2[[#This Row],[Close Price]])-1</f>
        <v>3.7726203864635544E-2</v>
      </c>
      <c r="AG214" s="1">
        <f>(Table2[[#This Row],[Close Price]]/Table2[[#This Row],[Current Month Low]])-1</f>
        <v>4.003284746458613E-3</v>
      </c>
      <c r="AH214" s="1">
        <f>(Table2[[#This Row],[Current Month High]]/Table2[[#This Row],[Close Price]])-1</f>
        <v>8.680094059912058E-2</v>
      </c>
      <c r="AI214">
        <v>21.051017278396799</v>
      </c>
      <c r="AJ214">
        <v>102.086776859504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-0.06</v>
      </c>
      <c r="AM214" t="s">
        <v>3089</v>
      </c>
      <c r="AN214">
        <v>-7.96</v>
      </c>
      <c r="AO214" t="s">
        <v>3089</v>
      </c>
      <c r="AP214">
        <v>0.15650865027376601</v>
      </c>
      <c r="AQ214">
        <f>(Table2[[#This Row],[Sharpe Ratio]]-AVERAGE(Table2[Sharpe Ratio]))/_xlfn.STDEV.P(Table2[Sharpe Ratio])</f>
        <v>1.1407921326764634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0.41349264870958929</v>
      </c>
      <c r="AS214">
        <f>_xlfn.RANK.AVG(Table2[[#This Row],[1Y Return vs Nifty Z-Score]],Table2[1Y Return vs Nifty Z-Score])</f>
        <v>134</v>
      </c>
      <c r="AT214">
        <f>_xlfn.RANK.AVG(Table2[[#This Row],[6M Return vs Nifty Z-Score]],Table2[6M Return vs Nifty Z-Score])</f>
        <v>529</v>
      </c>
      <c r="AU214">
        <f>_xlfn.RANK.AVG(Table2[[#This Row],[Sharpe Ratio Z-Score]],Table2[Sharpe Ratio Z-Score])</f>
        <v>95</v>
      </c>
      <c r="AV214">
        <f>(Table2[[#This Row],[Rank 1Y]]+Table2[[#This Row],[Rank 6M]]+Table2[[#This Row],[Rank Sharpe]])/3</f>
        <v>252.66666666666666</v>
      </c>
    </row>
    <row r="215" spans="1:48" x14ac:dyDescent="0.3">
      <c r="A215" t="s">
        <v>343</v>
      </c>
      <c r="B215" t="s">
        <v>344</v>
      </c>
      <c r="C215" t="s">
        <v>3029</v>
      </c>
      <c r="D215" t="s">
        <v>310</v>
      </c>
      <c r="E215">
        <v>68839.160246394997</v>
      </c>
      <c r="F215">
        <v>4499.45</v>
      </c>
      <c r="G215">
        <v>62.9147078288971</v>
      </c>
      <c r="H215">
        <f>(Table2[[#This Row],[1Y Return vs Nifty]]-AVERAGE(Table2[1Y Return vs Nifty]))/_xlfn.STDEV.P(Table2[1Y Return vs Nifty])</f>
        <v>0.48145359534274129</v>
      </c>
      <c r="I215">
        <v>-3.6663961571868899</v>
      </c>
      <c r="J215">
        <f>(Table2[[#This Row],[1M Return vs Nifty]]-AVERAGE(Table2[1M Return vs Nifty]))/_xlfn.STDEV.P(Table2[1M Return vs Nifty])</f>
        <v>-0.20706001324016843</v>
      </c>
      <c r="K215">
        <v>-5.2783150840837401</v>
      </c>
      <c r="L215">
        <f>(Table2[[#This Row],[6M Return vs Nifty]]-AVERAGE(Table2[6M Return vs Nifty]))/_xlfn.STDEV.P(Table2[6M Return vs Nifty])</f>
        <v>-0.3334105022377768</v>
      </c>
      <c r="M215">
        <v>-1.2144199933556701</v>
      </c>
      <c r="N215">
        <f>(Table2[[#This Row],[1W Return vs Nifty]]-AVERAGE(Table2[1W Return vs Nifty]))/_xlfn.STDEV.P(Table2[1W Return vs Nifty])</f>
        <v>-1.6829003475726276E-2</v>
      </c>
      <c r="O215">
        <v>4636.97</v>
      </c>
      <c r="P215">
        <v>4370.1621279938499</v>
      </c>
      <c r="Q215">
        <v>3796.9581953768502</v>
      </c>
      <c r="R215">
        <v>32.074915216736997</v>
      </c>
      <c r="S215" s="1">
        <f>(Table2[[#This Row],[Close Price]]-Table2[[#This Row],[20D EMA]])/Table2[[#This Row],[20D EMA]]</f>
        <v>-2.965729776125367E-2</v>
      </c>
      <c r="T215" s="1">
        <f>(Table2[[#This Row],[Close Price]]-Table2[[#This Row],[50D EMA]])/Table2[[#This Row],[50D EMA]]</f>
        <v>2.9584227820284619E-2</v>
      </c>
      <c r="U215" s="1">
        <f>(Table2[[#This Row],[Close Price]]-Table2[[#This Row],[200D EMA]])/Table2[[#This Row],[200D EMA]]</f>
        <v>0.18501436372897093</v>
      </c>
      <c r="V215">
        <v>0.66894788461467003</v>
      </c>
      <c r="W215">
        <v>4479.7</v>
      </c>
      <c r="X215">
        <v>4636.3500000000004</v>
      </c>
      <c r="Y215">
        <v>4409.1000000000004</v>
      </c>
      <c r="Z215">
        <v>4636.3500000000004</v>
      </c>
      <c r="AA215">
        <v>4409.1000000000004</v>
      </c>
      <c r="AB215">
        <v>4883.45</v>
      </c>
      <c r="AC215" s="1">
        <f>(Table2[[#This Row],[Close Price]]/Table2[[#This Row],[Day Low]])-1</f>
        <v>4.4087773734848845E-3</v>
      </c>
      <c r="AD215" s="1">
        <f>(Table2[[#This Row],[Day High]]/Table2[[#This Row],[Close Price]])-1</f>
        <v>3.0425940948338281E-2</v>
      </c>
      <c r="AE215" s="1">
        <f>(Table2[[#This Row],[Close Price]]/Table2[[#This Row],[Current Week Low]])-1</f>
        <v>2.0491710326370427E-2</v>
      </c>
      <c r="AF215" s="1">
        <f>(Table2[[#This Row],[Current Week High]]/Table2[[#This Row],[Close Price]])-1</f>
        <v>3.0425940948338281E-2</v>
      </c>
      <c r="AG215" s="1">
        <f>(Table2[[#This Row],[Close Price]]/Table2[[#This Row],[Current Month Low]])-1</f>
        <v>2.0491710326370427E-2</v>
      </c>
      <c r="AH215" s="1">
        <f>(Table2[[#This Row],[Current Month High]]/Table2[[#This Row],[Close Price]])-1</f>
        <v>8.5343764237851394E-2</v>
      </c>
      <c r="AI215">
        <v>10.342375179188499</v>
      </c>
      <c r="AJ215">
        <v>89.131988230348796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0.1</v>
      </c>
      <c r="AM215" t="s">
        <v>3088</v>
      </c>
      <c r="AN215">
        <v>-1.83</v>
      </c>
      <c r="AO215" t="s">
        <v>3089</v>
      </c>
      <c r="AP215">
        <v>0.12919049419429901</v>
      </c>
      <c r="AQ215">
        <f>(Table2[[#This Row],[Sharpe Ratio]]-AVERAGE(Table2[Sharpe Ratio]))/_xlfn.STDEV.P(Table2[Sharpe Ratio])</f>
        <v>0.82090437503440861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0.7450584514234786</v>
      </c>
      <c r="AS215">
        <f>_xlfn.RANK.AVG(Table2[[#This Row],[1Y Return vs Nifty Z-Score]],Table2[1Y Return vs Nifty Z-Score])</f>
        <v>168</v>
      </c>
      <c r="AT215">
        <f>_xlfn.RANK.AVG(Table2[[#This Row],[6M Return vs Nifty Z-Score]],Table2[6M Return vs Nifty Z-Score])</f>
        <v>441</v>
      </c>
      <c r="AU215">
        <f>_xlfn.RANK.AVG(Table2[[#This Row],[Sharpe Ratio Z-Score]],Table2[Sharpe Ratio Z-Score])</f>
        <v>151</v>
      </c>
      <c r="AV215">
        <f>(Table2[[#This Row],[Rank 1Y]]+Table2[[#This Row],[Rank 6M]]+Table2[[#This Row],[Rank Sharpe]])/3</f>
        <v>253.33333333333334</v>
      </c>
    </row>
    <row r="216" spans="1:48" x14ac:dyDescent="0.3">
      <c r="A216" t="s">
        <v>1475</v>
      </c>
      <c r="B216" t="s">
        <v>1476</v>
      </c>
      <c r="C216" t="s">
        <v>3034</v>
      </c>
      <c r="D216" t="s">
        <v>51</v>
      </c>
      <c r="E216">
        <v>6518.7419272799998</v>
      </c>
      <c r="F216">
        <v>666.6</v>
      </c>
      <c r="G216">
        <v>62.854406320670897</v>
      </c>
      <c r="H216">
        <f>(Table2[[#This Row],[1Y Return vs Nifty]]-AVERAGE(Table2[1Y Return vs Nifty]))/_xlfn.STDEV.P(Table2[1Y Return vs Nifty])</f>
        <v>0.4805098442426875</v>
      </c>
      <c r="I216">
        <v>2.8951507213740402</v>
      </c>
      <c r="J216">
        <f>(Table2[[#This Row],[1M Return vs Nifty]]-AVERAGE(Table2[1M Return vs Nifty]))/_xlfn.STDEV.P(Table2[1M Return vs Nifty])</f>
        <v>0.48874429775947237</v>
      </c>
      <c r="K216">
        <v>74.990194107253302</v>
      </c>
      <c r="L216">
        <f>(Table2[[#This Row],[6M Return vs Nifty]]-AVERAGE(Table2[6M Return vs Nifty]))/_xlfn.STDEV.P(Table2[6M Return vs Nifty])</f>
        <v>2.6256567318243236</v>
      </c>
      <c r="M216">
        <v>4.0514331652783797</v>
      </c>
      <c r="N216">
        <f>(Table2[[#This Row],[1W Return vs Nifty]]-AVERAGE(Table2[1W Return vs Nifty]))/_xlfn.STDEV.P(Table2[1W Return vs Nifty])</f>
        <v>1.0340842742501</v>
      </c>
      <c r="O216">
        <v>658.33</v>
      </c>
      <c r="P216">
        <v>609.607810661901</v>
      </c>
      <c r="Q216">
        <v>484.97737797896201</v>
      </c>
      <c r="R216">
        <v>48.836619572292797</v>
      </c>
      <c r="S216" s="1">
        <f>(Table2[[#This Row],[Close Price]]-Table2[[#This Row],[20D EMA]])/Table2[[#This Row],[20D EMA]]</f>
        <v>1.2562088921969196E-2</v>
      </c>
      <c r="T216" s="1">
        <f>(Table2[[#This Row],[Close Price]]-Table2[[#This Row],[50D EMA]])/Table2[[#This Row],[50D EMA]]</f>
        <v>9.348992637777713E-2</v>
      </c>
      <c r="U216" s="1">
        <f>(Table2[[#This Row],[Close Price]]-Table2[[#This Row],[200D EMA]])/Table2[[#This Row],[200D EMA]]</f>
        <v>0.37449710082954979</v>
      </c>
      <c r="V216">
        <v>1.03967091363138</v>
      </c>
      <c r="W216">
        <v>658.5</v>
      </c>
      <c r="X216">
        <v>711</v>
      </c>
      <c r="Y216">
        <v>656</v>
      </c>
      <c r="Z216">
        <v>711</v>
      </c>
      <c r="AA216">
        <v>656</v>
      </c>
      <c r="AB216">
        <v>739.4</v>
      </c>
      <c r="AC216" s="1">
        <f>(Table2[[#This Row],[Close Price]]/Table2[[#This Row],[Day Low]])-1</f>
        <v>1.2300683371298415E-2</v>
      </c>
      <c r="AD216" s="1">
        <f>(Table2[[#This Row],[Day High]]/Table2[[#This Row],[Close Price]])-1</f>
        <v>6.6606660666066464E-2</v>
      </c>
      <c r="AE216" s="1">
        <f>(Table2[[#This Row],[Close Price]]/Table2[[#This Row],[Current Week Low]])-1</f>
        <v>1.6158536585365812E-2</v>
      </c>
      <c r="AF216" s="1">
        <f>(Table2[[#This Row],[Current Week High]]/Table2[[#This Row],[Close Price]])-1</f>
        <v>6.6606660666066464E-2</v>
      </c>
      <c r="AG216" s="1">
        <f>(Table2[[#This Row],[Close Price]]/Table2[[#This Row],[Current Month Low]])-1</f>
        <v>1.6158536585365812E-2</v>
      </c>
      <c r="AH216" s="1">
        <f>(Table2[[#This Row],[Current Month High]]/Table2[[#This Row],[Close Price]])-1</f>
        <v>0.10921092109210906</v>
      </c>
      <c r="AI216">
        <v>10.9210921092109</v>
      </c>
      <c r="AJ216">
        <v>124.595687331536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0.18</v>
      </c>
      <c r="AM216" t="s">
        <v>3088</v>
      </c>
      <c r="AN216">
        <v>5.79</v>
      </c>
      <c r="AO216" t="s">
        <v>3088</v>
      </c>
      <c r="AP216">
        <v>-6.789969210346E-3</v>
      </c>
      <c r="AQ216">
        <f>(Table2[[#This Row],[Sharpe Ratio]]-AVERAGE(Table2[Sharpe Ratio]))/_xlfn.STDEV.P(Table2[Sharpe Ratio])</f>
        <v>-0.77138777656999336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3.8576073715065902</v>
      </c>
      <c r="AS216">
        <f>_xlfn.RANK.AVG(Table2[[#This Row],[1Y Return vs Nifty Z-Score]],Table2[1Y Return vs Nifty Z-Score])</f>
        <v>169</v>
      </c>
      <c r="AT216">
        <f>_xlfn.RANK.AVG(Table2[[#This Row],[6M Return vs Nifty Z-Score]],Table2[6M Return vs Nifty Z-Score])</f>
        <v>16</v>
      </c>
      <c r="AU216">
        <f>_xlfn.RANK.AVG(Table2[[#This Row],[Sharpe Ratio Z-Score]],Table2[Sharpe Ratio Z-Score])</f>
        <v>575</v>
      </c>
      <c r="AV216">
        <f>(Table2[[#This Row],[Rank 1Y]]+Table2[[#This Row],[Rank 6M]]+Table2[[#This Row],[Rank Sharpe]])/3</f>
        <v>253.33333333333334</v>
      </c>
    </row>
    <row r="217" spans="1:48" x14ac:dyDescent="0.3">
      <c r="A217" t="s">
        <v>329</v>
      </c>
      <c r="B217" t="s">
        <v>330</v>
      </c>
      <c r="C217" t="s">
        <v>3030</v>
      </c>
      <c r="D217" t="s">
        <v>34</v>
      </c>
      <c r="E217">
        <v>76157.343485739999</v>
      </c>
      <c r="F217">
        <v>565.4</v>
      </c>
      <c r="G217">
        <v>39.960991316850397</v>
      </c>
      <c r="H217">
        <f>(Table2[[#This Row],[1Y Return vs Nifty]]-AVERAGE(Table2[1Y Return vs Nifty]))/_xlfn.STDEV.P(Table2[1Y Return vs Nifty])</f>
        <v>0.12221556223575306</v>
      </c>
      <c r="I217">
        <v>9.1554513517321592</v>
      </c>
      <c r="J217">
        <f>(Table2[[#This Row],[1M Return vs Nifty]]-AVERAGE(Table2[1M Return vs Nifty]))/_xlfn.STDEV.P(Table2[1M Return vs Nifty])</f>
        <v>1.1526036357136786</v>
      </c>
      <c r="K217">
        <v>-5.1773414592500897</v>
      </c>
      <c r="L217">
        <f>(Table2[[#This Row],[6M Return vs Nifty]]-AVERAGE(Table2[6M Return vs Nifty]))/_xlfn.STDEV.P(Table2[6M Return vs Nifty])</f>
        <v>-0.32968814900411308</v>
      </c>
      <c r="M217">
        <v>1.1341224659004601</v>
      </c>
      <c r="N217">
        <f>(Table2[[#This Row],[1W Return vs Nifty]]-AVERAGE(Table2[1W Return vs Nifty]))/_xlfn.STDEV.P(Table2[1W Return vs Nifty])</f>
        <v>0.4518727205152549</v>
      </c>
      <c r="O217">
        <v>574.26</v>
      </c>
      <c r="P217">
        <v>559.45667624088401</v>
      </c>
      <c r="Q217">
        <v>498.84014035086602</v>
      </c>
      <c r="R217">
        <v>40.3166590196494</v>
      </c>
      <c r="S217" s="1">
        <f>(Table2[[#This Row],[Close Price]]-Table2[[#This Row],[20D EMA]])/Table2[[#This Row],[20D EMA]]</f>
        <v>-1.5428551527182833E-2</v>
      </c>
      <c r="T217" s="1">
        <f>(Table2[[#This Row],[Close Price]]-Table2[[#This Row],[50D EMA]])/Table2[[#This Row],[50D EMA]]</f>
        <v>1.0623385172647338E-2</v>
      </c>
      <c r="U217" s="1">
        <f>(Table2[[#This Row],[Close Price]]-Table2[[#This Row],[200D EMA]])/Table2[[#This Row],[200D EMA]]</f>
        <v>0.13342923767585779</v>
      </c>
      <c r="V217">
        <v>0.82882926714834304</v>
      </c>
      <c r="W217">
        <v>558</v>
      </c>
      <c r="X217">
        <v>588.35</v>
      </c>
      <c r="Y217">
        <v>558</v>
      </c>
      <c r="Z217">
        <v>588.35</v>
      </c>
      <c r="AA217">
        <v>558</v>
      </c>
      <c r="AB217">
        <v>613.20000000000005</v>
      </c>
      <c r="AC217" s="1">
        <f>(Table2[[#This Row],[Close Price]]/Table2[[#This Row],[Day Low]])-1</f>
        <v>1.3261648745519716E-2</v>
      </c>
      <c r="AD217" s="1">
        <f>(Table2[[#This Row],[Day High]]/Table2[[#This Row],[Close Price]])-1</f>
        <v>4.0590732224973447E-2</v>
      </c>
      <c r="AE217" s="1">
        <f>(Table2[[#This Row],[Close Price]]/Table2[[#This Row],[Current Week Low]])-1</f>
        <v>1.3261648745519716E-2</v>
      </c>
      <c r="AF217" s="1">
        <f>(Table2[[#This Row],[Current Week High]]/Table2[[#This Row],[Close Price]])-1</f>
        <v>4.0590732224973447E-2</v>
      </c>
      <c r="AG217" s="1">
        <f>(Table2[[#This Row],[Close Price]]/Table2[[#This Row],[Current Month Low]])-1</f>
        <v>1.3261648745519716E-2</v>
      </c>
      <c r="AH217" s="1">
        <f>(Table2[[#This Row],[Current Month High]]/Table2[[#This Row],[Close Price]])-1</f>
        <v>8.4541917226742314E-2</v>
      </c>
      <c r="AI217">
        <v>11.9030774672798</v>
      </c>
      <c r="AJ217">
        <v>64.671617882627004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0.01</v>
      </c>
      <c r="AM217" t="s">
        <v>3088</v>
      </c>
      <c r="AN217">
        <v>0.76</v>
      </c>
      <c r="AO217" t="s">
        <v>3088</v>
      </c>
      <c r="AP217">
        <v>0.17381279887679699</v>
      </c>
      <c r="AQ217">
        <f>(Table2[[#This Row],[Sharpe Ratio]]-AVERAGE(Table2[Sharpe Ratio]))/_xlfn.STDEV.P(Table2[Sharpe Ratio])</f>
        <v>1.3434187403591469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2.7404225098197204</v>
      </c>
      <c r="AS217">
        <f>_xlfn.RANK.AVG(Table2[[#This Row],[1Y Return vs Nifty Z-Score]],Table2[1Y Return vs Nifty Z-Score])</f>
        <v>263</v>
      </c>
      <c r="AT217">
        <f>_xlfn.RANK.AVG(Table2[[#This Row],[6M Return vs Nifty Z-Score]],Table2[6M Return vs Nifty Z-Score])</f>
        <v>436</v>
      </c>
      <c r="AU217">
        <f>_xlfn.RANK.AVG(Table2[[#This Row],[Sharpe Ratio Z-Score]],Table2[Sharpe Ratio Z-Score])</f>
        <v>68</v>
      </c>
      <c r="AV217">
        <f>(Table2[[#This Row],[Rank 1Y]]+Table2[[#This Row],[Rank 6M]]+Table2[[#This Row],[Rank Sharpe]])/3</f>
        <v>255.66666666666666</v>
      </c>
    </row>
    <row r="218" spans="1:48" x14ac:dyDescent="0.3">
      <c r="A218" t="s">
        <v>1143</v>
      </c>
      <c r="B218" t="s">
        <v>1144</v>
      </c>
      <c r="C218" t="s">
        <v>3039</v>
      </c>
      <c r="D218" t="s">
        <v>78</v>
      </c>
      <c r="E218">
        <v>10282.766885700001</v>
      </c>
      <c r="F218">
        <v>212.7</v>
      </c>
      <c r="G218">
        <v>51.269927344887599</v>
      </c>
      <c r="H218">
        <f>(Table2[[#This Row],[1Y Return vs Nifty]]-AVERAGE(Table2[1Y Return vs Nifty]))/_xlfn.STDEV.P(Table2[1Y Return vs Nifty])</f>
        <v>0.29920650542844618</v>
      </c>
      <c r="I218">
        <v>-2.28250645169163</v>
      </c>
      <c r="J218">
        <f>(Table2[[#This Row],[1M Return vs Nifty]]-AVERAGE(Table2[1M Return vs Nifty]))/_xlfn.STDEV.P(Table2[1M Return vs Nifty])</f>
        <v>-6.0308577816024861E-2</v>
      </c>
      <c r="K218">
        <v>7.2996727883318497</v>
      </c>
      <c r="L218">
        <f>(Table2[[#This Row],[6M Return vs Nifty]]-AVERAGE(Table2[6M Return vs Nifty]))/_xlfn.STDEV.P(Table2[6M Return vs Nifty])</f>
        <v>0.13027210702777947</v>
      </c>
      <c r="M218">
        <v>-4.3782855395741702</v>
      </c>
      <c r="N218">
        <f>(Table2[[#This Row],[1W Return vs Nifty]]-AVERAGE(Table2[1W Return vs Nifty]))/_xlfn.STDEV.P(Table2[1W Return vs Nifty])</f>
        <v>-0.64824583400557334</v>
      </c>
      <c r="O218">
        <v>221.21</v>
      </c>
      <c r="P218">
        <v>215.43629889693699</v>
      </c>
      <c r="Q218">
        <v>187.53760902728601</v>
      </c>
      <c r="R218">
        <v>35.5305894338196</v>
      </c>
      <c r="S218" s="1">
        <f>(Table2[[#This Row],[Close Price]]-Table2[[#This Row],[20D EMA]])/Table2[[#This Row],[20D EMA]]</f>
        <v>-3.8470231906333432E-2</v>
      </c>
      <c r="T218" s="1">
        <f>(Table2[[#This Row],[Close Price]]-Table2[[#This Row],[50D EMA]])/Table2[[#This Row],[50D EMA]]</f>
        <v>-1.2701197109991314E-2</v>
      </c>
      <c r="U218" s="1">
        <f>(Table2[[#This Row],[Close Price]]-Table2[[#This Row],[200D EMA]])/Table2[[#This Row],[200D EMA]]</f>
        <v>0.13417250600146527</v>
      </c>
      <c r="V218">
        <v>0.86253241558243898</v>
      </c>
      <c r="W218">
        <v>212.4</v>
      </c>
      <c r="X218">
        <v>224.4</v>
      </c>
      <c r="Y218">
        <v>211.2</v>
      </c>
      <c r="Z218">
        <v>224.4</v>
      </c>
      <c r="AA218">
        <v>211.2</v>
      </c>
      <c r="AB218">
        <v>240.9</v>
      </c>
      <c r="AC218" s="1">
        <f>(Table2[[#This Row],[Close Price]]/Table2[[#This Row],[Day Low]])-1</f>
        <v>1.4124293785309217E-3</v>
      </c>
      <c r="AD218" s="1">
        <f>(Table2[[#This Row],[Day High]]/Table2[[#This Row],[Close Price]])-1</f>
        <v>5.5007052186177852E-2</v>
      </c>
      <c r="AE218" s="1">
        <f>(Table2[[#This Row],[Close Price]]/Table2[[#This Row],[Current Week Low]])-1</f>
        <v>7.1022727272727071E-3</v>
      </c>
      <c r="AF218" s="1">
        <f>(Table2[[#This Row],[Current Week High]]/Table2[[#This Row],[Close Price]])-1</f>
        <v>5.5007052186177852E-2</v>
      </c>
      <c r="AG218" s="1">
        <f>(Table2[[#This Row],[Close Price]]/Table2[[#This Row],[Current Month Low]])-1</f>
        <v>7.1022727272727071E-3</v>
      </c>
      <c r="AH218" s="1">
        <f>(Table2[[#This Row],[Current Month High]]/Table2[[#This Row],[Close Price]])-1</f>
        <v>0.13258110014104374</v>
      </c>
      <c r="AI218">
        <v>14.405265632346</v>
      </c>
      <c r="AJ218">
        <v>84.076157507572404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-0.04</v>
      </c>
      <c r="AM218" t="s">
        <v>3089</v>
      </c>
      <c r="AN218">
        <v>1.0900000000000001</v>
      </c>
      <c r="AO218" t="s">
        <v>3088</v>
      </c>
      <c r="AP218">
        <v>7.7823237834396E-2</v>
      </c>
      <c r="AQ218">
        <f>(Table2[[#This Row],[Sharpe Ratio]]-AVERAGE(Table2[Sharpe Ratio]))/_xlfn.STDEV.P(Table2[Sharpe Ratio])</f>
        <v>0.21940856377266452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-5.9667235592708034E-2</v>
      </c>
      <c r="AS218">
        <f>_xlfn.RANK.AVG(Table2[[#This Row],[1Y Return vs Nifty Z-Score]],Table2[1Y Return vs Nifty Z-Score])</f>
        <v>215</v>
      </c>
      <c r="AT218">
        <f>_xlfn.RANK.AVG(Table2[[#This Row],[6M Return vs Nifty Z-Score]],Table2[6M Return vs Nifty Z-Score])</f>
        <v>277</v>
      </c>
      <c r="AU218">
        <f>_xlfn.RANK.AVG(Table2[[#This Row],[Sharpe Ratio Z-Score]],Table2[Sharpe Ratio Z-Score])</f>
        <v>276</v>
      </c>
      <c r="AV218">
        <f>(Table2[[#This Row],[Rank 1Y]]+Table2[[#This Row],[Rank 6M]]+Table2[[#This Row],[Rank Sharpe]])/3</f>
        <v>256</v>
      </c>
    </row>
    <row r="219" spans="1:48" x14ac:dyDescent="0.3">
      <c r="A219" t="s">
        <v>1883</v>
      </c>
      <c r="B219" t="s">
        <v>1884</v>
      </c>
      <c r="C219" t="s">
        <v>3044</v>
      </c>
      <c r="D219" t="s">
        <v>296</v>
      </c>
      <c r="E219">
        <v>3518.7744750000002</v>
      </c>
      <c r="F219">
        <v>1136.5</v>
      </c>
      <c r="G219">
        <v>55.763421696872499</v>
      </c>
      <c r="H219">
        <f>(Table2[[#This Row],[1Y Return vs Nifty]]-AVERAGE(Table2[1Y Return vs Nifty]))/_xlfn.STDEV.P(Table2[1Y Return vs Nifty])</f>
        <v>0.36953211356851468</v>
      </c>
      <c r="I219">
        <v>26.3010485363261</v>
      </c>
      <c r="J219">
        <f>(Table2[[#This Row],[1M Return vs Nifty]]-AVERAGE(Table2[1M Return vs Nifty]))/_xlfn.STDEV.P(Table2[1M Return vs Nifty])</f>
        <v>2.9707694823501716</v>
      </c>
      <c r="K219">
        <v>17.291965341010801</v>
      </c>
      <c r="L219">
        <f>(Table2[[#This Row],[6M Return vs Nifty]]-AVERAGE(Table2[6M Return vs Nifty]))/_xlfn.STDEV.P(Table2[6M Return vs Nifty])</f>
        <v>0.49863406844547248</v>
      </c>
      <c r="M219">
        <v>-0.65711535620390105</v>
      </c>
      <c r="N219">
        <f>(Table2[[#This Row],[1W Return vs Nifty]]-AVERAGE(Table2[1W Return vs Nifty]))/_xlfn.STDEV.P(Table2[1W Return vs Nifty])</f>
        <v>9.4393019865481292E-2</v>
      </c>
      <c r="O219">
        <v>1100.3499999999999</v>
      </c>
      <c r="P219">
        <v>994.76318126168997</v>
      </c>
      <c r="Q219">
        <v>855.99435497363095</v>
      </c>
      <c r="R219">
        <v>50.661655147748597</v>
      </c>
      <c r="S219" s="1">
        <f>(Table2[[#This Row],[Close Price]]-Table2[[#This Row],[20D EMA]])/Table2[[#This Row],[20D EMA]]</f>
        <v>3.2853183078111595E-2</v>
      </c>
      <c r="T219" s="1">
        <f>(Table2[[#This Row],[Close Price]]-Table2[[#This Row],[50D EMA]])/Table2[[#This Row],[50D EMA]]</f>
        <v>0.14248297625826953</v>
      </c>
      <c r="U219" s="1">
        <f>(Table2[[#This Row],[Close Price]]-Table2[[#This Row],[200D EMA]])/Table2[[#This Row],[200D EMA]]</f>
        <v>0.32769567158536939</v>
      </c>
      <c r="V219">
        <v>2.2787734387360699</v>
      </c>
      <c r="W219">
        <v>1128.05</v>
      </c>
      <c r="X219">
        <v>1216.7</v>
      </c>
      <c r="Y219">
        <v>1128.05</v>
      </c>
      <c r="Z219">
        <v>1222.5</v>
      </c>
      <c r="AA219">
        <v>1128.05</v>
      </c>
      <c r="AB219">
        <v>1267.8499999999999</v>
      </c>
      <c r="AC219" s="1">
        <f>(Table2[[#This Row],[Close Price]]/Table2[[#This Row],[Day Low]])-1</f>
        <v>7.4908027126456833E-3</v>
      </c>
      <c r="AD219" s="1">
        <f>(Table2[[#This Row],[Day High]]/Table2[[#This Row],[Close Price]])-1</f>
        <v>7.0567531896172486E-2</v>
      </c>
      <c r="AE219" s="1">
        <f>(Table2[[#This Row],[Close Price]]/Table2[[#This Row],[Current Week Low]])-1</f>
        <v>7.4908027126456833E-3</v>
      </c>
      <c r="AF219" s="1">
        <f>(Table2[[#This Row],[Current Week High]]/Table2[[#This Row],[Close Price]])-1</f>
        <v>7.5670919489661204E-2</v>
      </c>
      <c r="AG219" s="1">
        <f>(Table2[[#This Row],[Close Price]]/Table2[[#This Row],[Current Month Low]])-1</f>
        <v>7.4908027126456833E-3</v>
      </c>
      <c r="AH219" s="1">
        <f>(Table2[[#This Row],[Current Month High]]/Table2[[#This Row],[Close Price]])-1</f>
        <v>0.11557413110426751</v>
      </c>
      <c r="AI219">
        <v>12.186537615486101</v>
      </c>
      <c r="AJ219">
        <v>82.8787513074261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0.39</v>
      </c>
      <c r="AM219" t="s">
        <v>3088</v>
      </c>
      <c r="AN219">
        <v>11.53</v>
      </c>
      <c r="AO219" t="s">
        <v>3088</v>
      </c>
      <c r="AP219">
        <v>3.9295259124255001E-2</v>
      </c>
      <c r="AQ219">
        <f>(Table2[[#This Row],[Sharpe Ratio]]-AVERAGE(Table2[Sharpe Ratio]))/_xlfn.STDEV.P(Table2[Sharpe Ratio])</f>
        <v>-0.23174299565968409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3.7015856885699558</v>
      </c>
      <c r="AS219">
        <f>_xlfn.RANK.AVG(Table2[[#This Row],[1Y Return vs Nifty Z-Score]],Table2[1Y Return vs Nifty Z-Score])</f>
        <v>197</v>
      </c>
      <c r="AT219">
        <f>_xlfn.RANK.AVG(Table2[[#This Row],[6M Return vs Nifty Z-Score]],Table2[6M Return vs Nifty Z-Score])</f>
        <v>173</v>
      </c>
      <c r="AU219">
        <f>_xlfn.RANK.AVG(Table2[[#This Row],[Sharpe Ratio Z-Score]],Table2[Sharpe Ratio Z-Score])</f>
        <v>398</v>
      </c>
      <c r="AV219">
        <f>(Table2[[#This Row],[Rank 1Y]]+Table2[[#This Row],[Rank 6M]]+Table2[[#This Row],[Rank Sharpe]])/3</f>
        <v>256</v>
      </c>
    </row>
    <row r="220" spans="1:48" x14ac:dyDescent="0.3">
      <c r="A220" t="s">
        <v>1108</v>
      </c>
      <c r="B220" t="s">
        <v>1109</v>
      </c>
      <c r="C220" t="s">
        <v>3044</v>
      </c>
      <c r="D220" t="s">
        <v>385</v>
      </c>
      <c r="E220">
        <v>10677.3714874</v>
      </c>
      <c r="F220">
        <v>193.54</v>
      </c>
      <c r="G220">
        <v>43.985227615168498</v>
      </c>
      <c r="H220">
        <f>(Table2[[#This Row],[1Y Return vs Nifty]]-AVERAGE(Table2[1Y Return vs Nifty]))/_xlfn.STDEV.P(Table2[1Y Return vs Nifty])</f>
        <v>0.18519702895408699</v>
      </c>
      <c r="I220">
        <v>-3.0175510203697602</v>
      </c>
      <c r="J220">
        <f>(Table2[[#This Row],[1M Return vs Nifty]]-AVERAGE(Table2[1M Return vs Nifty]))/_xlfn.STDEV.P(Table2[1M Return vs Nifty])</f>
        <v>-0.13825470685065952</v>
      </c>
      <c r="K220">
        <v>5.8628484979571596</v>
      </c>
      <c r="L220">
        <f>(Table2[[#This Row],[6M Return vs Nifty]]-AVERAGE(Table2[6M Return vs Nifty]))/_xlfn.STDEV.P(Table2[6M Return vs Nifty])</f>
        <v>7.7304140865388934E-2</v>
      </c>
      <c r="M220">
        <v>-5.4334103748816096</v>
      </c>
      <c r="N220">
        <f>(Table2[[#This Row],[1W Return vs Nifty]]-AVERAGE(Table2[1W Return vs Nifty]))/_xlfn.STDEV.P(Table2[1W Return vs Nifty])</f>
        <v>-0.85881849254330123</v>
      </c>
      <c r="O220">
        <v>210.65</v>
      </c>
      <c r="P220">
        <v>196.98873989961601</v>
      </c>
      <c r="Q220">
        <v>162.17257321834799</v>
      </c>
      <c r="R220">
        <v>28.2807722806584</v>
      </c>
      <c r="S220" s="1">
        <f>(Table2[[#This Row],[Close Price]]-Table2[[#This Row],[20D EMA]])/Table2[[#This Row],[20D EMA]]</f>
        <v>-8.1224780441490688E-2</v>
      </c>
      <c r="T220" s="1">
        <f>(Table2[[#This Row],[Close Price]]-Table2[[#This Row],[50D EMA]])/Table2[[#This Row],[50D EMA]]</f>
        <v>-1.7507294586347765E-2</v>
      </c>
      <c r="U220" s="1">
        <f>(Table2[[#This Row],[Close Price]]-Table2[[#This Row],[200D EMA]])/Table2[[#This Row],[200D EMA]]</f>
        <v>0.19342004729381165</v>
      </c>
      <c r="V220">
        <v>0.75205063062692601</v>
      </c>
      <c r="W220">
        <v>192.7</v>
      </c>
      <c r="X220">
        <v>205.2</v>
      </c>
      <c r="Y220">
        <v>192.7</v>
      </c>
      <c r="Z220">
        <v>207.45</v>
      </c>
      <c r="AA220">
        <v>192.7</v>
      </c>
      <c r="AB220">
        <v>221.4</v>
      </c>
      <c r="AC220" s="1">
        <f>(Table2[[#This Row],[Close Price]]/Table2[[#This Row],[Day Low]])-1</f>
        <v>4.359107420861541E-3</v>
      </c>
      <c r="AD220" s="1">
        <f>(Table2[[#This Row],[Day High]]/Table2[[#This Row],[Close Price]])-1</f>
        <v>6.0245943990906214E-2</v>
      </c>
      <c r="AE220" s="1">
        <f>(Table2[[#This Row],[Close Price]]/Table2[[#This Row],[Current Week Low]])-1</f>
        <v>4.359107420861541E-3</v>
      </c>
      <c r="AF220" s="1">
        <f>(Table2[[#This Row],[Current Week High]]/Table2[[#This Row],[Close Price]])-1</f>
        <v>7.1871447762736462E-2</v>
      </c>
      <c r="AG220" s="1">
        <f>(Table2[[#This Row],[Close Price]]/Table2[[#This Row],[Current Month Low]])-1</f>
        <v>4.359107420861541E-3</v>
      </c>
      <c r="AH220" s="1">
        <f>(Table2[[#This Row],[Current Month High]]/Table2[[#This Row],[Close Price]])-1</f>
        <v>0.14394957114808316</v>
      </c>
      <c r="AI220">
        <v>26.5888188488167</v>
      </c>
      <c r="AJ220">
        <v>83.885985748218502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0.26</v>
      </c>
      <c r="AM220" t="s">
        <v>3088</v>
      </c>
      <c r="AN220">
        <v>-9.57</v>
      </c>
      <c r="AO220" t="s">
        <v>3089</v>
      </c>
      <c r="AP220">
        <v>9.3351436830218001E-2</v>
      </c>
      <c r="AQ220">
        <f>(Table2[[#This Row],[Sharpe Ratio]]-AVERAGE(Table2[Sharpe Ratio]))/_xlfn.STDEV.P(Table2[Sharpe Ratio])</f>
        <v>0.40123931188551532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-0.33333271768896955</v>
      </c>
      <c r="AS220">
        <f>_xlfn.RANK.AVG(Table2[[#This Row],[1Y Return vs Nifty Z-Score]],Table2[1Y Return vs Nifty Z-Score])</f>
        <v>244</v>
      </c>
      <c r="AT220">
        <f>_xlfn.RANK.AVG(Table2[[#This Row],[6M Return vs Nifty Z-Score]],Table2[6M Return vs Nifty Z-Score])</f>
        <v>292</v>
      </c>
      <c r="AU220">
        <f>_xlfn.RANK.AVG(Table2[[#This Row],[Sharpe Ratio Z-Score]],Table2[Sharpe Ratio Z-Score])</f>
        <v>235</v>
      </c>
      <c r="AV220">
        <f>(Table2[[#This Row],[Rank 1Y]]+Table2[[#This Row],[Rank 6M]]+Table2[[#This Row],[Rank Sharpe]])/3</f>
        <v>257</v>
      </c>
    </row>
    <row r="221" spans="1:48" x14ac:dyDescent="0.3">
      <c r="A221" t="s">
        <v>558</v>
      </c>
      <c r="B221" t="s">
        <v>559</v>
      </c>
      <c r="C221" t="s">
        <v>3046</v>
      </c>
      <c r="D221" t="s">
        <v>560</v>
      </c>
      <c r="E221">
        <v>34309.007017199998</v>
      </c>
      <c r="F221">
        <v>870.6</v>
      </c>
      <c r="G221">
        <v>39.888726193722</v>
      </c>
      <c r="H221">
        <f>(Table2[[#This Row],[1Y Return vs Nifty]]-AVERAGE(Table2[1Y Return vs Nifty]))/_xlfn.STDEV.P(Table2[1Y Return vs Nifty])</f>
        <v>0.12108457411532146</v>
      </c>
      <c r="I221">
        <v>14.2592292391758</v>
      </c>
      <c r="J221">
        <f>(Table2[[#This Row],[1M Return vs Nifty]]-AVERAGE(Table2[1M Return vs Nifty]))/_xlfn.STDEV.P(Table2[1M Return vs Nifty])</f>
        <v>1.6938221505232196</v>
      </c>
      <c r="K221">
        <v>26.379111130379901</v>
      </c>
      <c r="L221">
        <f>(Table2[[#This Row],[6M Return vs Nifty]]-AVERAGE(Table2[6M Return vs Nifty]))/_xlfn.STDEV.P(Table2[6M Return vs Nifty])</f>
        <v>0.83362814803365459</v>
      </c>
      <c r="M221">
        <v>5.9481355729197398</v>
      </c>
      <c r="N221">
        <f>(Table2[[#This Row],[1W Return vs Nifty]]-AVERAGE(Table2[1W Return vs Nifty]))/_xlfn.STDEV.P(Table2[1W Return vs Nifty])</f>
        <v>1.4126116816877008</v>
      </c>
      <c r="O221">
        <v>838.38</v>
      </c>
      <c r="P221">
        <v>784.88559312248901</v>
      </c>
      <c r="Q221">
        <v>682.27701045806896</v>
      </c>
      <c r="R221">
        <v>60.758832128836502</v>
      </c>
      <c r="S221" s="1">
        <f>(Table2[[#This Row],[Close Price]]-Table2[[#This Row],[20D EMA]])/Table2[[#This Row],[20D EMA]]</f>
        <v>3.8431260287697736E-2</v>
      </c>
      <c r="T221" s="1">
        <f>(Table2[[#This Row],[Close Price]]-Table2[[#This Row],[50D EMA]])/Table2[[#This Row],[50D EMA]]</f>
        <v>0.10920624308635316</v>
      </c>
      <c r="U221" s="1">
        <f>(Table2[[#This Row],[Close Price]]-Table2[[#This Row],[200D EMA]])/Table2[[#This Row],[200D EMA]]</f>
        <v>0.2760213031588068</v>
      </c>
      <c r="V221">
        <v>0.66251155143665996</v>
      </c>
      <c r="W221">
        <v>864.6</v>
      </c>
      <c r="X221">
        <v>898.9</v>
      </c>
      <c r="Y221">
        <v>864.6</v>
      </c>
      <c r="Z221">
        <v>898.9</v>
      </c>
      <c r="AA221">
        <v>864.6</v>
      </c>
      <c r="AB221">
        <v>907.95</v>
      </c>
      <c r="AC221" s="1">
        <f>(Table2[[#This Row],[Close Price]]/Table2[[#This Row],[Day Low]])-1</f>
        <v>6.9396252602358377E-3</v>
      </c>
      <c r="AD221" s="1">
        <f>(Table2[[#This Row],[Day High]]/Table2[[#This Row],[Close Price]])-1</f>
        <v>3.2506317482196234E-2</v>
      </c>
      <c r="AE221" s="1">
        <f>(Table2[[#This Row],[Close Price]]/Table2[[#This Row],[Current Week Low]])-1</f>
        <v>6.9396252602358377E-3</v>
      </c>
      <c r="AF221" s="1">
        <f>(Table2[[#This Row],[Current Week High]]/Table2[[#This Row],[Close Price]])-1</f>
        <v>3.2506317482196234E-2</v>
      </c>
      <c r="AG221" s="1">
        <f>(Table2[[#This Row],[Close Price]]/Table2[[#This Row],[Current Month Low]])-1</f>
        <v>6.9396252602358377E-3</v>
      </c>
      <c r="AH221" s="1">
        <f>(Table2[[#This Row],[Current Month High]]/Table2[[#This Row],[Close Price]])-1</f>
        <v>4.2901447277739591E-2</v>
      </c>
      <c r="AI221">
        <v>4.2901447277739502</v>
      </c>
      <c r="AJ221">
        <v>63.954802259887003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0.17</v>
      </c>
      <c r="AM221" t="s">
        <v>3088</v>
      </c>
      <c r="AN221">
        <v>10.86</v>
      </c>
      <c r="AO221" t="s">
        <v>3088</v>
      </c>
      <c r="AP221">
        <v>4.5727615812440003E-2</v>
      </c>
      <c r="AQ221">
        <f>(Table2[[#This Row],[Sharpe Ratio]]-AVERAGE(Table2[Sharpe Ratio]))/_xlfn.STDEV.P(Table2[Sharpe Ratio])</f>
        <v>-0.1564219472202566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3.9047246071396398</v>
      </c>
      <c r="AS221">
        <f>_xlfn.RANK.AVG(Table2[[#This Row],[1Y Return vs Nifty Z-Score]],Table2[1Y Return vs Nifty Z-Score])</f>
        <v>264</v>
      </c>
      <c r="AT221">
        <f>_xlfn.RANK.AVG(Table2[[#This Row],[6M Return vs Nifty Z-Score]],Table2[6M Return vs Nifty Z-Score])</f>
        <v>124</v>
      </c>
      <c r="AU221">
        <f>_xlfn.RANK.AVG(Table2[[#This Row],[Sharpe Ratio Z-Score]],Table2[Sharpe Ratio Z-Score])</f>
        <v>387</v>
      </c>
      <c r="AV221">
        <f>(Table2[[#This Row],[Rank 1Y]]+Table2[[#This Row],[Rank 6M]]+Table2[[#This Row],[Rank Sharpe]])/3</f>
        <v>258.33333333333331</v>
      </c>
    </row>
    <row r="222" spans="1:48" x14ac:dyDescent="0.3">
      <c r="A222" t="s">
        <v>581</v>
      </c>
      <c r="B222" t="s">
        <v>582</v>
      </c>
      <c r="C222" t="s">
        <v>583</v>
      </c>
      <c r="D222" t="s">
        <v>583</v>
      </c>
      <c r="E222">
        <v>32320.22277</v>
      </c>
      <c r="F222">
        <v>945.55</v>
      </c>
      <c r="G222">
        <v>25.0881776268198</v>
      </c>
      <c r="H222">
        <f>(Table2[[#This Row],[1Y Return vs Nifty]]-AVERAGE(Table2[1Y Return vs Nifty]))/_xlfn.STDEV.P(Table2[1Y Return vs Nifty])</f>
        <v>-0.11055198693081425</v>
      </c>
      <c r="I222">
        <v>-5.8781661804720402</v>
      </c>
      <c r="J222">
        <f>(Table2[[#This Row],[1M Return vs Nifty]]-AVERAGE(Table2[1M Return vs Nifty]))/_xlfn.STDEV.P(Table2[1M Return vs Nifty])</f>
        <v>-0.44160213350908678</v>
      </c>
      <c r="K222">
        <v>10.5474517016145</v>
      </c>
      <c r="L222">
        <f>(Table2[[#This Row],[6M Return vs Nifty]]-AVERAGE(Table2[6M Return vs Nifty]))/_xlfn.STDEV.P(Table2[6M Return vs Nifty])</f>
        <v>0.25000020790559802</v>
      </c>
      <c r="M222">
        <v>-2.8971336224086599</v>
      </c>
      <c r="N222">
        <f>(Table2[[#This Row],[1W Return vs Nifty]]-AVERAGE(Table2[1W Return vs Nifty]))/_xlfn.STDEV.P(Table2[1W Return vs Nifty])</f>
        <v>-0.3526503874204151</v>
      </c>
      <c r="O222">
        <v>868.93</v>
      </c>
      <c r="P222">
        <v>858.14358584069203</v>
      </c>
      <c r="Q222">
        <v>805.48454513578201</v>
      </c>
      <c r="R222">
        <v>69.438574506468697</v>
      </c>
      <c r="S222" s="1">
        <f>(Table2[[#This Row],[Close Price]]-Table2[[#This Row],[20D EMA]])/Table2[[#This Row],[20D EMA]]</f>
        <v>8.8177413600635274E-2</v>
      </c>
      <c r="T222" s="1">
        <f>(Table2[[#This Row],[Close Price]]-Table2[[#This Row],[50D EMA]])/Table2[[#This Row],[50D EMA]]</f>
        <v>0.10185523215637514</v>
      </c>
      <c r="U222" s="1">
        <f>(Table2[[#This Row],[Close Price]]-Table2[[#This Row],[200D EMA]])/Table2[[#This Row],[200D EMA]]</f>
        <v>0.17388968628889936</v>
      </c>
      <c r="V222">
        <v>2.1761046387117</v>
      </c>
      <c r="W222">
        <v>835.7</v>
      </c>
      <c r="X222">
        <v>965</v>
      </c>
      <c r="Y222">
        <v>818.7</v>
      </c>
      <c r="Z222">
        <v>965</v>
      </c>
      <c r="AA222">
        <v>818.7</v>
      </c>
      <c r="AB222">
        <v>965</v>
      </c>
      <c r="AC222" s="1">
        <f>(Table2[[#This Row],[Close Price]]/Table2[[#This Row],[Day Low]])-1</f>
        <v>0.13144669139643406</v>
      </c>
      <c r="AD222" s="1">
        <f>(Table2[[#This Row],[Day High]]/Table2[[#This Row],[Close Price]])-1</f>
        <v>2.0570038601871898E-2</v>
      </c>
      <c r="AE222" s="1">
        <f>(Table2[[#This Row],[Close Price]]/Table2[[#This Row],[Current Week Low]])-1</f>
        <v>0.15494075974105281</v>
      </c>
      <c r="AF222" s="1">
        <f>(Table2[[#This Row],[Current Week High]]/Table2[[#This Row],[Close Price]])-1</f>
        <v>2.0570038601871898E-2</v>
      </c>
      <c r="AG222" s="1">
        <f>(Table2[[#This Row],[Close Price]]/Table2[[#This Row],[Current Month Low]])-1</f>
        <v>0.15494075974105281</v>
      </c>
      <c r="AH222" s="1">
        <f>(Table2[[#This Row],[Current Month High]]/Table2[[#This Row],[Close Price]])-1</f>
        <v>2.0570038601871898E-2</v>
      </c>
      <c r="AI222">
        <v>2.0570038601871898</v>
      </c>
      <c r="AJ222">
        <v>51.773675762439801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0.05</v>
      </c>
      <c r="AM222" t="s">
        <v>3088</v>
      </c>
      <c r="AN222">
        <v>13.79</v>
      </c>
      <c r="AO222" t="s">
        <v>3088</v>
      </c>
      <c r="AP222">
        <v>0.10292693895810399</v>
      </c>
      <c r="AQ222">
        <f>(Table2[[#This Row],[Sharpe Ratio]]-AVERAGE(Table2[Sharpe Ratio]))/_xlfn.STDEV.P(Table2[Sharpe Ratio])</f>
        <v>0.51336569022070844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-0.14143860973400968</v>
      </c>
      <c r="AS222">
        <f>_xlfn.RANK.AVG(Table2[[#This Row],[1Y Return vs Nifty Z-Score]],Table2[1Y Return vs Nifty Z-Score])</f>
        <v>319</v>
      </c>
      <c r="AT222">
        <f>_xlfn.RANK.AVG(Table2[[#This Row],[6M Return vs Nifty Z-Score]],Table2[6M Return vs Nifty Z-Score])</f>
        <v>238</v>
      </c>
      <c r="AU222">
        <f>_xlfn.RANK.AVG(Table2[[#This Row],[Sharpe Ratio Z-Score]],Table2[Sharpe Ratio Z-Score])</f>
        <v>218</v>
      </c>
      <c r="AV222">
        <f>(Table2[[#This Row],[Rank 1Y]]+Table2[[#This Row],[Rank 6M]]+Table2[[#This Row],[Rank Sharpe]])/3</f>
        <v>258.33333333333331</v>
      </c>
    </row>
    <row r="223" spans="1:48" x14ac:dyDescent="0.3">
      <c r="A223" t="s">
        <v>777</v>
      </c>
      <c r="B223" t="s">
        <v>778</v>
      </c>
      <c r="C223" t="s">
        <v>3032</v>
      </c>
      <c r="D223" t="s">
        <v>40</v>
      </c>
      <c r="E223">
        <v>19695.235620939999</v>
      </c>
      <c r="F223">
        <v>536.35</v>
      </c>
      <c r="G223">
        <v>44.808875348260898</v>
      </c>
      <c r="H223">
        <f>(Table2[[#This Row],[1Y Return vs Nifty]]-AVERAGE(Table2[1Y Return vs Nifty]))/_xlfn.STDEV.P(Table2[1Y Return vs Nifty])</f>
        <v>0.19808755983843659</v>
      </c>
      <c r="I223">
        <v>9.2075014649962803</v>
      </c>
      <c r="J223">
        <f>(Table2[[#This Row],[1M Return vs Nifty]]-AVERAGE(Table2[1M Return vs Nifty]))/_xlfn.STDEV.P(Table2[1M Return vs Nifty])</f>
        <v>1.1581231715590339</v>
      </c>
      <c r="K223">
        <v>-1.83694678350632</v>
      </c>
      <c r="L223">
        <f>(Table2[[#This Row],[6M Return vs Nifty]]-AVERAGE(Table2[6M Return vs Nifty]))/_xlfn.STDEV.P(Table2[6M Return vs Nifty])</f>
        <v>-0.20654580422395541</v>
      </c>
      <c r="M223">
        <v>-1.41501607199477</v>
      </c>
      <c r="N223">
        <f>(Table2[[#This Row],[1W Return vs Nifty]]-AVERAGE(Table2[1W Return vs Nifty]))/_xlfn.STDEV.P(Table2[1W Return vs Nifty])</f>
        <v>-5.6862228131054016E-2</v>
      </c>
      <c r="O223">
        <v>510.55</v>
      </c>
      <c r="P223">
        <v>483.05870465125003</v>
      </c>
      <c r="Q223">
        <v>433.65605713210698</v>
      </c>
      <c r="R223">
        <v>64.798166029538507</v>
      </c>
      <c r="S223" s="1">
        <f>(Table2[[#This Row],[Close Price]]-Table2[[#This Row],[20D EMA]])/Table2[[#This Row],[20D EMA]]</f>
        <v>5.0533738125550898E-2</v>
      </c>
      <c r="T223" s="1">
        <f>(Table2[[#This Row],[Close Price]]-Table2[[#This Row],[50D EMA]])/Table2[[#This Row],[50D EMA]]</f>
        <v>0.11032053627358662</v>
      </c>
      <c r="U223" s="1">
        <f>(Table2[[#This Row],[Close Price]]-Table2[[#This Row],[200D EMA]])/Table2[[#This Row],[200D EMA]]</f>
        <v>0.23680965866598938</v>
      </c>
      <c r="V223">
        <v>1.57273758961861</v>
      </c>
      <c r="W223">
        <v>513.20000000000005</v>
      </c>
      <c r="X223">
        <v>543</v>
      </c>
      <c r="Y223">
        <v>499.6</v>
      </c>
      <c r="Z223">
        <v>543</v>
      </c>
      <c r="AA223">
        <v>499.6</v>
      </c>
      <c r="AB223">
        <v>543</v>
      </c>
      <c r="AC223" s="1">
        <f>(Table2[[#This Row],[Close Price]]/Table2[[#This Row],[Day Low]])-1</f>
        <v>4.5109119251753649E-2</v>
      </c>
      <c r="AD223" s="1">
        <f>(Table2[[#This Row],[Day High]]/Table2[[#This Row],[Close Price]])-1</f>
        <v>1.2398620303905927E-2</v>
      </c>
      <c r="AE223" s="1">
        <f>(Table2[[#This Row],[Close Price]]/Table2[[#This Row],[Current Week Low]])-1</f>
        <v>7.3558847077662026E-2</v>
      </c>
      <c r="AF223" s="1">
        <f>(Table2[[#This Row],[Current Week High]]/Table2[[#This Row],[Close Price]])-1</f>
        <v>1.2398620303905927E-2</v>
      </c>
      <c r="AG223" s="1">
        <f>(Table2[[#This Row],[Close Price]]/Table2[[#This Row],[Current Month Low]])-1</f>
        <v>7.3558847077662026E-2</v>
      </c>
      <c r="AH223" s="1">
        <f>(Table2[[#This Row],[Current Month High]]/Table2[[#This Row],[Close Price]])-1</f>
        <v>1.2398620303905927E-2</v>
      </c>
      <c r="AI223">
        <v>6.9917031788943698</v>
      </c>
      <c r="AJ223">
        <v>72.904577691811696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0.08</v>
      </c>
      <c r="AM223" t="s">
        <v>3088</v>
      </c>
      <c r="AN223">
        <v>8.16</v>
      </c>
      <c r="AO223" t="s">
        <v>3088</v>
      </c>
      <c r="AP223">
        <v>0.13034171784013199</v>
      </c>
      <c r="AQ223">
        <f>(Table2[[#This Row],[Sharpe Ratio]]-AVERAGE(Table2[Sharpe Ratio]))/_xlfn.STDEV.P(Table2[Sharpe Ratio])</f>
        <v>0.83438487311556642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1.9271875721580276</v>
      </c>
      <c r="AS223">
        <f>_xlfn.RANK.AVG(Table2[[#This Row],[1Y Return vs Nifty Z-Score]],Table2[1Y Return vs Nifty Z-Score])</f>
        <v>239</v>
      </c>
      <c r="AT223">
        <f>_xlfn.RANK.AVG(Table2[[#This Row],[6M Return vs Nifty Z-Score]],Table2[6M Return vs Nifty Z-Score])</f>
        <v>390</v>
      </c>
      <c r="AU223">
        <f>_xlfn.RANK.AVG(Table2[[#This Row],[Sharpe Ratio Z-Score]],Table2[Sharpe Ratio Z-Score])</f>
        <v>146</v>
      </c>
      <c r="AV223">
        <f>(Table2[[#This Row],[Rank 1Y]]+Table2[[#This Row],[Rank 6M]]+Table2[[#This Row],[Rank Sharpe]])/3</f>
        <v>258.33333333333331</v>
      </c>
    </row>
    <row r="224" spans="1:48" x14ac:dyDescent="0.3">
      <c r="A224" t="s">
        <v>1384</v>
      </c>
      <c r="B224" t="s">
        <v>1385</v>
      </c>
      <c r="C224" t="s">
        <v>3036</v>
      </c>
      <c r="D224" t="s">
        <v>212</v>
      </c>
      <c r="E224">
        <v>7437.7291477600002</v>
      </c>
      <c r="F224">
        <v>1377.4</v>
      </c>
      <c r="G224">
        <v>25.904154694010401</v>
      </c>
      <c r="H224">
        <f>(Table2[[#This Row],[1Y Return vs Nifty]]-AVERAGE(Table2[1Y Return vs Nifty]))/_xlfn.STDEV.P(Table2[1Y Return vs Nifty])</f>
        <v>-9.7781506101528137E-2</v>
      </c>
      <c r="I224">
        <v>-1.54184288215682</v>
      </c>
      <c r="J224">
        <f>(Table2[[#This Row],[1M Return vs Nifty]]-AVERAGE(Table2[1M Return vs Nifty]))/_xlfn.STDEV.P(Table2[1M Return vs Nifty])</f>
        <v>1.8233405381042605E-2</v>
      </c>
      <c r="K224">
        <v>27.8377685653453</v>
      </c>
      <c r="L224">
        <f>(Table2[[#This Row],[6M Return vs Nifty]]-AVERAGE(Table2[6M Return vs Nifty]))/_xlfn.STDEV.P(Table2[6M Return vs Nifty])</f>
        <v>0.88740098454215943</v>
      </c>
      <c r="M224">
        <v>-0.85002532473629999</v>
      </c>
      <c r="N224">
        <f>(Table2[[#This Row],[1W Return vs Nifty]]-AVERAGE(Table2[1W Return vs Nifty]))/_xlfn.STDEV.P(Table2[1W Return vs Nifty])</f>
        <v>5.5893722367227942E-2</v>
      </c>
      <c r="O224">
        <v>1376.59</v>
      </c>
      <c r="P224">
        <v>1290.92959303675</v>
      </c>
      <c r="Q224">
        <v>1091.0995702667601</v>
      </c>
      <c r="R224">
        <v>45.7198287625096</v>
      </c>
      <c r="S224" s="1">
        <f>(Table2[[#This Row],[Close Price]]-Table2[[#This Row],[20D EMA]])/Table2[[#This Row],[20D EMA]]</f>
        <v>5.8841049259414412E-4</v>
      </c>
      <c r="T224" s="1">
        <f>(Table2[[#This Row],[Close Price]]-Table2[[#This Row],[50D EMA]])/Table2[[#This Row],[50D EMA]]</f>
        <v>6.6983054249952767E-2</v>
      </c>
      <c r="U224" s="1">
        <f>(Table2[[#This Row],[Close Price]]-Table2[[#This Row],[200D EMA]])/Table2[[#This Row],[200D EMA]]</f>
        <v>0.26239624460968591</v>
      </c>
      <c r="V224">
        <v>0.72623843432117297</v>
      </c>
      <c r="W224">
        <v>1360</v>
      </c>
      <c r="X224">
        <v>1400</v>
      </c>
      <c r="Y224">
        <v>1339.7</v>
      </c>
      <c r="Z224">
        <v>1405</v>
      </c>
      <c r="AA224">
        <v>1339.7</v>
      </c>
      <c r="AB224">
        <v>1456.45</v>
      </c>
      <c r="AC224" s="1">
        <f>(Table2[[#This Row],[Close Price]]/Table2[[#This Row],[Day Low]])-1</f>
        <v>1.2794117647058956E-2</v>
      </c>
      <c r="AD224" s="1">
        <f>(Table2[[#This Row],[Day High]]/Table2[[#This Row],[Close Price]])-1</f>
        <v>1.6407724698707549E-2</v>
      </c>
      <c r="AE224" s="1">
        <f>(Table2[[#This Row],[Close Price]]/Table2[[#This Row],[Current Week Low]])-1</f>
        <v>2.814062849891763E-2</v>
      </c>
      <c r="AF224" s="1">
        <f>(Table2[[#This Row],[Current Week High]]/Table2[[#This Row],[Close Price]])-1</f>
        <v>2.0037752286917287E-2</v>
      </c>
      <c r="AG224" s="1">
        <f>(Table2[[#This Row],[Close Price]]/Table2[[#This Row],[Current Month Low]])-1</f>
        <v>2.814062849891763E-2</v>
      </c>
      <c r="AH224" s="1">
        <f>(Table2[[#This Row],[Current Month High]]/Table2[[#This Row],[Close Price]])-1</f>
        <v>5.7390736169594891E-2</v>
      </c>
      <c r="AI224">
        <v>5.7390736169594803</v>
      </c>
      <c r="AJ224">
        <v>67.873248019500295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0.26</v>
      </c>
      <c r="AM224" t="s">
        <v>3088</v>
      </c>
      <c r="AN224">
        <v>1.53</v>
      </c>
      <c r="AO224" t="s">
        <v>3088</v>
      </c>
      <c r="AP224">
        <v>5.9510847346995001E-2</v>
      </c>
      <c r="AQ224">
        <f>(Table2[[#This Row],[Sharpe Ratio]]-AVERAGE(Table2[Sharpe Ratio]))/_xlfn.STDEV.P(Table2[Sharpe Ratio])</f>
        <v>4.9757333488223256E-3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0.86872233953772415</v>
      </c>
      <c r="AS224">
        <f>_xlfn.RANK.AVG(Table2[[#This Row],[1Y Return vs Nifty Z-Score]],Table2[1Y Return vs Nifty Z-Score])</f>
        <v>317</v>
      </c>
      <c r="AT224">
        <f>_xlfn.RANK.AVG(Table2[[#This Row],[6M Return vs Nifty Z-Score]],Table2[6M Return vs Nifty Z-Score])</f>
        <v>118</v>
      </c>
      <c r="AU224">
        <f>_xlfn.RANK.AVG(Table2[[#This Row],[Sharpe Ratio Z-Score]],Table2[Sharpe Ratio Z-Score])</f>
        <v>340</v>
      </c>
      <c r="AV224">
        <f>(Table2[[#This Row],[Rank 1Y]]+Table2[[#This Row],[Rank 6M]]+Table2[[#This Row],[Rank Sharpe]])/3</f>
        <v>258.33333333333331</v>
      </c>
    </row>
    <row r="225" spans="1:48" x14ac:dyDescent="0.3">
      <c r="A225" t="s">
        <v>1609</v>
      </c>
      <c r="B225" t="s">
        <v>1610</v>
      </c>
      <c r="C225" t="s">
        <v>3028</v>
      </c>
      <c r="D225" t="s">
        <v>296</v>
      </c>
      <c r="E225">
        <v>5303.5680960899999</v>
      </c>
      <c r="F225">
        <v>1078.05</v>
      </c>
      <c r="G225">
        <v>59.757827825670603</v>
      </c>
      <c r="H225">
        <f>(Table2[[#This Row],[1Y Return vs Nifty]]-AVERAGE(Table2[1Y Return vs Nifty]))/_xlfn.STDEV.P(Table2[1Y Return vs Nifty])</f>
        <v>0.43204672205846595</v>
      </c>
      <c r="I225">
        <v>-10.2624248997765</v>
      </c>
      <c r="J225">
        <f>(Table2[[#This Row],[1M Return vs Nifty]]-AVERAGE(Table2[1M Return vs Nifty]))/_xlfn.STDEV.P(Table2[1M Return vs Nifty])</f>
        <v>-0.90652087506334333</v>
      </c>
      <c r="K225">
        <v>10.6820844475744</v>
      </c>
      <c r="L225">
        <f>(Table2[[#This Row],[6M Return vs Nifty]]-AVERAGE(Table2[6M Return vs Nifty]))/_xlfn.STDEV.P(Table2[6M Return vs Nifty])</f>
        <v>0.25496339149048441</v>
      </c>
      <c r="M225">
        <v>-1.59869913437958</v>
      </c>
      <c r="N225">
        <f>(Table2[[#This Row],[1W Return vs Nifty]]-AVERAGE(Table2[1W Return vs Nifty]))/_xlfn.STDEV.P(Table2[1W Return vs Nifty])</f>
        <v>-9.3520099769011156E-2</v>
      </c>
      <c r="O225">
        <v>1181.3599999999999</v>
      </c>
      <c r="P225">
        <v>1133.4624612007401</v>
      </c>
      <c r="Q225">
        <v>927.54287399219299</v>
      </c>
      <c r="R225">
        <v>26.967231550651501</v>
      </c>
      <c r="S225" s="1">
        <f>(Table2[[#This Row],[Close Price]]-Table2[[#This Row],[20D EMA]])/Table2[[#This Row],[20D EMA]]</f>
        <v>-8.7450057560777367E-2</v>
      </c>
      <c r="T225" s="1">
        <f>(Table2[[#This Row],[Close Price]]-Table2[[#This Row],[50D EMA]])/Table2[[#This Row],[50D EMA]]</f>
        <v>-4.8887778023136853E-2</v>
      </c>
      <c r="U225" s="1">
        <f>(Table2[[#This Row],[Close Price]]-Table2[[#This Row],[200D EMA]])/Table2[[#This Row],[200D EMA]]</f>
        <v>0.16226433324857148</v>
      </c>
      <c r="V225">
        <v>0.87773137200937701</v>
      </c>
      <c r="W225">
        <v>1065.45</v>
      </c>
      <c r="X225">
        <v>1191.2</v>
      </c>
      <c r="Y225">
        <v>1065.45</v>
      </c>
      <c r="Z225">
        <v>1191.2</v>
      </c>
      <c r="AA225">
        <v>1065.45</v>
      </c>
      <c r="AB225">
        <v>1243.95</v>
      </c>
      <c r="AC225" s="1">
        <f>(Table2[[#This Row],[Close Price]]/Table2[[#This Row],[Day Low]])-1</f>
        <v>1.1825989018724448E-2</v>
      </c>
      <c r="AD225" s="1">
        <f>(Table2[[#This Row],[Day High]]/Table2[[#This Row],[Close Price]])-1</f>
        <v>0.10495802606558136</v>
      </c>
      <c r="AE225" s="1">
        <f>(Table2[[#This Row],[Close Price]]/Table2[[#This Row],[Current Week Low]])-1</f>
        <v>1.1825989018724448E-2</v>
      </c>
      <c r="AF225" s="1">
        <f>(Table2[[#This Row],[Current Week High]]/Table2[[#This Row],[Close Price]])-1</f>
        <v>0.10495802606558136</v>
      </c>
      <c r="AG225" s="1">
        <f>(Table2[[#This Row],[Close Price]]/Table2[[#This Row],[Current Month Low]])-1</f>
        <v>1.1825989018724448E-2</v>
      </c>
      <c r="AH225" s="1">
        <f>(Table2[[#This Row],[Current Month High]]/Table2[[#This Row],[Close Price]])-1</f>
        <v>0.15388896618895243</v>
      </c>
      <c r="AI225">
        <v>25.1333426093409</v>
      </c>
      <c r="AJ225">
        <v>106.503208504932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0.1</v>
      </c>
      <c r="AM225" t="s">
        <v>3088</v>
      </c>
      <c r="AN225">
        <v>-6.6</v>
      </c>
      <c r="AO225" t="s">
        <v>3089</v>
      </c>
      <c r="AP225">
        <v>5.3830196464451002E-2</v>
      </c>
      <c r="AQ225">
        <f>(Table2[[#This Row],[Sharpe Ratio]]-AVERAGE(Table2[Sharpe Ratio]))/_xlfn.STDEV.P(Table2[Sharpe Ratio])</f>
        <v>-6.1543056114064951E-2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-0.37457391739746909</v>
      </c>
      <c r="AS225">
        <f>_xlfn.RANK.AVG(Table2[[#This Row],[1Y Return vs Nifty Z-Score]],Table2[1Y Return vs Nifty Z-Score])</f>
        <v>182</v>
      </c>
      <c r="AT225">
        <f>_xlfn.RANK.AVG(Table2[[#This Row],[6M Return vs Nifty Z-Score]],Table2[6M Return vs Nifty Z-Score])</f>
        <v>237</v>
      </c>
      <c r="AU225">
        <f>_xlfn.RANK.AVG(Table2[[#This Row],[Sharpe Ratio Z-Score]],Table2[Sharpe Ratio Z-Score])</f>
        <v>358</v>
      </c>
      <c r="AV225">
        <f>(Table2[[#This Row],[Rank 1Y]]+Table2[[#This Row],[Rank 6M]]+Table2[[#This Row],[Rank Sharpe]])/3</f>
        <v>259</v>
      </c>
    </row>
    <row r="226" spans="1:48" x14ac:dyDescent="0.3">
      <c r="A226" t="s">
        <v>364</v>
      </c>
      <c r="B226" t="s">
        <v>365</v>
      </c>
      <c r="C226" t="s">
        <v>3039</v>
      </c>
      <c r="D226" t="s">
        <v>78</v>
      </c>
      <c r="E226">
        <v>64109.711230294997</v>
      </c>
      <c r="F226">
        <v>310.55</v>
      </c>
      <c r="G226">
        <v>74.4937551141699</v>
      </c>
      <c r="H226">
        <f>(Table2[[#This Row],[1Y Return vs Nifty]]-AVERAGE(Table2[1Y Return vs Nifty]))/_xlfn.STDEV.P(Table2[1Y Return vs Nifty])</f>
        <v>0.66267192527337049</v>
      </c>
      <c r="I226">
        <v>-10.700945867078399</v>
      </c>
      <c r="J226">
        <f>(Table2[[#This Row],[1M Return vs Nifty]]-AVERAGE(Table2[1M Return vs Nifty]))/_xlfn.STDEV.P(Table2[1M Return vs Nifty])</f>
        <v>-0.95302283339108962</v>
      </c>
      <c r="K226">
        <v>32.201520980953703</v>
      </c>
      <c r="L226">
        <f>(Table2[[#This Row],[6M Return vs Nifty]]-AVERAGE(Table2[6M Return vs Nifty]))/_xlfn.STDEV.P(Table2[6M Return vs Nifty])</f>
        <v>1.0482690126228373</v>
      </c>
      <c r="M226">
        <v>-4.45369400207941</v>
      </c>
      <c r="N226">
        <f>(Table2[[#This Row],[1W Return vs Nifty]]-AVERAGE(Table2[1W Return vs Nifty]))/_xlfn.STDEV.P(Table2[1W Return vs Nifty])</f>
        <v>-0.66329520057777058</v>
      </c>
      <c r="O226">
        <v>329.85</v>
      </c>
      <c r="P226">
        <v>316.50679889925698</v>
      </c>
      <c r="Q226">
        <v>250.10012182012699</v>
      </c>
      <c r="R226">
        <v>26.429488461157302</v>
      </c>
      <c r="S226" s="1">
        <f>(Table2[[#This Row],[Close Price]]-Table2[[#This Row],[20D EMA]])/Table2[[#This Row],[20D EMA]]</f>
        <v>-5.8511444596028528E-2</v>
      </c>
      <c r="T226" s="1">
        <f>(Table2[[#This Row],[Close Price]]-Table2[[#This Row],[50D EMA]])/Table2[[#This Row],[50D EMA]]</f>
        <v>-1.8820445311043682E-2</v>
      </c>
      <c r="U226" s="1">
        <f>(Table2[[#This Row],[Close Price]]-Table2[[#This Row],[200D EMA]])/Table2[[#This Row],[200D EMA]]</f>
        <v>0.24170271385692815</v>
      </c>
      <c r="V226">
        <v>0.56098164216751001</v>
      </c>
      <c r="W226">
        <v>310</v>
      </c>
      <c r="X226">
        <v>325.8</v>
      </c>
      <c r="Y226">
        <v>310</v>
      </c>
      <c r="Z226">
        <v>325.8</v>
      </c>
      <c r="AA226">
        <v>310</v>
      </c>
      <c r="AB226">
        <v>342</v>
      </c>
      <c r="AC226" s="1">
        <f>(Table2[[#This Row],[Close Price]]/Table2[[#This Row],[Day Low]])-1</f>
        <v>1.7741935483870375E-3</v>
      </c>
      <c r="AD226" s="1">
        <f>(Table2[[#This Row],[Day High]]/Table2[[#This Row],[Close Price]])-1</f>
        <v>4.9106424086298395E-2</v>
      </c>
      <c r="AE226" s="1">
        <f>(Table2[[#This Row],[Close Price]]/Table2[[#This Row],[Current Week Low]])-1</f>
        <v>1.7741935483870375E-3</v>
      </c>
      <c r="AF226" s="1">
        <f>(Table2[[#This Row],[Current Week High]]/Table2[[#This Row],[Close Price]])-1</f>
        <v>4.9106424086298395E-2</v>
      </c>
      <c r="AG226" s="1">
        <f>(Table2[[#This Row],[Close Price]]/Table2[[#This Row],[Current Month Low]])-1</f>
        <v>1.7741935483870375E-3</v>
      </c>
      <c r="AH226" s="1">
        <f>(Table2[[#This Row],[Current Month High]]/Table2[[#This Row],[Close Price]])-1</f>
        <v>0.10127193688616964</v>
      </c>
      <c r="AI226">
        <v>16.2292706488488</v>
      </c>
      <c r="AJ226">
        <v>118.38959212376901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0.09</v>
      </c>
      <c r="AM226" t="s">
        <v>3088</v>
      </c>
      <c r="AN226">
        <v>-1.63</v>
      </c>
      <c r="AO226" t="s">
        <v>3089</v>
      </c>
      <c r="AQ226">
        <f>(Table2[[#This Row],[Sharpe Ratio]]-AVERAGE(Table2[Sharpe Ratio]))/_xlfn.STDEV.P(Table2[Sharpe Ratio])</f>
        <v>-0.69187918825832739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-0.59725628433097977</v>
      </c>
      <c r="AS226">
        <f>_xlfn.RANK.AVG(Table2[[#This Row],[1Y Return vs Nifty Z-Score]],Table2[1Y Return vs Nifty Z-Score])</f>
        <v>135</v>
      </c>
      <c r="AT226">
        <f>_xlfn.RANK.AVG(Table2[[#This Row],[6M Return vs Nifty Z-Score]],Table2[6M Return vs Nifty Z-Score])</f>
        <v>101</v>
      </c>
      <c r="AU226">
        <f>_xlfn.RANK.AVG(Table2[[#This Row],[Sharpe Ratio Z-Score]],Table2[Sharpe Ratio Z-Score])</f>
        <v>542.5</v>
      </c>
      <c r="AV226">
        <f>(Table2[[#This Row],[Rank 1Y]]+Table2[[#This Row],[Rank 6M]]+Table2[[#This Row],[Rank Sharpe]])/3</f>
        <v>259.5</v>
      </c>
    </row>
    <row r="227" spans="1:48" x14ac:dyDescent="0.3">
      <c r="A227" t="s">
        <v>1349</v>
      </c>
      <c r="B227" t="s">
        <v>1350</v>
      </c>
      <c r="C227" t="s">
        <v>3042</v>
      </c>
      <c r="D227" t="s">
        <v>98</v>
      </c>
      <c r="E227">
        <v>7761.7522695199996</v>
      </c>
      <c r="F227">
        <v>998.65</v>
      </c>
      <c r="G227">
        <v>130.53292014848901</v>
      </c>
      <c r="H227">
        <f>(Table2[[#This Row],[1Y Return vs Nifty]]-AVERAGE(Table2[1Y Return vs Nifty]))/_xlfn.STDEV.P(Table2[1Y Return vs Nifty])</f>
        <v>1.5397150574093463</v>
      </c>
      <c r="I227">
        <v>-8.6512190547662104</v>
      </c>
      <c r="J227">
        <f>(Table2[[#This Row],[1M Return vs Nifty]]-AVERAGE(Table2[1M Return vs Nifty]))/_xlfn.STDEV.P(Table2[1M Return vs Nifty])</f>
        <v>-0.73566421677610516</v>
      </c>
      <c r="K227">
        <v>15.4777414341051</v>
      </c>
      <c r="L227">
        <f>(Table2[[#This Row],[6M Return vs Nifty]]-AVERAGE(Table2[6M Return vs Nifty]))/_xlfn.STDEV.P(Table2[6M Return vs Nifty])</f>
        <v>0.43175341285262914</v>
      </c>
      <c r="M227">
        <v>6.89272286378716</v>
      </c>
      <c r="N227">
        <f>(Table2[[#This Row],[1W Return vs Nifty]]-AVERAGE(Table2[1W Return vs Nifty]))/_xlfn.STDEV.P(Table2[1W Return vs Nifty])</f>
        <v>1.601124216321526</v>
      </c>
      <c r="O227">
        <v>983.88</v>
      </c>
      <c r="P227">
        <v>972.63964398590997</v>
      </c>
      <c r="Q227">
        <v>812.08383624836199</v>
      </c>
      <c r="R227">
        <v>60.282288945481703</v>
      </c>
      <c r="S227" s="1">
        <f>(Table2[[#This Row],[Close Price]]-Table2[[#This Row],[20D EMA]])/Table2[[#This Row],[20D EMA]]</f>
        <v>1.5011993332520207E-2</v>
      </c>
      <c r="T227" s="1">
        <f>(Table2[[#This Row],[Close Price]]-Table2[[#This Row],[50D EMA]])/Table2[[#This Row],[50D EMA]]</f>
        <v>2.6742027404413306E-2</v>
      </c>
      <c r="U227" s="1">
        <f>(Table2[[#This Row],[Close Price]]-Table2[[#This Row],[200D EMA]])/Table2[[#This Row],[200D EMA]]</f>
        <v>0.22973756578326959</v>
      </c>
      <c r="V227">
        <v>1.3658234415624899</v>
      </c>
      <c r="W227">
        <v>993.75</v>
      </c>
      <c r="X227">
        <v>1044</v>
      </c>
      <c r="Y227">
        <v>955</v>
      </c>
      <c r="Z227">
        <v>1044</v>
      </c>
      <c r="AA227">
        <v>955</v>
      </c>
      <c r="AB227">
        <v>1044</v>
      </c>
      <c r="AC227" s="1">
        <f>(Table2[[#This Row],[Close Price]]/Table2[[#This Row],[Day Low]])-1</f>
        <v>4.9308176100628653E-3</v>
      </c>
      <c r="AD227" s="1">
        <f>(Table2[[#This Row],[Day High]]/Table2[[#This Row],[Close Price]])-1</f>
        <v>4.5411305262103907E-2</v>
      </c>
      <c r="AE227" s="1">
        <f>(Table2[[#This Row],[Close Price]]/Table2[[#This Row],[Current Week Low]])-1</f>
        <v>4.570680628272239E-2</v>
      </c>
      <c r="AF227" s="1">
        <f>(Table2[[#This Row],[Current Week High]]/Table2[[#This Row],[Close Price]])-1</f>
        <v>4.5411305262103907E-2</v>
      </c>
      <c r="AG227" s="1">
        <f>(Table2[[#This Row],[Close Price]]/Table2[[#This Row],[Current Month Low]])-1</f>
        <v>4.570680628272239E-2</v>
      </c>
      <c r="AH227" s="1">
        <f>(Table2[[#This Row],[Current Month High]]/Table2[[#This Row],[Close Price]])-1</f>
        <v>4.5411305262103907E-2</v>
      </c>
      <c r="AI227">
        <v>17.8591097982276</v>
      </c>
      <c r="AJ227">
        <v>162.802631578947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0.06</v>
      </c>
      <c r="AM227" t="s">
        <v>3088</v>
      </c>
      <c r="AN227">
        <v>4.8899999999999997</v>
      </c>
      <c r="AO227" t="s">
        <v>3088</v>
      </c>
      <c r="AQ227">
        <f>(Table2[[#This Row],[Sharpe Ratio]]-AVERAGE(Table2[Sharpe Ratio]))/_xlfn.STDEV.P(Table2[Sharpe Ratio])</f>
        <v>-0.69187918825832739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2.1450492815490687</v>
      </c>
      <c r="AS227">
        <f>_xlfn.RANK.AVG(Table2[[#This Row],[1Y Return vs Nifty Z-Score]],Table2[1Y Return vs Nifty Z-Score])</f>
        <v>50</v>
      </c>
      <c r="AT227">
        <f>_xlfn.RANK.AVG(Table2[[#This Row],[6M Return vs Nifty Z-Score]],Table2[6M Return vs Nifty Z-Score])</f>
        <v>189</v>
      </c>
      <c r="AU227">
        <f>_xlfn.RANK.AVG(Table2[[#This Row],[Sharpe Ratio Z-Score]],Table2[Sharpe Ratio Z-Score])</f>
        <v>542.5</v>
      </c>
      <c r="AV227">
        <f>(Table2[[#This Row],[Rank 1Y]]+Table2[[#This Row],[Rank 6M]]+Table2[[#This Row],[Rank Sharpe]])/3</f>
        <v>260.5</v>
      </c>
    </row>
    <row r="228" spans="1:48" x14ac:dyDescent="0.3">
      <c r="A228" t="s">
        <v>1130</v>
      </c>
      <c r="B228" t="s">
        <v>1131</v>
      </c>
      <c r="C228" t="s">
        <v>3042</v>
      </c>
      <c r="D228" t="s">
        <v>465</v>
      </c>
      <c r="E228">
        <v>10447.40025522</v>
      </c>
      <c r="F228">
        <v>2142.3000000000002</v>
      </c>
      <c r="G228">
        <v>23.435412457457002</v>
      </c>
      <c r="H228">
        <f>(Table2[[#This Row],[1Y Return vs Nifty]]-AVERAGE(Table2[1Y Return vs Nifty]))/_xlfn.STDEV.P(Table2[1Y Return vs Nifty])</f>
        <v>-0.13641865250185684</v>
      </c>
      <c r="I228">
        <v>-4.4791196018771897</v>
      </c>
      <c r="J228">
        <f>(Table2[[#This Row],[1M Return vs Nifty]]-AVERAGE(Table2[1M Return vs Nifty]))/_xlfn.STDEV.P(Table2[1M Return vs Nifty])</f>
        <v>-0.29324342195948744</v>
      </c>
      <c r="K228">
        <v>-3.7486063029876702</v>
      </c>
      <c r="L228">
        <f>(Table2[[#This Row],[6M Return vs Nifty]]-AVERAGE(Table2[6M Return vs Nifty]))/_xlfn.STDEV.P(Table2[6M Return vs Nifty])</f>
        <v>-0.27701838561071251</v>
      </c>
      <c r="M228">
        <v>1.9972517262428999</v>
      </c>
      <c r="N228">
        <f>(Table2[[#This Row],[1W Return vs Nifty]]-AVERAGE(Table2[1W Return vs Nifty]))/_xlfn.STDEV.P(Table2[1W Return vs Nifty])</f>
        <v>0.62412856828804664</v>
      </c>
      <c r="O228">
        <v>2102.62</v>
      </c>
      <c r="P228">
        <v>2081.97597211218</v>
      </c>
      <c r="Q228">
        <v>1955.2634727335801</v>
      </c>
      <c r="R228">
        <v>56.836394908059802</v>
      </c>
      <c r="S228" s="1">
        <f>(Table2[[#This Row],[Close Price]]-Table2[[#This Row],[20D EMA]])/Table2[[#This Row],[20D EMA]]</f>
        <v>1.8871693411077747E-2</v>
      </c>
      <c r="T228" s="1">
        <f>(Table2[[#This Row],[Close Price]]-Table2[[#This Row],[50D EMA]])/Table2[[#This Row],[50D EMA]]</f>
        <v>2.8974411182383159E-2</v>
      </c>
      <c r="U228" s="1">
        <f>(Table2[[#This Row],[Close Price]]-Table2[[#This Row],[200D EMA]])/Table2[[#This Row],[200D EMA]]</f>
        <v>9.565796624069868E-2</v>
      </c>
      <c r="V228">
        <v>1.13656677559107</v>
      </c>
      <c r="W228">
        <v>2058.9499999999998</v>
      </c>
      <c r="X228">
        <v>2175</v>
      </c>
      <c r="Y228">
        <v>2028</v>
      </c>
      <c r="Z228">
        <v>2175</v>
      </c>
      <c r="AA228">
        <v>2028</v>
      </c>
      <c r="AB228">
        <v>2238.4</v>
      </c>
      <c r="AC228" s="1">
        <f>(Table2[[#This Row],[Close Price]]/Table2[[#This Row],[Day Low]])-1</f>
        <v>4.0481798975205985E-2</v>
      </c>
      <c r="AD228" s="1">
        <f>(Table2[[#This Row],[Day High]]/Table2[[#This Row],[Close Price]])-1</f>
        <v>1.5263968631844094E-2</v>
      </c>
      <c r="AE228" s="1">
        <f>(Table2[[#This Row],[Close Price]]/Table2[[#This Row],[Current Week Low]])-1</f>
        <v>5.6360946745562135E-2</v>
      </c>
      <c r="AF228" s="1">
        <f>(Table2[[#This Row],[Current Week High]]/Table2[[#This Row],[Close Price]])-1</f>
        <v>1.5263968631844094E-2</v>
      </c>
      <c r="AG228" s="1">
        <f>(Table2[[#This Row],[Close Price]]/Table2[[#This Row],[Current Month Low]])-1</f>
        <v>5.6360946745562135E-2</v>
      </c>
      <c r="AH228" s="1">
        <f>(Table2[[#This Row],[Current Month High]]/Table2[[#This Row],[Close Price]])-1</f>
        <v>4.4858329832422994E-2</v>
      </c>
      <c r="AI228">
        <v>9.6951874153946491</v>
      </c>
      <c r="AJ228">
        <v>49.026973443940101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-0.08</v>
      </c>
      <c r="AM228" t="s">
        <v>3089</v>
      </c>
      <c r="AN228">
        <v>4.26</v>
      </c>
      <c r="AO228" t="s">
        <v>3088</v>
      </c>
      <c r="AP228">
        <v>0.20176479203269099</v>
      </c>
      <c r="AQ228">
        <f>(Table2[[#This Row],[Sharpe Ratio]]-AVERAGE(Table2[Sharpe Ratio]))/_xlfn.STDEV.P(Table2[Sharpe Ratio])</f>
        <v>1.6707285480289862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1.5881766562449759</v>
      </c>
      <c r="AS228">
        <f>_xlfn.RANK.AVG(Table2[[#This Row],[1Y Return vs Nifty Z-Score]],Table2[1Y Return vs Nifty Z-Score])</f>
        <v>331</v>
      </c>
      <c r="AT228">
        <f>_xlfn.RANK.AVG(Table2[[#This Row],[6M Return vs Nifty Z-Score]],Table2[6M Return vs Nifty Z-Score])</f>
        <v>419</v>
      </c>
      <c r="AU228">
        <f>_xlfn.RANK.AVG(Table2[[#This Row],[Sharpe Ratio Z-Score]],Table2[Sharpe Ratio Z-Score])</f>
        <v>34</v>
      </c>
      <c r="AV228">
        <f>(Table2[[#This Row],[Rank 1Y]]+Table2[[#This Row],[Rank 6M]]+Table2[[#This Row],[Rank Sharpe]])/3</f>
        <v>261.33333333333331</v>
      </c>
    </row>
    <row r="229" spans="1:48" x14ac:dyDescent="0.3">
      <c r="A229" t="s">
        <v>1017</v>
      </c>
      <c r="B229" t="s">
        <v>1018</v>
      </c>
      <c r="C229" t="s">
        <v>3041</v>
      </c>
      <c r="D229" t="s">
        <v>161</v>
      </c>
      <c r="E229">
        <v>12679.718044650001</v>
      </c>
      <c r="F229">
        <v>565.04999999999995</v>
      </c>
      <c r="G229">
        <v>18.7471342692204</v>
      </c>
      <c r="H229">
        <f>(Table2[[#This Row],[1Y Return vs Nifty]]-AVERAGE(Table2[1Y Return vs Nifty]))/_xlfn.STDEV.P(Table2[1Y Return vs Nifty])</f>
        <v>-0.20979273264772755</v>
      </c>
      <c r="I229">
        <v>-16.866762622472098</v>
      </c>
      <c r="J229">
        <f>(Table2[[#This Row],[1M Return vs Nifty]]-AVERAGE(Table2[1M Return vs Nifty]))/_xlfn.STDEV.P(Table2[1M Return vs Nifty])</f>
        <v>-1.6068628437786516</v>
      </c>
      <c r="K229">
        <v>-1.5741766760604401</v>
      </c>
      <c r="L229">
        <f>(Table2[[#This Row],[6M Return vs Nifty]]-AVERAGE(Table2[6M Return vs Nifty]))/_xlfn.STDEV.P(Table2[6M Return vs Nifty])</f>
        <v>-0.19685888686536071</v>
      </c>
      <c r="M229">
        <v>-7.4005201143379198</v>
      </c>
      <c r="N229">
        <f>(Table2[[#This Row],[1W Return vs Nifty]]-AVERAGE(Table2[1W Return vs Nifty]))/_xlfn.STDEV.P(Table2[1W Return vs Nifty])</f>
        <v>-1.2513971842884144</v>
      </c>
      <c r="O229">
        <v>621.23</v>
      </c>
      <c r="P229">
        <v>614.17298666555996</v>
      </c>
      <c r="Q229">
        <v>523.92165887434101</v>
      </c>
      <c r="R229">
        <v>22.623224884989298</v>
      </c>
      <c r="S229" s="1">
        <f>(Table2[[#This Row],[Close Price]]-Table2[[#This Row],[20D EMA]])/Table2[[#This Row],[20D EMA]]</f>
        <v>-9.0433494840880285E-2</v>
      </c>
      <c r="T229" s="1">
        <f>(Table2[[#This Row],[Close Price]]-Table2[[#This Row],[50D EMA]])/Table2[[#This Row],[50D EMA]]</f>
        <v>-7.9982330275149824E-2</v>
      </c>
      <c r="U229" s="1">
        <f>(Table2[[#This Row],[Close Price]]-Table2[[#This Row],[200D EMA]])/Table2[[#This Row],[200D EMA]]</f>
        <v>7.8500936979822966E-2</v>
      </c>
      <c r="V229">
        <v>0.64538858441492997</v>
      </c>
      <c r="W229">
        <v>562</v>
      </c>
      <c r="X229">
        <v>593.95000000000005</v>
      </c>
      <c r="Y229">
        <v>562</v>
      </c>
      <c r="Z229">
        <v>598.79999999999995</v>
      </c>
      <c r="AA229">
        <v>562</v>
      </c>
      <c r="AB229">
        <v>642</v>
      </c>
      <c r="AC229" s="1">
        <f>(Table2[[#This Row],[Close Price]]/Table2[[#This Row],[Day Low]])-1</f>
        <v>5.4270462633452254E-3</v>
      </c>
      <c r="AD229" s="1">
        <f>(Table2[[#This Row],[Day High]]/Table2[[#This Row],[Close Price]])-1</f>
        <v>5.114591629059384E-2</v>
      </c>
      <c r="AE229" s="1">
        <f>(Table2[[#This Row],[Close Price]]/Table2[[#This Row],[Current Week Low]])-1</f>
        <v>5.4270462633452254E-3</v>
      </c>
      <c r="AF229" s="1">
        <f>(Table2[[#This Row],[Current Week High]]/Table2[[#This Row],[Close Price]])-1</f>
        <v>5.9729227501990945E-2</v>
      </c>
      <c r="AG229" s="1">
        <f>(Table2[[#This Row],[Close Price]]/Table2[[#This Row],[Current Month Low]])-1</f>
        <v>5.4270462633452254E-3</v>
      </c>
      <c r="AH229" s="1">
        <f>(Table2[[#This Row],[Current Month High]]/Table2[[#This Row],[Close Price]])-1</f>
        <v>0.1361826387045395</v>
      </c>
      <c r="AI229">
        <v>26.847181665339299</v>
      </c>
      <c r="AJ229">
        <v>63.273856822942903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-0.06</v>
      </c>
      <c r="AM229" t="s">
        <v>3089</v>
      </c>
      <c r="AN229">
        <v>-11.85</v>
      </c>
      <c r="AO229" t="s">
        <v>3089</v>
      </c>
      <c r="AP229">
        <v>0.19173035847293499</v>
      </c>
      <c r="AQ229">
        <f>(Table2[[#This Row],[Sharpe Ratio]]-AVERAGE(Table2[Sharpe Ratio]))/_xlfn.STDEV.P(Table2[Sharpe Ratio])</f>
        <v>1.5532282145035048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-1.7116834330766495</v>
      </c>
      <c r="AS229">
        <f>_xlfn.RANK.AVG(Table2[[#This Row],[1Y Return vs Nifty Z-Score]],Table2[1Y Return vs Nifty Z-Score])</f>
        <v>354</v>
      </c>
      <c r="AT229">
        <f>_xlfn.RANK.AVG(Table2[[#This Row],[6M Return vs Nifty Z-Score]],Table2[6M Return vs Nifty Z-Score])</f>
        <v>389</v>
      </c>
      <c r="AU229">
        <f>_xlfn.RANK.AVG(Table2[[#This Row],[Sharpe Ratio Z-Score]],Table2[Sharpe Ratio Z-Score])</f>
        <v>42</v>
      </c>
      <c r="AV229">
        <f>(Table2[[#This Row],[Rank 1Y]]+Table2[[#This Row],[Rank 6M]]+Table2[[#This Row],[Rank Sharpe]])/3</f>
        <v>261.66666666666669</v>
      </c>
    </row>
    <row r="230" spans="1:48" x14ac:dyDescent="0.3">
      <c r="A230" t="s">
        <v>561</v>
      </c>
      <c r="B230" t="s">
        <v>562</v>
      </c>
      <c r="C230" t="s">
        <v>3032</v>
      </c>
      <c r="D230" t="s">
        <v>172</v>
      </c>
      <c r="E230">
        <v>33761.092499999999</v>
      </c>
      <c r="F230">
        <v>773.45</v>
      </c>
      <c r="G230">
        <v>45.319486425988998</v>
      </c>
      <c r="H230">
        <f>(Table2[[#This Row],[1Y Return vs Nifty]]-AVERAGE(Table2[1Y Return vs Nifty]))/_xlfn.STDEV.P(Table2[1Y Return vs Nifty])</f>
        <v>0.20607889837175922</v>
      </c>
      <c r="I230">
        <v>4.2784522615042198</v>
      </c>
      <c r="J230">
        <f>(Table2[[#This Row],[1M Return vs Nifty]]-AVERAGE(Table2[1M Return vs Nifty]))/_xlfn.STDEV.P(Table2[1M Return vs Nifty])</f>
        <v>0.63543336252557181</v>
      </c>
      <c r="K230">
        <v>44.512251868240902</v>
      </c>
      <c r="L230">
        <f>(Table2[[#This Row],[6M Return vs Nifty]]-AVERAGE(Table2[6M Return vs Nifty]))/_xlfn.STDEV.P(Table2[6M Return vs Nifty])</f>
        <v>1.5020992975368535</v>
      </c>
      <c r="M230">
        <v>-2.9427602560708599</v>
      </c>
      <c r="N230">
        <f>(Table2[[#This Row],[1W Return vs Nifty]]-AVERAGE(Table2[1W Return vs Nifty]))/_xlfn.STDEV.P(Table2[1W Return vs Nifty])</f>
        <v>-0.36175615503091496</v>
      </c>
      <c r="O230">
        <v>777.45</v>
      </c>
      <c r="P230">
        <v>720.25370771115297</v>
      </c>
      <c r="Q230">
        <v>580.30326656028001</v>
      </c>
      <c r="R230">
        <v>44.793880491585597</v>
      </c>
      <c r="S230" s="1">
        <f>(Table2[[#This Row],[Close Price]]-Table2[[#This Row],[20D EMA]])/Table2[[#This Row],[20D EMA]]</f>
        <v>-5.1450254035629297E-3</v>
      </c>
      <c r="T230" s="1">
        <f>(Table2[[#This Row],[Close Price]]-Table2[[#This Row],[50D EMA]])/Table2[[#This Row],[50D EMA]]</f>
        <v>7.385771391291561E-2</v>
      </c>
      <c r="U230" s="1">
        <f>(Table2[[#This Row],[Close Price]]-Table2[[#This Row],[200D EMA]])/Table2[[#This Row],[200D EMA]]</f>
        <v>0.33283757746977388</v>
      </c>
      <c r="V230">
        <v>0.77880247657116597</v>
      </c>
      <c r="W230">
        <v>749.95</v>
      </c>
      <c r="X230">
        <v>786.1</v>
      </c>
      <c r="Y230">
        <v>736.35</v>
      </c>
      <c r="Z230">
        <v>786.1</v>
      </c>
      <c r="AA230">
        <v>736.35</v>
      </c>
      <c r="AB230">
        <v>849.5</v>
      </c>
      <c r="AC230" s="1">
        <f>(Table2[[#This Row],[Close Price]]/Table2[[#This Row],[Day Low]])-1</f>
        <v>3.1335422361490783E-2</v>
      </c>
      <c r="AD230" s="1">
        <f>(Table2[[#This Row],[Day High]]/Table2[[#This Row],[Close Price]])-1</f>
        <v>1.6355291227616586E-2</v>
      </c>
      <c r="AE230" s="1">
        <f>(Table2[[#This Row],[Close Price]]/Table2[[#This Row],[Current Week Low]])-1</f>
        <v>5.0383649079921211E-2</v>
      </c>
      <c r="AF230" s="1">
        <f>(Table2[[#This Row],[Current Week High]]/Table2[[#This Row],[Close Price]])-1</f>
        <v>1.6355291227616586E-2</v>
      </c>
      <c r="AG230" s="1">
        <f>(Table2[[#This Row],[Close Price]]/Table2[[#This Row],[Current Month Low]])-1</f>
        <v>5.0383649079921211E-2</v>
      </c>
      <c r="AH230" s="1">
        <f>(Table2[[#This Row],[Current Month High]]/Table2[[#This Row],[Close Price]])-1</f>
        <v>9.8325683625315019E-2</v>
      </c>
      <c r="AI230">
        <v>9.8325683625315001</v>
      </c>
      <c r="AJ230">
        <v>85.435147446655407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0.34</v>
      </c>
      <c r="AM230" t="s">
        <v>3088</v>
      </c>
      <c r="AN230">
        <v>-3.29</v>
      </c>
      <c r="AO230" t="s">
        <v>3089</v>
      </c>
      <c r="AP230">
        <v>1.1139566127741E-2</v>
      </c>
      <c r="AQ230">
        <f>(Table2[[#This Row],[Sharpe Ratio]]-AVERAGE(Table2[Sharpe Ratio]))/_xlfn.STDEV.P(Table2[Sharpe Ratio])</f>
        <v>-0.56143806992871936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1.4204173334745502</v>
      </c>
      <c r="AS230">
        <f>_xlfn.RANK.AVG(Table2[[#This Row],[1Y Return vs Nifty Z-Score]],Table2[1Y Return vs Nifty Z-Score])</f>
        <v>235</v>
      </c>
      <c r="AT230">
        <f>_xlfn.RANK.AVG(Table2[[#This Row],[6M Return vs Nifty Z-Score]],Table2[6M Return vs Nifty Z-Score])</f>
        <v>56</v>
      </c>
      <c r="AU230">
        <f>_xlfn.RANK.AVG(Table2[[#This Row],[Sharpe Ratio Z-Score]],Table2[Sharpe Ratio Z-Score])</f>
        <v>495</v>
      </c>
      <c r="AV230">
        <f>(Table2[[#This Row],[Rank 1Y]]+Table2[[#This Row],[Rank 6M]]+Table2[[#This Row],[Rank Sharpe]])/3</f>
        <v>262</v>
      </c>
    </row>
    <row r="231" spans="1:48" x14ac:dyDescent="0.3">
      <c r="A231" t="s">
        <v>240</v>
      </c>
      <c r="B231" t="s">
        <v>241</v>
      </c>
      <c r="C231" t="s">
        <v>3030</v>
      </c>
      <c r="D231" t="s">
        <v>54</v>
      </c>
      <c r="E231">
        <v>106644.14834832</v>
      </c>
      <c r="F231">
        <v>2836.8</v>
      </c>
      <c r="G231">
        <v>30.0121667513496</v>
      </c>
      <c r="H231">
        <f>(Table2[[#This Row],[1Y Return vs Nifty]]-AVERAGE(Table2[1Y Return vs Nifty]))/_xlfn.STDEV.P(Table2[1Y Return vs Nifty])</f>
        <v>-3.3488903607992428E-2</v>
      </c>
      <c r="I231">
        <v>2.7716067578011199</v>
      </c>
      <c r="J231">
        <f>(Table2[[#This Row],[1M Return vs Nifty]]-AVERAGE(Table2[1M Return vs Nifty]))/_xlfn.STDEV.P(Table2[1M Return vs Nifty])</f>
        <v>0.47564335920900769</v>
      </c>
      <c r="K231">
        <v>8.9669503551923899</v>
      </c>
      <c r="L231">
        <f>(Table2[[#This Row],[6M Return vs Nifty]]-AVERAGE(Table2[6M Return vs Nifty]))/_xlfn.STDEV.P(Table2[6M Return vs Nifty])</f>
        <v>0.1917356432001476</v>
      </c>
      <c r="M231">
        <v>2.1631576588655999</v>
      </c>
      <c r="N231">
        <f>(Table2[[#This Row],[1W Return vs Nifty]]-AVERAGE(Table2[1W Return vs Nifty]))/_xlfn.STDEV.P(Table2[1W Return vs Nifty])</f>
        <v>0.65723863463328969</v>
      </c>
      <c r="O231">
        <v>2858.72</v>
      </c>
      <c r="P231">
        <v>2755.3795484880802</v>
      </c>
      <c r="Q231">
        <v>2394.3878044826101</v>
      </c>
      <c r="R231">
        <v>44.453041589498298</v>
      </c>
      <c r="S231" s="1">
        <f>(Table2[[#This Row],[Close Price]]-Table2[[#This Row],[20D EMA]])/Table2[[#This Row],[20D EMA]]</f>
        <v>-7.6677673923992622E-3</v>
      </c>
      <c r="T231" s="1">
        <f>(Table2[[#This Row],[Close Price]]-Table2[[#This Row],[50D EMA]])/Table2[[#This Row],[50D EMA]]</f>
        <v>2.9549631939671119E-2</v>
      </c>
      <c r="U231" s="1">
        <f>(Table2[[#This Row],[Close Price]]-Table2[[#This Row],[200D EMA]])/Table2[[#This Row],[200D EMA]]</f>
        <v>0.18477048483505304</v>
      </c>
      <c r="V231">
        <v>1.3655857025665701</v>
      </c>
      <c r="W231">
        <v>2825</v>
      </c>
      <c r="X231">
        <v>2940.45</v>
      </c>
      <c r="Y231">
        <v>2808.1</v>
      </c>
      <c r="Z231">
        <v>2941.85</v>
      </c>
      <c r="AA231">
        <v>2808.1</v>
      </c>
      <c r="AB231">
        <v>3022.9</v>
      </c>
      <c r="AC231" s="1">
        <f>(Table2[[#This Row],[Close Price]]/Table2[[#This Row],[Day Low]])-1</f>
        <v>4.1769911504425661E-3</v>
      </c>
      <c r="AD231" s="1">
        <f>(Table2[[#This Row],[Day High]]/Table2[[#This Row],[Close Price]])-1</f>
        <v>3.6537648054145277E-2</v>
      </c>
      <c r="AE231" s="1">
        <f>(Table2[[#This Row],[Close Price]]/Table2[[#This Row],[Current Week Low]])-1</f>
        <v>1.0220433745237179E-2</v>
      </c>
      <c r="AF231" s="1">
        <f>(Table2[[#This Row],[Current Week High]]/Table2[[#This Row],[Close Price]])-1</f>
        <v>3.7031161872532303E-2</v>
      </c>
      <c r="AG231" s="1">
        <f>(Table2[[#This Row],[Close Price]]/Table2[[#This Row],[Current Month Low]])-1</f>
        <v>1.0220433745237179E-2</v>
      </c>
      <c r="AH231" s="1">
        <f>(Table2[[#This Row],[Current Month High]]/Table2[[#This Row],[Close Price]])-1</f>
        <v>6.5602086858431941E-2</v>
      </c>
      <c r="AI231">
        <v>7.84863226170331</v>
      </c>
      <c r="AJ231">
        <v>61.1726606442815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0.14000000000000001</v>
      </c>
      <c r="AM231" t="s">
        <v>3088</v>
      </c>
      <c r="AN231">
        <v>0.92</v>
      </c>
      <c r="AO231" t="s">
        <v>3088</v>
      </c>
      <c r="AP231">
        <v>9.2656378815199003E-2</v>
      </c>
      <c r="AQ231">
        <f>(Table2[[#This Row],[Sharpe Ratio]]-AVERAGE(Table2[Sharpe Ratio]))/_xlfn.STDEV.P(Table2[Sharpe Ratio])</f>
        <v>0.39310038225905042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1.684229115693503</v>
      </c>
      <c r="AS231">
        <f>_xlfn.RANK.AVG(Table2[[#This Row],[1Y Return vs Nifty Z-Score]],Table2[1Y Return vs Nifty Z-Score])</f>
        <v>301</v>
      </c>
      <c r="AT231">
        <f>_xlfn.RANK.AVG(Table2[[#This Row],[6M Return vs Nifty Z-Score]],Table2[6M Return vs Nifty Z-Score])</f>
        <v>251</v>
      </c>
      <c r="AU231">
        <f>_xlfn.RANK.AVG(Table2[[#This Row],[Sharpe Ratio Z-Score]],Table2[Sharpe Ratio Z-Score])</f>
        <v>239</v>
      </c>
      <c r="AV231">
        <f>(Table2[[#This Row],[Rank 1Y]]+Table2[[#This Row],[Rank 6M]]+Table2[[#This Row],[Rank Sharpe]])/3</f>
        <v>263.66666666666669</v>
      </c>
    </row>
    <row r="232" spans="1:48" x14ac:dyDescent="0.3">
      <c r="A232" t="s">
        <v>156</v>
      </c>
      <c r="B232" t="s">
        <v>157</v>
      </c>
      <c r="C232" t="s">
        <v>3037</v>
      </c>
      <c r="D232" t="s">
        <v>158</v>
      </c>
      <c r="E232">
        <v>161578.44573884</v>
      </c>
      <c r="F232">
        <v>413.9</v>
      </c>
      <c r="G232">
        <v>51.012559048015198</v>
      </c>
      <c r="H232">
        <f>(Table2[[#This Row],[1Y Return vs Nifty]]-AVERAGE(Table2[1Y Return vs Nifty]))/_xlfn.STDEV.P(Table2[1Y Return vs Nifty])</f>
        <v>0.29517855288733968</v>
      </c>
      <c r="I232">
        <v>-11.822168737844599</v>
      </c>
      <c r="J232">
        <f>(Table2[[#This Row],[1M Return vs Nifty]]-AVERAGE(Table2[1M Return vs Nifty]))/_xlfn.STDEV.P(Table2[1M Return vs Nifty])</f>
        <v>-1.071920361902174</v>
      </c>
      <c r="K232">
        <v>36.846270819421399</v>
      </c>
      <c r="L232">
        <f>(Table2[[#This Row],[6M Return vs Nifty]]-AVERAGE(Table2[6M Return vs Nifty]))/_xlfn.STDEV.P(Table2[6M Return vs Nifty])</f>
        <v>1.2194959009242377</v>
      </c>
      <c r="M232">
        <v>-3.2367183031988098</v>
      </c>
      <c r="N232">
        <f>(Table2[[#This Row],[1W Return vs Nifty]]-AVERAGE(Table2[1W Return vs Nifty]))/_xlfn.STDEV.P(Table2[1W Return vs Nifty])</f>
        <v>-0.4204217511868949</v>
      </c>
      <c r="O232">
        <v>440.87</v>
      </c>
      <c r="P232">
        <v>436.46543498542201</v>
      </c>
      <c r="Q232">
        <v>359.21307074234898</v>
      </c>
      <c r="R232">
        <v>25.760174028956701</v>
      </c>
      <c r="S232" s="1">
        <f>(Table2[[#This Row],[Close Price]]-Table2[[#This Row],[20D EMA]])/Table2[[#This Row],[20D EMA]]</f>
        <v>-6.1174495883140216E-2</v>
      </c>
      <c r="T232" s="1">
        <f>(Table2[[#This Row],[Close Price]]-Table2[[#This Row],[50D EMA]])/Table2[[#This Row],[50D EMA]]</f>
        <v>-5.1700394067117177E-2</v>
      </c>
      <c r="U232" s="1">
        <f>(Table2[[#This Row],[Close Price]]-Table2[[#This Row],[200D EMA]])/Table2[[#This Row],[200D EMA]]</f>
        <v>0.1522409224826789</v>
      </c>
      <c r="V232">
        <v>1.2907474744335601</v>
      </c>
      <c r="W232">
        <v>411.3</v>
      </c>
      <c r="X232">
        <v>421.95</v>
      </c>
      <c r="Y232">
        <v>404.25</v>
      </c>
      <c r="Z232">
        <v>428.45</v>
      </c>
      <c r="AA232">
        <v>404.25</v>
      </c>
      <c r="AB232">
        <v>462.25</v>
      </c>
      <c r="AC232" s="1">
        <f>(Table2[[#This Row],[Close Price]]/Table2[[#This Row],[Day Low]])-1</f>
        <v>6.3214198881593742E-3</v>
      </c>
      <c r="AD232" s="1">
        <f>(Table2[[#This Row],[Day High]]/Table2[[#This Row],[Close Price]])-1</f>
        <v>1.9449142304904576E-2</v>
      </c>
      <c r="AE232" s="1">
        <f>(Table2[[#This Row],[Close Price]]/Table2[[#This Row],[Current Week Low]])-1</f>
        <v>2.3871366728509535E-2</v>
      </c>
      <c r="AF232" s="1">
        <f>(Table2[[#This Row],[Current Week High]]/Table2[[#This Row],[Close Price]])-1</f>
        <v>3.5153418700169192E-2</v>
      </c>
      <c r="AG232" s="1">
        <f>(Table2[[#This Row],[Close Price]]/Table2[[#This Row],[Current Month Low]])-1</f>
        <v>2.3871366728509535E-2</v>
      </c>
      <c r="AH232" s="1">
        <f>(Table2[[#This Row],[Current Month High]]/Table2[[#This Row],[Close Price]])-1</f>
        <v>0.11681565595554488</v>
      </c>
      <c r="AI232">
        <v>22.432954820004799</v>
      </c>
      <c r="AJ232">
        <v>98.990384615384599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0.01</v>
      </c>
      <c r="AM232" t="s">
        <v>3088</v>
      </c>
      <c r="AN232">
        <v>-5.89</v>
      </c>
      <c r="AO232" t="s">
        <v>3089</v>
      </c>
      <c r="AP232">
        <v>1.0680454156788E-2</v>
      </c>
      <c r="AQ232">
        <f>(Table2[[#This Row],[Sharpe Ratio]]-AVERAGE(Table2[Sharpe Ratio]))/_xlfn.STDEV.P(Table2[Sharpe Ratio])</f>
        <v>-0.5668141391797904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-0.54448179845728184</v>
      </c>
      <c r="AS232">
        <f>_xlfn.RANK.AVG(Table2[[#This Row],[1Y Return vs Nifty Z-Score]],Table2[1Y Return vs Nifty Z-Score])</f>
        <v>216</v>
      </c>
      <c r="AT232">
        <f>_xlfn.RANK.AVG(Table2[[#This Row],[6M Return vs Nifty Z-Score]],Table2[6M Return vs Nifty Z-Score])</f>
        <v>83</v>
      </c>
      <c r="AU232">
        <f>_xlfn.RANK.AVG(Table2[[#This Row],[Sharpe Ratio Z-Score]],Table2[Sharpe Ratio Z-Score])</f>
        <v>498</v>
      </c>
      <c r="AV232">
        <f>(Table2[[#This Row],[Rank 1Y]]+Table2[[#This Row],[Rank 6M]]+Table2[[#This Row],[Rank Sharpe]])/3</f>
        <v>265.66666666666669</v>
      </c>
    </row>
    <row r="233" spans="1:48" x14ac:dyDescent="0.3">
      <c r="A233" t="s">
        <v>455</v>
      </c>
      <c r="B233" t="s">
        <v>456</v>
      </c>
      <c r="C233" t="s">
        <v>3034</v>
      </c>
      <c r="D233" t="s">
        <v>51</v>
      </c>
      <c r="E233">
        <v>47258.354274810001</v>
      </c>
      <c r="F233">
        <v>2789.65</v>
      </c>
      <c r="G233">
        <v>76.457346003108896</v>
      </c>
      <c r="H233">
        <f>(Table2[[#This Row],[1Y Return vs Nifty]]-AVERAGE(Table2[1Y Return vs Nifty]))/_xlfn.STDEV.P(Table2[1Y Return vs Nifty])</f>
        <v>0.69340318085888919</v>
      </c>
      <c r="I233">
        <v>10.145882548977699</v>
      </c>
      <c r="J233">
        <f>(Table2[[#This Row],[1M Return vs Nifty]]-AVERAGE(Table2[1M Return vs Nifty]))/_xlfn.STDEV.P(Table2[1M Return vs Nifty])</f>
        <v>1.2576316587616714</v>
      </c>
      <c r="K233">
        <v>3.6796599228277498</v>
      </c>
      <c r="L233">
        <f>(Table2[[#This Row],[6M Return vs Nifty]]-AVERAGE(Table2[6M Return vs Nifty]))/_xlfn.STDEV.P(Table2[6M Return vs Nifty])</f>
        <v>-3.1782530837113003E-3</v>
      </c>
      <c r="M233">
        <v>4.1673693665295204</v>
      </c>
      <c r="N233">
        <f>(Table2[[#This Row],[1W Return vs Nifty]]-AVERAGE(Table2[1W Return vs Nifty]))/_xlfn.STDEV.P(Table2[1W Return vs Nifty])</f>
        <v>1.0572218152322572</v>
      </c>
      <c r="O233">
        <v>2687.51</v>
      </c>
      <c r="P233">
        <v>2569.0969813522001</v>
      </c>
      <c r="Q233">
        <v>2168.6656127235701</v>
      </c>
      <c r="R233">
        <v>65.316442761912</v>
      </c>
      <c r="S233" s="1">
        <f>(Table2[[#This Row],[Close Price]]-Table2[[#This Row],[20D EMA]])/Table2[[#This Row],[20D EMA]]</f>
        <v>3.8005439979758165E-2</v>
      </c>
      <c r="T233" s="1">
        <f>(Table2[[#This Row],[Close Price]]-Table2[[#This Row],[50D EMA]])/Table2[[#This Row],[50D EMA]]</f>
        <v>8.5848459691745718E-2</v>
      </c>
      <c r="U233" s="1">
        <f>(Table2[[#This Row],[Close Price]]-Table2[[#This Row],[200D EMA]])/Table2[[#This Row],[200D EMA]]</f>
        <v>0.28634400049187481</v>
      </c>
      <c r="V233">
        <v>1.2491800904055299</v>
      </c>
      <c r="W233">
        <v>2769.75</v>
      </c>
      <c r="X233">
        <v>2879.9</v>
      </c>
      <c r="Y233">
        <v>2728</v>
      </c>
      <c r="Z233">
        <v>2879.9</v>
      </c>
      <c r="AA233">
        <v>2702.1</v>
      </c>
      <c r="AB233">
        <v>2879.9</v>
      </c>
      <c r="AC233" s="1">
        <f>(Table2[[#This Row],[Close Price]]/Table2[[#This Row],[Day Low]])-1</f>
        <v>7.1847639678672692E-3</v>
      </c>
      <c r="AD233" s="1">
        <f>(Table2[[#This Row],[Day High]]/Table2[[#This Row],[Close Price]])-1</f>
        <v>3.2351728711487171E-2</v>
      </c>
      <c r="AE233" s="1">
        <f>(Table2[[#This Row],[Close Price]]/Table2[[#This Row],[Current Week Low]])-1</f>
        <v>2.259897360703822E-2</v>
      </c>
      <c r="AF233" s="1">
        <f>(Table2[[#This Row],[Current Week High]]/Table2[[#This Row],[Close Price]])-1</f>
        <v>3.2351728711487171E-2</v>
      </c>
      <c r="AG233" s="1">
        <f>(Table2[[#This Row],[Close Price]]/Table2[[#This Row],[Current Month Low]])-1</f>
        <v>3.2400725361755756E-2</v>
      </c>
      <c r="AH233" s="1">
        <f>(Table2[[#This Row],[Current Month High]]/Table2[[#This Row],[Close Price]])-1</f>
        <v>3.2351728711487171E-2</v>
      </c>
      <c r="AI233">
        <v>3.23517287114871</v>
      </c>
      <c r="AJ233">
        <v>101.41150138984101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7.0000000000000007E-2</v>
      </c>
      <c r="AM233" t="s">
        <v>3088</v>
      </c>
      <c r="AN233">
        <v>8.41</v>
      </c>
      <c r="AO233" t="s">
        <v>3088</v>
      </c>
      <c r="AP233">
        <v>5.4205949866142002E-2</v>
      </c>
      <c r="AQ233">
        <f>(Table2[[#This Row],[Sharpe Ratio]]-AVERAGE(Table2[Sharpe Ratio]))/_xlfn.STDEV.P(Table2[Sharpe Ratio])</f>
        <v>-5.7143091755429025E-2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2.9479353100136776</v>
      </c>
      <c r="AS233">
        <f>_xlfn.RANK.AVG(Table2[[#This Row],[1Y Return vs Nifty Z-Score]],Table2[1Y Return vs Nifty Z-Score])</f>
        <v>124</v>
      </c>
      <c r="AT233">
        <f>_xlfn.RANK.AVG(Table2[[#This Row],[6M Return vs Nifty Z-Score]],Table2[6M Return vs Nifty Z-Score])</f>
        <v>316</v>
      </c>
      <c r="AU233">
        <f>_xlfn.RANK.AVG(Table2[[#This Row],[Sharpe Ratio Z-Score]],Table2[Sharpe Ratio Z-Score])</f>
        <v>357</v>
      </c>
      <c r="AV233">
        <f>(Table2[[#This Row],[Rank 1Y]]+Table2[[#This Row],[Rank 6M]]+Table2[[#This Row],[Rank Sharpe]])/3</f>
        <v>265.66666666666669</v>
      </c>
    </row>
    <row r="234" spans="1:48" x14ac:dyDescent="0.3">
      <c r="A234" t="s">
        <v>964</v>
      </c>
      <c r="B234" t="s">
        <v>965</v>
      </c>
      <c r="C234" t="s">
        <v>3030</v>
      </c>
      <c r="D234" t="s">
        <v>603</v>
      </c>
      <c r="E234">
        <v>14242.82337416</v>
      </c>
      <c r="F234">
        <v>831.2</v>
      </c>
      <c r="G234">
        <v>94.205339245816702</v>
      </c>
      <c r="H234">
        <f>(Table2[[#This Row],[1Y Return vs Nifty]]-AVERAGE(Table2[1Y Return vs Nifty]))/_xlfn.STDEV.P(Table2[1Y Return vs Nifty])</f>
        <v>0.9711688394510527</v>
      </c>
      <c r="I234">
        <v>10.4404038896486</v>
      </c>
      <c r="J234">
        <f>(Table2[[#This Row],[1M Return vs Nifty]]-AVERAGE(Table2[1M Return vs Nifty]))/_xlfn.STDEV.P(Table2[1M Return vs Nifty])</f>
        <v>1.2888635042872727</v>
      </c>
      <c r="K234">
        <v>20.5480764974401</v>
      </c>
      <c r="L234">
        <f>(Table2[[#This Row],[6M Return vs Nifty]]-AVERAGE(Table2[6M Return vs Nifty]))/_xlfn.STDEV.P(Table2[6M Return vs Nifty])</f>
        <v>0.61866933421186165</v>
      </c>
      <c r="M234">
        <v>6.4351073175686704</v>
      </c>
      <c r="N234">
        <f>(Table2[[#This Row],[1W Return vs Nifty]]-AVERAGE(Table2[1W Return vs Nifty]))/_xlfn.STDEV.P(Table2[1W Return vs Nifty])</f>
        <v>1.5097972766733427</v>
      </c>
      <c r="O234">
        <v>794.4</v>
      </c>
      <c r="P234">
        <v>756.23585689981098</v>
      </c>
      <c r="Q234">
        <v>637.35291774642405</v>
      </c>
      <c r="R234">
        <v>58.714905632796402</v>
      </c>
      <c r="S234" s="1">
        <f>(Table2[[#This Row],[Close Price]]-Table2[[#This Row],[20D EMA]])/Table2[[#This Row],[20D EMA]]</f>
        <v>4.632426988922466E-2</v>
      </c>
      <c r="T234" s="1">
        <f>(Table2[[#This Row],[Close Price]]-Table2[[#This Row],[50D EMA]])/Table2[[#This Row],[50D EMA]]</f>
        <v>9.9127993490687655E-2</v>
      </c>
      <c r="U234" s="1">
        <f>(Table2[[#This Row],[Close Price]]-Table2[[#This Row],[200D EMA]])/Table2[[#This Row],[200D EMA]]</f>
        <v>0.30414402579184491</v>
      </c>
      <c r="V234">
        <v>1.6740582324842801</v>
      </c>
      <c r="W234">
        <v>820</v>
      </c>
      <c r="X234">
        <v>867.3</v>
      </c>
      <c r="Y234">
        <v>810.6</v>
      </c>
      <c r="Z234">
        <v>867.3</v>
      </c>
      <c r="AA234">
        <v>810.6</v>
      </c>
      <c r="AB234">
        <v>898</v>
      </c>
      <c r="AC234" s="1">
        <f>(Table2[[#This Row],[Close Price]]/Table2[[#This Row],[Day Low]])-1</f>
        <v>1.3658536585365866E-2</v>
      </c>
      <c r="AD234" s="1">
        <f>(Table2[[#This Row],[Day High]]/Table2[[#This Row],[Close Price]])-1</f>
        <v>4.343118383060629E-2</v>
      </c>
      <c r="AE234" s="1">
        <f>(Table2[[#This Row],[Close Price]]/Table2[[#This Row],[Current Week Low]])-1</f>
        <v>2.5413274117937368E-2</v>
      </c>
      <c r="AF234" s="1">
        <f>(Table2[[#This Row],[Current Week High]]/Table2[[#This Row],[Close Price]])-1</f>
        <v>4.343118383060629E-2</v>
      </c>
      <c r="AG234" s="1">
        <f>(Table2[[#This Row],[Close Price]]/Table2[[#This Row],[Current Month Low]])-1</f>
        <v>2.5413274117937368E-2</v>
      </c>
      <c r="AH234" s="1">
        <f>(Table2[[#This Row],[Current Month High]]/Table2[[#This Row],[Close Price]])-1</f>
        <v>8.03657362848893E-2</v>
      </c>
      <c r="AI234">
        <v>8.0365736284889309</v>
      </c>
      <c r="AJ234">
        <v>121.65333333333299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0.05</v>
      </c>
      <c r="AM234" t="s">
        <v>3088</v>
      </c>
      <c r="AN234">
        <v>14.12</v>
      </c>
      <c r="AO234" t="s">
        <v>3088</v>
      </c>
      <c r="AQ234">
        <f>(Table2[[#This Row],[Sharpe Ratio]]-AVERAGE(Table2[Sharpe Ratio]))/_xlfn.STDEV.P(Table2[Sharpe Ratio])</f>
        <v>-0.69187918825832739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3.6966197663652025</v>
      </c>
      <c r="AS234">
        <f>_xlfn.RANK.AVG(Table2[[#This Row],[1Y Return vs Nifty Z-Score]],Table2[1Y Return vs Nifty Z-Score])</f>
        <v>103</v>
      </c>
      <c r="AT234">
        <f>_xlfn.RANK.AVG(Table2[[#This Row],[6M Return vs Nifty Z-Score]],Table2[6M Return vs Nifty Z-Score])</f>
        <v>156</v>
      </c>
      <c r="AU234">
        <f>_xlfn.RANK.AVG(Table2[[#This Row],[Sharpe Ratio Z-Score]],Table2[Sharpe Ratio Z-Score])</f>
        <v>542.5</v>
      </c>
      <c r="AV234">
        <f>(Table2[[#This Row],[Rank 1Y]]+Table2[[#This Row],[Rank 6M]]+Table2[[#This Row],[Rank Sharpe]])/3</f>
        <v>267.16666666666669</v>
      </c>
    </row>
    <row r="235" spans="1:48" x14ac:dyDescent="0.3">
      <c r="A235" t="s">
        <v>517</v>
      </c>
      <c r="B235" t="s">
        <v>518</v>
      </c>
      <c r="C235" t="s">
        <v>3030</v>
      </c>
      <c r="D235" t="s">
        <v>251</v>
      </c>
      <c r="E235">
        <v>37984.7833235</v>
      </c>
      <c r="F235">
        <v>601.25</v>
      </c>
      <c r="G235">
        <v>70.988788573182802</v>
      </c>
      <c r="H235">
        <f>(Table2[[#This Row],[1Y Return vs Nifty]]-AVERAGE(Table2[1Y Return vs Nifty]))/_xlfn.STDEV.P(Table2[1Y Return vs Nifty])</f>
        <v>0.60781731009028284</v>
      </c>
      <c r="I235">
        <v>-6.88698528527528</v>
      </c>
      <c r="J235">
        <f>(Table2[[#This Row],[1M Return vs Nifty]]-AVERAGE(Table2[1M Return vs Nifty]))/_xlfn.STDEV.P(Table2[1M Return vs Nifty])</f>
        <v>-0.54858006038093465</v>
      </c>
      <c r="K235">
        <v>9.7692572279636494</v>
      </c>
      <c r="L235">
        <f>(Table2[[#This Row],[6M Return vs Nifty]]-AVERAGE(Table2[6M Return vs Nifty]))/_xlfn.STDEV.P(Table2[6M Return vs Nifty])</f>
        <v>0.22131237263984779</v>
      </c>
      <c r="M235">
        <v>-3.6292695636538301</v>
      </c>
      <c r="N235">
        <f>(Table2[[#This Row],[1W Return vs Nifty]]-AVERAGE(Table2[1W Return vs Nifty]))/_xlfn.STDEV.P(Table2[1W Return vs Nifty])</f>
        <v>-0.49876372529298657</v>
      </c>
      <c r="O235">
        <v>639.29</v>
      </c>
      <c r="P235">
        <v>629.85501059775299</v>
      </c>
      <c r="Q235">
        <v>529.54904676523097</v>
      </c>
      <c r="R235">
        <v>25.839524033699199</v>
      </c>
      <c r="S235" s="1">
        <f>(Table2[[#This Row],[Close Price]]-Table2[[#This Row],[20D EMA]])/Table2[[#This Row],[20D EMA]]</f>
        <v>-5.9503511708301343E-2</v>
      </c>
      <c r="T235" s="1">
        <f>(Table2[[#This Row],[Close Price]]-Table2[[#This Row],[50D EMA]])/Table2[[#This Row],[50D EMA]]</f>
        <v>-4.5415230674446652E-2</v>
      </c>
      <c r="U235" s="1">
        <f>(Table2[[#This Row],[Close Price]]-Table2[[#This Row],[200D EMA]])/Table2[[#This Row],[200D EMA]]</f>
        <v>0.1354000232325161</v>
      </c>
      <c r="V235">
        <v>1.25987647198052</v>
      </c>
      <c r="W235">
        <v>597</v>
      </c>
      <c r="X235">
        <v>624</v>
      </c>
      <c r="Y235">
        <v>597</v>
      </c>
      <c r="Z235">
        <v>637.95000000000005</v>
      </c>
      <c r="AA235">
        <v>597</v>
      </c>
      <c r="AB235">
        <v>673.35</v>
      </c>
      <c r="AC235" s="1">
        <f>(Table2[[#This Row],[Close Price]]/Table2[[#This Row],[Day Low]])-1</f>
        <v>7.1189279731993516E-3</v>
      </c>
      <c r="AD235" s="1">
        <f>(Table2[[#This Row],[Day High]]/Table2[[#This Row],[Close Price]])-1</f>
        <v>3.7837837837837895E-2</v>
      </c>
      <c r="AE235" s="1">
        <f>(Table2[[#This Row],[Close Price]]/Table2[[#This Row],[Current Week Low]])-1</f>
        <v>7.1189279731993516E-3</v>
      </c>
      <c r="AF235" s="1">
        <f>(Table2[[#This Row],[Current Week High]]/Table2[[#This Row],[Close Price]])-1</f>
        <v>6.1039501039501065E-2</v>
      </c>
      <c r="AG235" s="1">
        <f>(Table2[[#This Row],[Close Price]]/Table2[[#This Row],[Current Month Low]])-1</f>
        <v>7.1189279731993516E-3</v>
      </c>
      <c r="AH235" s="1">
        <f>(Table2[[#This Row],[Current Month High]]/Table2[[#This Row],[Close Price]])-1</f>
        <v>0.11991683991683999</v>
      </c>
      <c r="AI235">
        <v>14.079002079002001</v>
      </c>
      <c r="AJ235">
        <v>96.454827642542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-0.03</v>
      </c>
      <c r="AM235" t="s">
        <v>3089</v>
      </c>
      <c r="AN235">
        <v>-5.34</v>
      </c>
      <c r="AO235" t="s">
        <v>3089</v>
      </c>
      <c r="AP235">
        <v>3.6053321842005E-2</v>
      </c>
      <c r="AQ235">
        <f>(Table2[[#This Row],[Sharpe Ratio]]-AVERAGE(Table2[Sharpe Ratio]))/_xlfn.STDEV.P(Table2[Sharpe Ratio])</f>
        <v>-0.26970514964322501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-0.48791925258701563</v>
      </c>
      <c r="AS235">
        <f>_xlfn.RANK.AVG(Table2[[#This Row],[1Y Return vs Nifty Z-Score]],Table2[1Y Return vs Nifty Z-Score])</f>
        <v>146</v>
      </c>
      <c r="AT235">
        <f>_xlfn.RANK.AVG(Table2[[#This Row],[6M Return vs Nifty Z-Score]],Table2[6M Return vs Nifty Z-Score])</f>
        <v>246</v>
      </c>
      <c r="AU235">
        <f>_xlfn.RANK.AVG(Table2[[#This Row],[Sharpe Ratio Z-Score]],Table2[Sharpe Ratio Z-Score])</f>
        <v>410</v>
      </c>
      <c r="AV235">
        <f>(Table2[[#This Row],[Rank 1Y]]+Table2[[#This Row],[Rank 6M]]+Table2[[#This Row],[Rank Sharpe]])/3</f>
        <v>267.33333333333331</v>
      </c>
    </row>
    <row r="236" spans="1:48" x14ac:dyDescent="0.3">
      <c r="A236" t="s">
        <v>548</v>
      </c>
      <c r="B236" t="s">
        <v>549</v>
      </c>
      <c r="C236" t="s">
        <v>3035</v>
      </c>
      <c r="D236" t="s">
        <v>158</v>
      </c>
      <c r="E236">
        <v>35269.102149915001</v>
      </c>
      <c r="F236">
        <v>254.35</v>
      </c>
      <c r="G236">
        <v>97.176922062896097</v>
      </c>
      <c r="H236">
        <f>(Table2[[#This Row],[1Y Return vs Nifty]]-AVERAGE(Table2[1Y Return vs Nifty]))/_xlfn.STDEV.P(Table2[1Y Return vs Nifty])</f>
        <v>1.0176757119159918</v>
      </c>
      <c r="I236">
        <v>1.64634735924871E-2</v>
      </c>
      <c r="J236">
        <f>(Table2[[#This Row],[1M Return vs Nifty]]-AVERAGE(Table2[1M Return vs Nifty]))/_xlfn.STDEV.P(Table2[1M Return vs Nifty])</f>
        <v>0.18348045767769705</v>
      </c>
      <c r="K236">
        <v>-19.642838218645899</v>
      </c>
      <c r="L236">
        <f>(Table2[[#This Row],[6M Return vs Nifty]]-AVERAGE(Table2[6M Return vs Nifty]))/_xlfn.STDEV.P(Table2[6M Return vs Nifty])</f>
        <v>-0.86295303602383222</v>
      </c>
      <c r="M236">
        <v>-4.2478907323805899</v>
      </c>
      <c r="N236">
        <f>(Table2[[#This Row],[1W Return vs Nifty]]-AVERAGE(Table2[1W Return vs Nifty]))/_xlfn.STDEV.P(Table2[1W Return vs Nifty])</f>
        <v>-0.62222276991736414</v>
      </c>
      <c r="O236">
        <v>273.23</v>
      </c>
      <c r="P236">
        <v>259.92423108345201</v>
      </c>
      <c r="Q236">
        <v>219.95467131300799</v>
      </c>
      <c r="R236">
        <v>29.338183474784501</v>
      </c>
      <c r="S236" s="1">
        <f>(Table2[[#This Row],[Close Price]]-Table2[[#This Row],[20D EMA]])/Table2[[#This Row],[20D EMA]]</f>
        <v>-6.9099293635398837E-2</v>
      </c>
      <c r="T236" s="1">
        <f>(Table2[[#This Row],[Close Price]]-Table2[[#This Row],[50D EMA]])/Table2[[#This Row],[50D EMA]]</f>
        <v>-2.1445599974333832E-2</v>
      </c>
      <c r="U236" s="1">
        <f>(Table2[[#This Row],[Close Price]]-Table2[[#This Row],[200D EMA]])/Table2[[#This Row],[200D EMA]]</f>
        <v>0.15637462246957917</v>
      </c>
      <c r="V236">
        <v>0.80194146615859896</v>
      </c>
      <c r="W236">
        <v>253.3</v>
      </c>
      <c r="X236">
        <v>276</v>
      </c>
      <c r="Y236">
        <v>253.3</v>
      </c>
      <c r="Z236">
        <v>276</v>
      </c>
      <c r="AA236">
        <v>253.3</v>
      </c>
      <c r="AB236">
        <v>293.5</v>
      </c>
      <c r="AC236" s="1">
        <f>(Table2[[#This Row],[Close Price]]/Table2[[#This Row],[Day Low]])-1</f>
        <v>4.1452822739833639E-3</v>
      </c>
      <c r="AD236" s="1">
        <f>(Table2[[#This Row],[Day High]]/Table2[[#This Row],[Close Price]])-1</f>
        <v>8.5118930607430698E-2</v>
      </c>
      <c r="AE236" s="1">
        <f>(Table2[[#This Row],[Close Price]]/Table2[[#This Row],[Current Week Low]])-1</f>
        <v>4.1452822739833639E-3</v>
      </c>
      <c r="AF236" s="1">
        <f>(Table2[[#This Row],[Current Week High]]/Table2[[#This Row],[Close Price]])-1</f>
        <v>8.5118930607430698E-2</v>
      </c>
      <c r="AG236" s="1">
        <f>(Table2[[#This Row],[Close Price]]/Table2[[#This Row],[Current Month Low]])-1</f>
        <v>4.1452822739833639E-3</v>
      </c>
      <c r="AH236" s="1">
        <f>(Table2[[#This Row],[Current Month High]]/Table2[[#This Row],[Close Price]])-1</f>
        <v>0.15392176135246705</v>
      </c>
      <c r="AI236">
        <v>22.586986436013301</v>
      </c>
      <c r="AJ236">
        <v>121.077792264232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</v>
      </c>
      <c r="AM236" t="s">
        <v>3090</v>
      </c>
      <c r="AN236">
        <v>-5.74</v>
      </c>
      <c r="AO236" t="s">
        <v>3089</v>
      </c>
      <c r="AP236">
        <v>0.15757664714055999</v>
      </c>
      <c r="AQ236">
        <f>(Table2[[#This Row],[Sharpe Ratio]]-AVERAGE(Table2[Sharpe Ratio]))/_xlfn.STDEV.P(Table2[Sharpe Ratio])</f>
        <v>1.1532980690908268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0.86927843274331895</v>
      </c>
      <c r="AS236">
        <f>_xlfn.RANK.AVG(Table2[[#This Row],[1Y Return vs Nifty Z-Score]],Table2[1Y Return vs Nifty Z-Score])</f>
        <v>97</v>
      </c>
      <c r="AT236">
        <f>_xlfn.RANK.AVG(Table2[[#This Row],[6M Return vs Nifty Z-Score]],Table2[6M Return vs Nifty Z-Score])</f>
        <v>612</v>
      </c>
      <c r="AU236">
        <f>_xlfn.RANK.AVG(Table2[[#This Row],[Sharpe Ratio Z-Score]],Table2[Sharpe Ratio Z-Score])</f>
        <v>94</v>
      </c>
      <c r="AV236">
        <f>(Table2[[#This Row],[Rank 1Y]]+Table2[[#This Row],[Rank 6M]]+Table2[[#This Row],[Rank Sharpe]])/3</f>
        <v>267.66666666666669</v>
      </c>
    </row>
    <row r="237" spans="1:48" x14ac:dyDescent="0.3">
      <c r="A237" t="s">
        <v>1061</v>
      </c>
      <c r="B237" t="s">
        <v>1062</v>
      </c>
      <c r="C237" t="s">
        <v>3039</v>
      </c>
      <c r="D237" t="s">
        <v>392</v>
      </c>
      <c r="E237">
        <v>11682.2391708</v>
      </c>
      <c r="F237">
        <v>250.8</v>
      </c>
      <c r="G237">
        <v>127.86845314341301</v>
      </c>
      <c r="H237">
        <f>(Table2[[#This Row],[1Y Return vs Nifty]]-AVERAGE(Table2[1Y Return vs Nifty]))/_xlfn.STDEV.P(Table2[1Y Return vs Nifty])</f>
        <v>1.4980147129061099</v>
      </c>
      <c r="I237">
        <v>-0.68528114099067505</v>
      </c>
      <c r="J237">
        <f>(Table2[[#This Row],[1M Return vs Nifty]]-AVERAGE(Table2[1M Return vs Nifty]))/_xlfn.STDEV.P(Table2[1M Return vs Nifty])</f>
        <v>0.10906554651656032</v>
      </c>
      <c r="K237">
        <v>-14.677267954740399</v>
      </c>
      <c r="L237">
        <f>(Table2[[#This Row],[6M Return vs Nifty]]-AVERAGE(Table2[6M Return vs Nifty]))/_xlfn.STDEV.P(Table2[6M Return vs Nifty])</f>
        <v>-0.67989922806869907</v>
      </c>
      <c r="M237">
        <v>-3.5007488708982502</v>
      </c>
      <c r="N237">
        <f>(Table2[[#This Row],[1W Return vs Nifty]]-AVERAGE(Table2[1W Return vs Nifty]))/_xlfn.STDEV.P(Table2[1W Return vs Nifty])</f>
        <v>-0.47311468070124646</v>
      </c>
      <c r="O237">
        <v>282.43</v>
      </c>
      <c r="P237">
        <v>271.57817320303798</v>
      </c>
      <c r="Q237">
        <v>219.191806169497</v>
      </c>
      <c r="R237">
        <v>23.1716147566624</v>
      </c>
      <c r="S237" s="1">
        <f>(Table2[[#This Row],[Close Price]]-Table2[[#This Row],[20D EMA]])/Table2[[#This Row],[20D EMA]]</f>
        <v>-0.11199235208724284</v>
      </c>
      <c r="T237" s="1">
        <f>(Table2[[#This Row],[Close Price]]-Table2[[#This Row],[50D EMA]])/Table2[[#This Row],[50D EMA]]</f>
        <v>-7.6508995395236479E-2</v>
      </c>
      <c r="U237" s="1">
        <f>(Table2[[#This Row],[Close Price]]-Table2[[#This Row],[200D EMA]])/Table2[[#This Row],[200D EMA]]</f>
        <v>0.14420335496510747</v>
      </c>
      <c r="V237">
        <v>1.0794009199880901</v>
      </c>
      <c r="W237">
        <v>248.35</v>
      </c>
      <c r="X237">
        <v>273.10000000000002</v>
      </c>
      <c r="Y237">
        <v>248.35</v>
      </c>
      <c r="Z237">
        <v>276.45</v>
      </c>
      <c r="AA237">
        <v>248.35</v>
      </c>
      <c r="AB237">
        <v>296.60000000000002</v>
      </c>
      <c r="AC237" s="1">
        <f>(Table2[[#This Row],[Close Price]]/Table2[[#This Row],[Day Low]])-1</f>
        <v>9.8651097241797547E-3</v>
      </c>
      <c r="AD237" s="1">
        <f>(Table2[[#This Row],[Day High]]/Table2[[#This Row],[Close Price]])-1</f>
        <v>8.8915470494417947E-2</v>
      </c>
      <c r="AE237" s="1">
        <f>(Table2[[#This Row],[Close Price]]/Table2[[#This Row],[Current Week Low]])-1</f>
        <v>9.8651097241797547E-3</v>
      </c>
      <c r="AF237" s="1">
        <f>(Table2[[#This Row],[Current Week High]]/Table2[[#This Row],[Close Price]])-1</f>
        <v>0.10227272727272707</v>
      </c>
      <c r="AG237" s="1">
        <f>(Table2[[#This Row],[Close Price]]/Table2[[#This Row],[Current Month Low]])-1</f>
        <v>9.8651097241797547E-3</v>
      </c>
      <c r="AH237" s="1">
        <f>(Table2[[#This Row],[Current Month High]]/Table2[[#This Row],[Close Price]])-1</f>
        <v>0.18261562998405112</v>
      </c>
      <c r="AI237">
        <v>53.189792663476801</v>
      </c>
      <c r="AJ237">
        <v>153.20545179202401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0.02</v>
      </c>
      <c r="AM237" t="s">
        <v>3088</v>
      </c>
      <c r="AN237">
        <v>-17.86</v>
      </c>
      <c r="AO237" t="s">
        <v>3089</v>
      </c>
      <c r="AP237">
        <v>0.108861124715947</v>
      </c>
      <c r="AQ237">
        <f>(Table2[[#This Row],[Sharpe Ratio]]-AVERAGE(Table2[Sharpe Ratio]))/_xlfn.STDEV.P(Table2[Sharpe Ratio])</f>
        <v>0.58285330021846404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1.0369196508711886</v>
      </c>
      <c r="AS237">
        <f>_xlfn.RANK.AVG(Table2[[#This Row],[1Y Return vs Nifty Z-Score]],Table2[1Y Return vs Nifty Z-Score])</f>
        <v>58</v>
      </c>
      <c r="AT237">
        <f>_xlfn.RANK.AVG(Table2[[#This Row],[6M Return vs Nifty Z-Score]],Table2[6M Return vs Nifty Z-Score])</f>
        <v>546</v>
      </c>
      <c r="AU237">
        <f>_xlfn.RANK.AVG(Table2[[#This Row],[Sharpe Ratio Z-Score]],Table2[Sharpe Ratio Z-Score])</f>
        <v>201</v>
      </c>
      <c r="AV237">
        <f>(Table2[[#This Row],[Rank 1Y]]+Table2[[#This Row],[Rank 6M]]+Table2[[#This Row],[Rank Sharpe]])/3</f>
        <v>268.33333333333331</v>
      </c>
    </row>
    <row r="238" spans="1:48" x14ac:dyDescent="0.3">
      <c r="A238" t="s">
        <v>1770</v>
      </c>
      <c r="B238" t="s">
        <v>1771</v>
      </c>
      <c r="C238" t="s">
        <v>3028</v>
      </c>
      <c r="D238" t="s">
        <v>296</v>
      </c>
      <c r="E238">
        <v>4101.9643839</v>
      </c>
      <c r="F238">
        <v>2413.65</v>
      </c>
      <c r="G238">
        <v>86.759604700687206</v>
      </c>
      <c r="H238">
        <f>(Table2[[#This Row],[1Y Return vs Nifty]]-AVERAGE(Table2[1Y Return vs Nifty]))/_xlfn.STDEV.P(Table2[1Y Return vs Nifty])</f>
        <v>0.85463908133431044</v>
      </c>
      <c r="I238">
        <v>5.6715631444250301</v>
      </c>
      <c r="J238">
        <f>(Table2[[#This Row],[1M Return vs Nifty]]-AVERAGE(Table2[1M Return vs Nifty]))/_xlfn.STDEV.P(Table2[1M Return vs Nifty])</f>
        <v>0.78316263673132258</v>
      </c>
      <c r="K238">
        <v>28.7555105170388</v>
      </c>
      <c r="L238">
        <f>(Table2[[#This Row],[6M Return vs Nifty]]-AVERAGE(Table2[6M Return vs Nifty]))/_xlfn.STDEV.P(Table2[6M Return vs Nifty])</f>
        <v>0.92123318307106306</v>
      </c>
      <c r="M238">
        <v>-4.18644512676729</v>
      </c>
      <c r="N238">
        <f>(Table2[[#This Row],[1W Return vs Nifty]]-AVERAGE(Table2[1W Return vs Nifty]))/_xlfn.STDEV.P(Table2[1W Return vs Nifty])</f>
        <v>-0.60995998915769856</v>
      </c>
      <c r="O238">
        <v>2454.63</v>
      </c>
      <c r="P238">
        <v>2248.5127403210799</v>
      </c>
      <c r="Q238">
        <v>1759.8052079194099</v>
      </c>
      <c r="R238">
        <v>39.917081943520202</v>
      </c>
      <c r="S238" s="1">
        <f>(Table2[[#This Row],[Close Price]]-Table2[[#This Row],[20D EMA]])/Table2[[#This Row],[20D EMA]]</f>
        <v>-1.6694980506227013E-2</v>
      </c>
      <c r="T238" s="1">
        <f>(Table2[[#This Row],[Close Price]]-Table2[[#This Row],[50D EMA]])/Table2[[#This Row],[50D EMA]]</f>
        <v>7.3442883697131783E-2</v>
      </c>
      <c r="U238" s="1">
        <f>(Table2[[#This Row],[Close Price]]-Table2[[#This Row],[200D EMA]])/Table2[[#This Row],[200D EMA]]</f>
        <v>0.37154384424945569</v>
      </c>
      <c r="V238">
        <v>1.0058821594418099</v>
      </c>
      <c r="W238">
        <v>2396</v>
      </c>
      <c r="X238">
        <v>2523.9</v>
      </c>
      <c r="Y238">
        <v>2396</v>
      </c>
      <c r="Z238">
        <v>2525.6999999999998</v>
      </c>
      <c r="AA238">
        <v>2396</v>
      </c>
      <c r="AB238">
        <v>2750</v>
      </c>
      <c r="AC238" s="1">
        <f>(Table2[[#This Row],[Close Price]]/Table2[[#This Row],[Day Low]])-1</f>
        <v>7.366444073455769E-3</v>
      </c>
      <c r="AD238" s="1">
        <f>(Table2[[#This Row],[Day High]]/Table2[[#This Row],[Close Price]])-1</f>
        <v>4.5677708035547715E-2</v>
      </c>
      <c r="AE238" s="1">
        <f>(Table2[[#This Row],[Close Price]]/Table2[[#This Row],[Current Week Low]])-1</f>
        <v>7.366444073455769E-3</v>
      </c>
      <c r="AF238" s="1">
        <f>(Table2[[#This Row],[Current Week High]]/Table2[[#This Row],[Close Price]])-1</f>
        <v>4.6423466534087243E-2</v>
      </c>
      <c r="AG238" s="1">
        <f>(Table2[[#This Row],[Close Price]]/Table2[[#This Row],[Current Month Low]])-1</f>
        <v>7.366444073455769E-3</v>
      </c>
      <c r="AH238" s="1">
        <f>(Table2[[#This Row],[Current Month High]]/Table2[[#This Row],[Close Price]])-1</f>
        <v>0.13935326165765538</v>
      </c>
      <c r="AI238">
        <v>15.339838004681701</v>
      </c>
      <c r="AJ238">
        <v>117.946634159555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0.21</v>
      </c>
      <c r="AM238" t="s">
        <v>3088</v>
      </c>
      <c r="AN238">
        <v>6.85</v>
      </c>
      <c r="AO238" t="s">
        <v>3088</v>
      </c>
      <c r="AP238">
        <v>-7.5116577685809998E-3</v>
      </c>
      <c r="AQ238">
        <f>(Table2[[#This Row],[Sharpe Ratio]]-AVERAGE(Table2[Sharpe Ratio]))/_xlfn.STDEV.P(Table2[Sharpe Ratio])</f>
        <v>-0.7798385422050591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1.1692363697739385</v>
      </c>
      <c r="AS238">
        <f>_xlfn.RANK.AVG(Table2[[#This Row],[1Y Return vs Nifty Z-Score]],Table2[1Y Return vs Nifty Z-Score])</f>
        <v>113</v>
      </c>
      <c r="AT238">
        <f>_xlfn.RANK.AVG(Table2[[#This Row],[6M Return vs Nifty Z-Score]],Table2[6M Return vs Nifty Z-Score])</f>
        <v>113</v>
      </c>
      <c r="AU238">
        <f>_xlfn.RANK.AVG(Table2[[#This Row],[Sharpe Ratio Z-Score]],Table2[Sharpe Ratio Z-Score])</f>
        <v>579</v>
      </c>
      <c r="AV238">
        <f>(Table2[[#This Row],[Rank 1Y]]+Table2[[#This Row],[Rank 6M]]+Table2[[#This Row],[Rank Sharpe]])/3</f>
        <v>268.33333333333331</v>
      </c>
    </row>
    <row r="239" spans="1:48" x14ac:dyDescent="0.3">
      <c r="A239" t="s">
        <v>49</v>
      </c>
      <c r="B239" t="s">
        <v>50</v>
      </c>
      <c r="C239" t="s">
        <v>3034</v>
      </c>
      <c r="D239" t="s">
        <v>51</v>
      </c>
      <c r="E239">
        <v>409698.44280234998</v>
      </c>
      <c r="F239">
        <v>1707.55</v>
      </c>
      <c r="G239">
        <v>24.169590290208699</v>
      </c>
      <c r="H239">
        <f>(Table2[[#This Row],[1Y Return vs Nifty]]-AVERAGE(Table2[1Y Return vs Nifty]))/_xlfn.STDEV.P(Table2[1Y Return vs Nifty])</f>
        <v>-0.1249283737729176</v>
      </c>
      <c r="I239">
        <v>10.805079566519201</v>
      </c>
      <c r="J239">
        <f>(Table2[[#This Row],[1M Return vs Nifty]]-AVERAGE(Table2[1M Return vs Nifty]))/_xlfn.STDEV.P(Table2[1M Return vs Nifty])</f>
        <v>1.3275347067917234</v>
      </c>
      <c r="K239">
        <v>6.3501075360074699</v>
      </c>
      <c r="L239">
        <f>(Table2[[#This Row],[6M Return vs Nifty]]-AVERAGE(Table2[6M Return vs Nifty]))/_xlfn.STDEV.P(Table2[6M Return vs Nifty])</f>
        <v>9.526675495304289E-2</v>
      </c>
      <c r="M239">
        <v>3.91379222328412</v>
      </c>
      <c r="N239">
        <f>(Table2[[#This Row],[1W Return vs Nifty]]-AVERAGE(Table2[1W Return vs Nifty]))/_xlfn.STDEV.P(Table2[1W Return vs Nifty])</f>
        <v>1.0066150894584034</v>
      </c>
      <c r="O239">
        <v>1654.18</v>
      </c>
      <c r="P239">
        <v>1592.67908734045</v>
      </c>
      <c r="Q239">
        <v>1444.13597641812</v>
      </c>
      <c r="R239">
        <v>64.216349021435306</v>
      </c>
      <c r="S239" s="1">
        <f>(Table2[[#This Row],[Close Price]]-Table2[[#This Row],[20D EMA]])/Table2[[#This Row],[20D EMA]]</f>
        <v>3.2263719788656546E-2</v>
      </c>
      <c r="T239" s="1">
        <f>(Table2[[#This Row],[Close Price]]-Table2[[#This Row],[50D EMA]])/Table2[[#This Row],[50D EMA]]</f>
        <v>7.2124330364234407E-2</v>
      </c>
      <c r="U239" s="1">
        <f>(Table2[[#This Row],[Close Price]]-Table2[[#This Row],[200D EMA]])/Table2[[#This Row],[200D EMA]]</f>
        <v>0.18240250771622205</v>
      </c>
      <c r="V239">
        <v>1.30164711409324</v>
      </c>
      <c r="W239">
        <v>1703.95</v>
      </c>
      <c r="X239">
        <v>1734</v>
      </c>
      <c r="Y239">
        <v>1703.95</v>
      </c>
      <c r="Z239">
        <v>1758</v>
      </c>
      <c r="AA239">
        <v>1681.3</v>
      </c>
      <c r="AB239">
        <v>1758</v>
      </c>
      <c r="AC239" s="1">
        <f>(Table2[[#This Row],[Close Price]]/Table2[[#This Row],[Day Low]])-1</f>
        <v>2.1127380498253689E-3</v>
      </c>
      <c r="AD239" s="1">
        <f>(Table2[[#This Row],[Day High]]/Table2[[#This Row],[Close Price]])-1</f>
        <v>1.5490029574536601E-2</v>
      </c>
      <c r="AE239" s="1">
        <f>(Table2[[#This Row],[Close Price]]/Table2[[#This Row],[Current Week Low]])-1</f>
        <v>2.1127380498253689E-3</v>
      </c>
      <c r="AF239" s="1">
        <f>(Table2[[#This Row],[Current Week High]]/Table2[[#This Row],[Close Price]])-1</f>
        <v>2.954525489736759E-2</v>
      </c>
      <c r="AG239" s="1">
        <f>(Table2[[#This Row],[Close Price]]/Table2[[#This Row],[Current Month Low]])-1</f>
        <v>1.5612918574912316E-2</v>
      </c>
      <c r="AH239" s="1">
        <f>(Table2[[#This Row],[Current Month High]]/Table2[[#This Row],[Close Price]])-1</f>
        <v>2.954525489736759E-2</v>
      </c>
      <c r="AI239">
        <v>2.9545254897367501</v>
      </c>
      <c r="AJ239">
        <v>59.830579866148703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-0.02</v>
      </c>
      <c r="AM239" t="s">
        <v>3089</v>
      </c>
      <c r="AN239">
        <v>8.85</v>
      </c>
      <c r="AO239" t="s">
        <v>3088</v>
      </c>
      <c r="AP239">
        <v>0.111486382676422</v>
      </c>
      <c r="AQ239">
        <f>(Table2[[#This Row],[Sharpe Ratio]]-AVERAGE(Table2[Sharpe Ratio]))/_xlfn.STDEV.P(Table2[Sharpe Ratio])</f>
        <v>0.61359431655080376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2.9180824939810557</v>
      </c>
      <c r="AS239">
        <f>_xlfn.RANK.AVG(Table2[[#This Row],[1Y Return vs Nifty Z-Score]],Table2[1Y Return vs Nifty Z-Score])</f>
        <v>326</v>
      </c>
      <c r="AT239">
        <f>_xlfn.RANK.AVG(Table2[[#This Row],[6M Return vs Nifty Z-Score]],Table2[6M Return vs Nifty Z-Score])</f>
        <v>285</v>
      </c>
      <c r="AU239">
        <f>_xlfn.RANK.AVG(Table2[[#This Row],[Sharpe Ratio Z-Score]],Table2[Sharpe Ratio Z-Score])</f>
        <v>196</v>
      </c>
      <c r="AV239">
        <f>(Table2[[#This Row],[Rank 1Y]]+Table2[[#This Row],[Rank 6M]]+Table2[[#This Row],[Rank Sharpe]])/3</f>
        <v>269</v>
      </c>
    </row>
    <row r="240" spans="1:48" x14ac:dyDescent="0.3">
      <c r="A240" t="s">
        <v>1049</v>
      </c>
      <c r="B240" t="s">
        <v>1050</v>
      </c>
      <c r="C240" t="s">
        <v>3041</v>
      </c>
      <c r="D240" t="s">
        <v>46</v>
      </c>
      <c r="E240">
        <v>11988.28959936</v>
      </c>
      <c r="F240">
        <v>652.20000000000005</v>
      </c>
      <c r="G240">
        <v>23.762110363386402</v>
      </c>
      <c r="H240">
        <f>(Table2[[#This Row],[1Y Return vs Nifty]]-AVERAGE(Table2[1Y Return vs Nifty]))/_xlfn.STDEV.P(Table2[1Y Return vs Nifty])</f>
        <v>-0.13130565421747639</v>
      </c>
      <c r="I240">
        <v>-10.2681139738235</v>
      </c>
      <c r="J240">
        <f>(Table2[[#This Row],[1M Return vs Nifty]]-AVERAGE(Table2[1M Return vs Nifty]))/_xlfn.STDEV.P(Table2[1M Return vs Nifty])</f>
        <v>-0.90712415997782481</v>
      </c>
      <c r="K240">
        <v>18.965045473289202</v>
      </c>
      <c r="L240">
        <f>(Table2[[#This Row],[6M Return vs Nifty]]-AVERAGE(Table2[6M Return vs Nifty]))/_xlfn.STDEV.P(Table2[6M Return vs Nifty])</f>
        <v>0.56031151392517009</v>
      </c>
      <c r="M240">
        <v>-4.3289081675979704</v>
      </c>
      <c r="N240">
        <f>(Table2[[#This Row],[1W Return vs Nifty]]-AVERAGE(Table2[1W Return vs Nifty]))/_xlfn.STDEV.P(Table2[1W Return vs Nifty])</f>
        <v>-0.63839152659027576</v>
      </c>
      <c r="O240">
        <v>693.83</v>
      </c>
      <c r="P240">
        <v>665.24021522407497</v>
      </c>
      <c r="Q240">
        <v>572.62844622965599</v>
      </c>
      <c r="R240">
        <v>21.004314100626399</v>
      </c>
      <c r="S240" s="1">
        <f>(Table2[[#This Row],[Close Price]]-Table2[[#This Row],[20D EMA]])/Table2[[#This Row],[20D EMA]]</f>
        <v>-6.0000288255048058E-2</v>
      </c>
      <c r="T240" s="1">
        <f>(Table2[[#This Row],[Close Price]]-Table2[[#This Row],[50D EMA]])/Table2[[#This Row],[50D EMA]]</f>
        <v>-1.9602265355654347E-2</v>
      </c>
      <c r="U240" s="1">
        <f>(Table2[[#This Row],[Close Price]]-Table2[[#This Row],[200D EMA]])/Table2[[#This Row],[200D EMA]]</f>
        <v>0.13895843682629663</v>
      </c>
      <c r="V240">
        <v>0.458146823880694</v>
      </c>
      <c r="W240">
        <v>650</v>
      </c>
      <c r="X240">
        <v>677.25</v>
      </c>
      <c r="Y240">
        <v>650</v>
      </c>
      <c r="Z240">
        <v>678.75</v>
      </c>
      <c r="AA240">
        <v>650</v>
      </c>
      <c r="AB240">
        <v>709</v>
      </c>
      <c r="AC240" s="1">
        <f>(Table2[[#This Row],[Close Price]]/Table2[[#This Row],[Day Low]])-1</f>
        <v>3.3846153846155413E-3</v>
      </c>
      <c r="AD240" s="1">
        <f>(Table2[[#This Row],[Day High]]/Table2[[#This Row],[Close Price]])-1</f>
        <v>3.8408463661453451E-2</v>
      </c>
      <c r="AE240" s="1">
        <f>(Table2[[#This Row],[Close Price]]/Table2[[#This Row],[Current Week Low]])-1</f>
        <v>3.3846153846155413E-3</v>
      </c>
      <c r="AF240" s="1">
        <f>(Table2[[#This Row],[Current Week High]]/Table2[[#This Row],[Close Price]])-1</f>
        <v>4.0708371665133303E-2</v>
      </c>
      <c r="AG240" s="1">
        <f>(Table2[[#This Row],[Close Price]]/Table2[[#This Row],[Current Month Low]])-1</f>
        <v>3.3846153846155413E-3</v>
      </c>
      <c r="AH240" s="1">
        <f>(Table2[[#This Row],[Current Month High]]/Table2[[#This Row],[Close Price]])-1</f>
        <v>8.708984973934375E-2</v>
      </c>
      <c r="AI240">
        <v>16.214351425942901</v>
      </c>
      <c r="AJ240">
        <v>51.077136900625398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0.18</v>
      </c>
      <c r="AM240" t="s">
        <v>3088</v>
      </c>
      <c r="AN240">
        <v>-5.33</v>
      </c>
      <c r="AO240" t="s">
        <v>3089</v>
      </c>
      <c r="AP240">
        <v>6.5995693357311994E-2</v>
      </c>
      <c r="AQ240">
        <f>(Table2[[#This Row],[Sharpe Ratio]]-AVERAGE(Table2[Sharpe Ratio]))/_xlfn.STDEV.P(Table2[Sharpe Ratio])</f>
        <v>8.091141666726985E-2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-1.035598410193137</v>
      </c>
      <c r="AS240">
        <f>_xlfn.RANK.AVG(Table2[[#This Row],[1Y Return vs Nifty Z-Score]],Table2[1Y Return vs Nifty Z-Score])</f>
        <v>330</v>
      </c>
      <c r="AT240">
        <f>_xlfn.RANK.AVG(Table2[[#This Row],[6M Return vs Nifty Z-Score]],Table2[6M Return vs Nifty Z-Score])</f>
        <v>162</v>
      </c>
      <c r="AU240">
        <f>_xlfn.RANK.AVG(Table2[[#This Row],[Sharpe Ratio Z-Score]],Table2[Sharpe Ratio Z-Score])</f>
        <v>318</v>
      </c>
      <c r="AV240">
        <f>(Table2[[#This Row],[Rank 1Y]]+Table2[[#This Row],[Rank 6M]]+Table2[[#This Row],[Rank Sharpe]])/3</f>
        <v>270</v>
      </c>
    </row>
    <row r="241" spans="1:48" x14ac:dyDescent="0.3">
      <c r="A241" t="s">
        <v>341</v>
      </c>
      <c r="B241" t="s">
        <v>342</v>
      </c>
      <c r="C241" t="s">
        <v>3036</v>
      </c>
      <c r="D241" t="s">
        <v>130</v>
      </c>
      <c r="E241">
        <v>70650.746962839999</v>
      </c>
      <c r="F241">
        <v>1517.45</v>
      </c>
      <c r="G241">
        <v>43.784559493666102</v>
      </c>
      <c r="H241">
        <f>(Table2[[#This Row],[1Y Return vs Nifty]]-AVERAGE(Table2[1Y Return vs Nifty]))/_xlfn.STDEV.P(Table2[1Y Return vs Nifty])</f>
        <v>0.18205646471308659</v>
      </c>
      <c r="I241">
        <v>-6.1847760804606002</v>
      </c>
      <c r="J241">
        <f>(Table2[[#This Row],[1M Return vs Nifty]]-AVERAGE(Table2[1M Return vs Nifty]))/_xlfn.STDEV.P(Table2[1M Return vs Nifty])</f>
        <v>-0.47411588280565486</v>
      </c>
      <c r="K241">
        <v>8.6354166743156</v>
      </c>
      <c r="L241">
        <f>(Table2[[#This Row],[6M Return vs Nifty]]-AVERAGE(Table2[6M Return vs Nifty]))/_xlfn.STDEV.P(Table2[6M Return vs Nifty])</f>
        <v>0.17951378356984082</v>
      </c>
      <c r="M241">
        <v>-7.2884729705751896</v>
      </c>
      <c r="N241">
        <f>(Table2[[#This Row],[1W Return vs Nifty]]-AVERAGE(Table2[1W Return vs Nifty]))/_xlfn.STDEV.P(Table2[1W Return vs Nifty])</f>
        <v>-1.2290357876515867</v>
      </c>
      <c r="O241">
        <v>1641.17</v>
      </c>
      <c r="P241">
        <v>1599.57600616478</v>
      </c>
      <c r="Q241">
        <v>1345.0789633167301</v>
      </c>
      <c r="R241">
        <v>26.323205360581198</v>
      </c>
      <c r="S241" s="1">
        <f>(Table2[[#This Row],[Close Price]]-Table2[[#This Row],[20D EMA]])/Table2[[#This Row],[20D EMA]]</f>
        <v>-7.5385243454364884E-2</v>
      </c>
      <c r="T241" s="1">
        <f>(Table2[[#This Row],[Close Price]]-Table2[[#This Row],[50D EMA]])/Table2[[#This Row],[50D EMA]]</f>
        <v>-5.1342359380401797E-2</v>
      </c>
      <c r="U241" s="1">
        <f>(Table2[[#This Row],[Close Price]]-Table2[[#This Row],[200D EMA]])/Table2[[#This Row],[200D EMA]]</f>
        <v>0.12814938110267746</v>
      </c>
      <c r="V241">
        <v>0.87160368356195805</v>
      </c>
      <c r="W241">
        <v>1510.4</v>
      </c>
      <c r="X241">
        <v>1608.75</v>
      </c>
      <c r="Y241">
        <v>1510.4</v>
      </c>
      <c r="Z241">
        <v>1608.75</v>
      </c>
      <c r="AA241">
        <v>1510.4</v>
      </c>
      <c r="AB241">
        <v>1771.2</v>
      </c>
      <c r="AC241" s="1">
        <f>(Table2[[#This Row],[Close Price]]/Table2[[#This Row],[Day Low]])-1</f>
        <v>4.667637711864403E-3</v>
      </c>
      <c r="AD241" s="1">
        <f>(Table2[[#This Row],[Day High]]/Table2[[#This Row],[Close Price]])-1</f>
        <v>6.0166727075027238E-2</v>
      </c>
      <c r="AE241" s="1">
        <f>(Table2[[#This Row],[Close Price]]/Table2[[#This Row],[Current Week Low]])-1</f>
        <v>4.667637711864403E-3</v>
      </c>
      <c r="AF241" s="1">
        <f>(Table2[[#This Row],[Current Week High]]/Table2[[#This Row],[Close Price]])-1</f>
        <v>6.0166727075027238E-2</v>
      </c>
      <c r="AG241" s="1">
        <f>(Table2[[#This Row],[Close Price]]/Table2[[#This Row],[Current Month Low]])-1</f>
        <v>4.667637711864403E-3</v>
      </c>
      <c r="AH241" s="1">
        <f>(Table2[[#This Row],[Current Month High]]/Table2[[#This Row],[Close Price]])-1</f>
        <v>0.16722132524959643</v>
      </c>
      <c r="AI241">
        <v>18.9166035124715</v>
      </c>
      <c r="AJ241">
        <v>71.038097385031506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-0.03</v>
      </c>
      <c r="AM241" t="s">
        <v>3089</v>
      </c>
      <c r="AN241">
        <v>-3.92</v>
      </c>
      <c r="AO241" t="s">
        <v>3089</v>
      </c>
      <c r="AP241">
        <v>6.7007458178808002E-2</v>
      </c>
      <c r="AQ241">
        <f>(Table2[[#This Row],[Sharpe Ratio]]-AVERAGE(Table2[Sharpe Ratio]))/_xlfn.STDEV.P(Table2[Sharpe Ratio])</f>
        <v>9.2758891989835141E-2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-1.2488225301844791</v>
      </c>
      <c r="AS241">
        <f>_xlfn.RANK.AVG(Table2[[#This Row],[1Y Return vs Nifty Z-Score]],Table2[1Y Return vs Nifty Z-Score])</f>
        <v>245</v>
      </c>
      <c r="AT241">
        <f>_xlfn.RANK.AVG(Table2[[#This Row],[6M Return vs Nifty Z-Score]],Table2[6M Return vs Nifty Z-Score])</f>
        <v>258</v>
      </c>
      <c r="AU241">
        <f>_xlfn.RANK.AVG(Table2[[#This Row],[Sharpe Ratio Z-Score]],Table2[Sharpe Ratio Z-Score])</f>
        <v>315</v>
      </c>
      <c r="AV241">
        <f>(Table2[[#This Row],[Rank 1Y]]+Table2[[#This Row],[Rank 6M]]+Table2[[#This Row],[Rank Sharpe]])/3</f>
        <v>272.66666666666669</v>
      </c>
    </row>
    <row r="242" spans="1:48" x14ac:dyDescent="0.3">
      <c r="A242" t="s">
        <v>1333</v>
      </c>
      <c r="B242" t="s">
        <v>1334</v>
      </c>
      <c r="C242" t="s">
        <v>3032</v>
      </c>
      <c r="D242" t="s">
        <v>116</v>
      </c>
      <c r="E242">
        <v>7850.3682547799999</v>
      </c>
      <c r="F242">
        <v>1334.7</v>
      </c>
      <c r="G242">
        <v>18.411246747141</v>
      </c>
      <c r="H242">
        <f>(Table2[[#This Row],[1Y Return vs Nifty]]-AVERAGE(Table2[1Y Return vs Nifty]))/_xlfn.STDEV.P(Table2[1Y Return vs Nifty])</f>
        <v>-0.21504955337711384</v>
      </c>
      <c r="I242">
        <v>-7.20511784016393</v>
      </c>
      <c r="J242">
        <f>(Table2[[#This Row],[1M Return vs Nifty]]-AVERAGE(Table2[1M Return vs Nifty]))/_xlfn.STDEV.P(Table2[1M Return vs Nifty])</f>
        <v>-0.58231570340195959</v>
      </c>
      <c r="K242">
        <v>3.40564812758325</v>
      </c>
      <c r="L242">
        <f>(Table2[[#This Row],[6M Return vs Nifty]]-AVERAGE(Table2[6M Return vs Nifty]))/_xlfn.STDEV.P(Table2[6M Return vs Nifty])</f>
        <v>-1.3279590871383083E-2</v>
      </c>
      <c r="M242">
        <v>-3.73210811747302</v>
      </c>
      <c r="N242">
        <f>(Table2[[#This Row],[1W Return vs Nifty]]-AVERAGE(Table2[1W Return vs Nifty]))/_xlfn.STDEV.P(Table2[1W Return vs Nifty])</f>
        <v>-0.51928735145857885</v>
      </c>
      <c r="O242">
        <v>1393.66</v>
      </c>
      <c r="P242">
        <v>1369.37074053436</v>
      </c>
      <c r="Q242">
        <v>1199.0090341346199</v>
      </c>
      <c r="R242">
        <v>31.630047690857701</v>
      </c>
      <c r="S242" s="1">
        <f>(Table2[[#This Row],[Close Price]]-Table2[[#This Row],[20D EMA]])/Table2[[#This Row],[20D EMA]]</f>
        <v>-4.2305870872379227E-2</v>
      </c>
      <c r="T242" s="1">
        <f>(Table2[[#This Row],[Close Price]]-Table2[[#This Row],[50D EMA]])/Table2[[#This Row],[50D EMA]]</f>
        <v>-2.5318739117231811E-2</v>
      </c>
      <c r="U242" s="1">
        <f>(Table2[[#This Row],[Close Price]]-Table2[[#This Row],[200D EMA]])/Table2[[#This Row],[200D EMA]]</f>
        <v>0.11316926061638438</v>
      </c>
      <c r="V242">
        <v>0.85316612374780398</v>
      </c>
      <c r="W242">
        <v>1327.3</v>
      </c>
      <c r="X242">
        <v>1360.45</v>
      </c>
      <c r="Y242">
        <v>1318.55</v>
      </c>
      <c r="Z242">
        <v>1364.95</v>
      </c>
      <c r="AA242">
        <v>1314.2</v>
      </c>
      <c r="AB242">
        <v>1432.6</v>
      </c>
      <c r="AC242" s="1">
        <f>(Table2[[#This Row],[Close Price]]/Table2[[#This Row],[Day Low]])-1</f>
        <v>5.5752279062759591E-3</v>
      </c>
      <c r="AD242" s="1">
        <f>(Table2[[#This Row],[Day High]]/Table2[[#This Row],[Close Price]])-1</f>
        <v>1.9292724956919249E-2</v>
      </c>
      <c r="AE242" s="1">
        <f>(Table2[[#This Row],[Close Price]]/Table2[[#This Row],[Current Week Low]])-1</f>
        <v>1.2248303060179877E-2</v>
      </c>
      <c r="AF242" s="1">
        <f>(Table2[[#This Row],[Current Week High]]/Table2[[#This Row],[Close Price]])-1</f>
        <v>2.2664269124147651E-2</v>
      </c>
      <c r="AG242" s="1">
        <f>(Table2[[#This Row],[Close Price]]/Table2[[#This Row],[Current Month Low]])-1</f>
        <v>1.5598843402830687E-2</v>
      </c>
      <c r="AH242" s="1">
        <f>(Table2[[#This Row],[Current Month High]]/Table2[[#This Row],[Close Price]])-1</f>
        <v>7.334981643815075E-2</v>
      </c>
      <c r="AI242">
        <v>17.325990859369099</v>
      </c>
      <c r="AJ242">
        <v>45.392156862744997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-7.0000000000000007E-2</v>
      </c>
      <c r="AM242" t="s">
        <v>3089</v>
      </c>
      <c r="AN242">
        <v>-6.67</v>
      </c>
      <c r="AO242" t="s">
        <v>3089</v>
      </c>
      <c r="AP242">
        <v>0.131536687561463</v>
      </c>
      <c r="AQ242">
        <f>(Table2[[#This Row],[Sharpe Ratio]]-AVERAGE(Table2[Sharpe Ratio]))/_xlfn.STDEV.P(Table2[Sharpe Ratio])</f>
        <v>0.84837762517008886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-0.48155457393894652</v>
      </c>
      <c r="AS242">
        <f>_xlfn.RANK.AVG(Table2[[#This Row],[1Y Return vs Nifty Z-Score]],Table2[1Y Return vs Nifty Z-Score])</f>
        <v>355</v>
      </c>
      <c r="AT242">
        <f>_xlfn.RANK.AVG(Table2[[#This Row],[6M Return vs Nifty Z-Score]],Table2[6M Return vs Nifty Z-Score])</f>
        <v>321</v>
      </c>
      <c r="AU242">
        <f>_xlfn.RANK.AVG(Table2[[#This Row],[Sharpe Ratio Z-Score]],Table2[Sharpe Ratio Z-Score])</f>
        <v>142</v>
      </c>
      <c r="AV242">
        <f>(Table2[[#This Row],[Rank 1Y]]+Table2[[#This Row],[Rank 6M]]+Table2[[#This Row],[Rank Sharpe]])/3</f>
        <v>272.66666666666669</v>
      </c>
    </row>
    <row r="243" spans="1:48" x14ac:dyDescent="0.3">
      <c r="A243" t="s">
        <v>948</v>
      </c>
      <c r="B243" t="s">
        <v>949</v>
      </c>
      <c r="C243" t="s">
        <v>3039</v>
      </c>
      <c r="D243" t="s">
        <v>70</v>
      </c>
      <c r="E243">
        <v>14826</v>
      </c>
      <c r="F243">
        <v>98.84</v>
      </c>
      <c r="G243">
        <v>140.64178647674601</v>
      </c>
      <c r="H243">
        <f>(Table2[[#This Row],[1Y Return vs Nifty]]-AVERAGE(Table2[1Y Return vs Nifty]))/_xlfn.STDEV.P(Table2[1Y Return vs Nifty])</f>
        <v>1.6979242630862834</v>
      </c>
      <c r="I243">
        <v>17.1577987810366</v>
      </c>
      <c r="J243">
        <f>(Table2[[#This Row],[1M Return vs Nifty]]-AVERAGE(Table2[1M Return vs Nifty]))/_xlfn.STDEV.P(Table2[1M Return vs Nifty])</f>
        <v>2.0011943632477487</v>
      </c>
      <c r="K243">
        <v>-9.2663021700780792</v>
      </c>
      <c r="L243">
        <f>(Table2[[#This Row],[6M Return vs Nifty]]-AVERAGE(Table2[6M Return vs Nifty]))/_xlfn.STDEV.P(Table2[6M Return vs Nifty])</f>
        <v>-0.48042608823675326</v>
      </c>
      <c r="M243">
        <v>-3.4303361398481198</v>
      </c>
      <c r="N243">
        <f>(Table2[[#This Row],[1W Return vs Nifty]]-AVERAGE(Table2[1W Return vs Nifty]))/_xlfn.STDEV.P(Table2[1W Return vs Nifty])</f>
        <v>-0.45906231886123</v>
      </c>
      <c r="O243">
        <v>98.5</v>
      </c>
      <c r="P243">
        <v>89.271473750123207</v>
      </c>
      <c r="Q243">
        <v>73.153012174671701</v>
      </c>
      <c r="R243">
        <v>46.075695532970101</v>
      </c>
      <c r="S243" s="1">
        <f>(Table2[[#This Row],[Close Price]]-Table2[[#This Row],[20D EMA]])/Table2[[#This Row],[20D EMA]]</f>
        <v>3.4517766497462275E-3</v>
      </c>
      <c r="T243" s="1">
        <f>(Table2[[#This Row],[Close Price]]-Table2[[#This Row],[50D EMA]])/Table2[[#This Row],[50D EMA]]</f>
        <v>0.10718458929735761</v>
      </c>
      <c r="U243" s="1">
        <f>(Table2[[#This Row],[Close Price]]-Table2[[#This Row],[200D EMA]])/Table2[[#This Row],[200D EMA]]</f>
        <v>0.35114053491049674</v>
      </c>
      <c r="V243">
        <v>3.1091003529834298</v>
      </c>
      <c r="W243">
        <v>98.17</v>
      </c>
      <c r="X243">
        <v>105.5</v>
      </c>
      <c r="Y243">
        <v>98.17</v>
      </c>
      <c r="Z243">
        <v>105.5</v>
      </c>
      <c r="AA243">
        <v>98.17</v>
      </c>
      <c r="AB243">
        <v>112.48</v>
      </c>
      <c r="AC243" s="1">
        <f>(Table2[[#This Row],[Close Price]]/Table2[[#This Row],[Day Low]])-1</f>
        <v>6.824895589284008E-3</v>
      </c>
      <c r="AD243" s="1">
        <f>(Table2[[#This Row],[Day High]]/Table2[[#This Row],[Close Price]])-1</f>
        <v>6.7381626871711786E-2</v>
      </c>
      <c r="AE243" s="1">
        <f>(Table2[[#This Row],[Close Price]]/Table2[[#This Row],[Current Week Low]])-1</f>
        <v>6.824895589284008E-3</v>
      </c>
      <c r="AF243" s="1">
        <f>(Table2[[#This Row],[Current Week High]]/Table2[[#This Row],[Close Price]])-1</f>
        <v>6.7381626871711786E-2</v>
      </c>
      <c r="AG243" s="1">
        <f>(Table2[[#This Row],[Close Price]]/Table2[[#This Row],[Current Month Low]])-1</f>
        <v>6.824895589284008E-3</v>
      </c>
      <c r="AH243" s="1">
        <f>(Table2[[#This Row],[Current Month High]]/Table2[[#This Row],[Close Price]])-1</f>
        <v>0.13800080938891135</v>
      </c>
      <c r="AI243">
        <v>33.346823148522802</v>
      </c>
      <c r="AJ243">
        <v>177.64044943820201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0.23</v>
      </c>
      <c r="AM243" t="s">
        <v>3088</v>
      </c>
      <c r="AN243">
        <v>14.82</v>
      </c>
      <c r="AO243" t="s">
        <v>3088</v>
      </c>
      <c r="AP243">
        <v>7.2389668146507005E-2</v>
      </c>
      <c r="AQ243">
        <f>(Table2[[#This Row],[Sharpe Ratio]]-AVERAGE(Table2[Sharpe Ratio]))/_xlfn.STDEV.P(Table2[Sharpe Ratio])</f>
        <v>0.15578302409881101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2.9154132433348598</v>
      </c>
      <c r="AS243">
        <f>_xlfn.RANK.AVG(Table2[[#This Row],[1Y Return vs Nifty Z-Score]],Table2[1Y Return vs Nifty Z-Score])</f>
        <v>39</v>
      </c>
      <c r="AT243">
        <f>_xlfn.RANK.AVG(Table2[[#This Row],[6M Return vs Nifty Z-Score]],Table2[6M Return vs Nifty Z-Score])</f>
        <v>485</v>
      </c>
      <c r="AU243">
        <f>_xlfn.RANK.AVG(Table2[[#This Row],[Sharpe Ratio Z-Score]],Table2[Sharpe Ratio Z-Score])</f>
        <v>295</v>
      </c>
      <c r="AV243">
        <f>(Table2[[#This Row],[Rank 1Y]]+Table2[[#This Row],[Rank 6M]]+Table2[[#This Row],[Rank Sharpe]])/3</f>
        <v>273</v>
      </c>
    </row>
    <row r="244" spans="1:48" x14ac:dyDescent="0.3">
      <c r="A244" t="s">
        <v>1630</v>
      </c>
      <c r="B244" t="s">
        <v>1631</v>
      </c>
      <c r="C244" t="s">
        <v>3042</v>
      </c>
      <c r="D244" t="s">
        <v>347</v>
      </c>
      <c r="E244">
        <v>5035.7517168000004</v>
      </c>
      <c r="F244">
        <v>1852</v>
      </c>
      <c r="G244">
        <v>72.943651451187094</v>
      </c>
      <c r="H244">
        <f>(Table2[[#This Row],[1Y Return vs Nifty]]-AVERAGE(Table2[1Y Return vs Nifty]))/_xlfn.STDEV.P(Table2[1Y Return vs Nifty])</f>
        <v>0.63841196760117269</v>
      </c>
      <c r="I244">
        <v>-5.6563943707739197</v>
      </c>
      <c r="J244">
        <f>(Table2[[#This Row],[1M Return vs Nifty]]-AVERAGE(Table2[1M Return vs Nifty]))/_xlfn.STDEV.P(Table2[1M Return vs Nifty])</f>
        <v>-0.41808484648789168</v>
      </c>
      <c r="K244">
        <v>48.477616859143197</v>
      </c>
      <c r="L244">
        <f>(Table2[[#This Row],[6M Return vs Nifty]]-AVERAGE(Table2[6M Return vs Nifty]))/_xlfn.STDEV.P(Table2[6M Return vs Nifty])</f>
        <v>1.6482809288376912</v>
      </c>
      <c r="M244">
        <v>-13.3681746459016</v>
      </c>
      <c r="N244">
        <f>(Table2[[#This Row],[1W Return vs Nifty]]-AVERAGE(Table2[1W Return vs Nifty]))/_xlfn.STDEV.P(Table2[1W Return vs Nifty])</f>
        <v>-2.4423698899777193</v>
      </c>
      <c r="O244">
        <v>1989.45</v>
      </c>
      <c r="P244">
        <v>1864.81951973628</v>
      </c>
      <c r="Q244">
        <v>1468.0312282749401</v>
      </c>
      <c r="R244">
        <v>31.368931864418801</v>
      </c>
      <c r="S244" s="1">
        <f>(Table2[[#This Row],[Close Price]]-Table2[[#This Row],[20D EMA]])/Table2[[#This Row],[20D EMA]]</f>
        <v>-6.9089446832039034E-2</v>
      </c>
      <c r="T244" s="1">
        <f>(Table2[[#This Row],[Close Price]]-Table2[[#This Row],[50D EMA]])/Table2[[#This Row],[50D EMA]]</f>
        <v>-6.8744023754603823E-3</v>
      </c>
      <c r="U244" s="1">
        <f>(Table2[[#This Row],[Close Price]]-Table2[[#This Row],[200D EMA]])/Table2[[#This Row],[200D EMA]]</f>
        <v>0.26155354486311266</v>
      </c>
      <c r="V244">
        <v>0.97408092257975099</v>
      </c>
      <c r="W244">
        <v>1836</v>
      </c>
      <c r="X244">
        <v>1917</v>
      </c>
      <c r="Y244">
        <v>1802.4</v>
      </c>
      <c r="Z244">
        <v>1925.75</v>
      </c>
      <c r="AA244">
        <v>1802.4</v>
      </c>
      <c r="AB244">
        <v>2065</v>
      </c>
      <c r="AC244" s="1">
        <f>(Table2[[#This Row],[Close Price]]/Table2[[#This Row],[Day Low]])-1</f>
        <v>8.7145969498909626E-3</v>
      </c>
      <c r="AD244" s="1">
        <f>(Table2[[#This Row],[Day High]]/Table2[[#This Row],[Close Price]])-1</f>
        <v>3.5097192224621931E-2</v>
      </c>
      <c r="AE244" s="1">
        <f>(Table2[[#This Row],[Close Price]]/Table2[[#This Row],[Current Week Low]])-1</f>
        <v>2.7518863737239219E-2</v>
      </c>
      <c r="AF244" s="1">
        <f>(Table2[[#This Row],[Current Week High]]/Table2[[#This Row],[Close Price]])-1</f>
        <v>3.9821814254859644E-2</v>
      </c>
      <c r="AG244" s="1">
        <f>(Table2[[#This Row],[Close Price]]/Table2[[#This Row],[Current Month Low]])-1</f>
        <v>2.7518863737239219E-2</v>
      </c>
      <c r="AH244" s="1">
        <f>(Table2[[#This Row],[Current Month High]]/Table2[[#This Row],[Close Price]])-1</f>
        <v>0.11501079913606915</v>
      </c>
      <c r="AI244">
        <v>22.5188984881209</v>
      </c>
      <c r="AJ244">
        <v>97.441364605543697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0.34</v>
      </c>
      <c r="AM244" t="s">
        <v>3088</v>
      </c>
      <c r="AN244">
        <v>-4.76</v>
      </c>
      <c r="AO244" t="s">
        <v>3089</v>
      </c>
      <c r="AP244">
        <v>-3.7029145439732E-2</v>
      </c>
      <c r="AQ244">
        <f>(Table2[[#This Row],[Sharpe Ratio]]-AVERAGE(Table2[Sharpe Ratio]))/_xlfn.STDEV.P(Table2[Sharpe Ratio])</f>
        <v>-1.1254798407936026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-1.6992416808203497</v>
      </c>
      <c r="AS244">
        <f>_xlfn.RANK.AVG(Table2[[#This Row],[1Y Return vs Nifty Z-Score]],Table2[1Y Return vs Nifty Z-Score])</f>
        <v>141</v>
      </c>
      <c r="AT244">
        <f>_xlfn.RANK.AVG(Table2[[#This Row],[6M Return vs Nifty Z-Score]],Table2[6M Return vs Nifty Z-Score])</f>
        <v>47</v>
      </c>
      <c r="AU244">
        <f>_xlfn.RANK.AVG(Table2[[#This Row],[Sharpe Ratio Z-Score]],Table2[Sharpe Ratio Z-Score])</f>
        <v>631</v>
      </c>
      <c r="AV244">
        <f>(Table2[[#This Row],[Rank 1Y]]+Table2[[#This Row],[Rank 6M]]+Table2[[#This Row],[Rank Sharpe]])/3</f>
        <v>273</v>
      </c>
    </row>
    <row r="245" spans="1:48" x14ac:dyDescent="0.3">
      <c r="A245" t="s">
        <v>687</v>
      </c>
      <c r="B245" t="s">
        <v>688</v>
      </c>
      <c r="C245" t="s">
        <v>3034</v>
      </c>
      <c r="D245" t="s">
        <v>51</v>
      </c>
      <c r="E245">
        <v>24209.385578550002</v>
      </c>
      <c r="F245">
        <v>1351.65</v>
      </c>
      <c r="G245">
        <v>37.036498589889497</v>
      </c>
      <c r="H245">
        <f>(Table2[[#This Row],[1Y Return vs Nifty]]-AVERAGE(Table2[1Y Return vs Nifty]))/_xlfn.STDEV.P(Table2[1Y Return vs Nifty])</f>
        <v>7.6445675057885826E-2</v>
      </c>
      <c r="I245">
        <v>7.7984917181938798</v>
      </c>
      <c r="J245">
        <f>(Table2[[#This Row],[1M Return vs Nifty]]-AVERAGE(Table2[1M Return vs Nifty]))/_xlfn.STDEV.P(Table2[1M Return vs Nifty])</f>
        <v>1.0087079385034039</v>
      </c>
      <c r="K245">
        <v>46.888107327300901</v>
      </c>
      <c r="L245">
        <f>(Table2[[#This Row],[6M Return vs Nifty]]-AVERAGE(Table2[6M Return vs Nifty]))/_xlfn.STDEV.P(Table2[6M Return vs Nifty])</f>
        <v>1.5896842808958163</v>
      </c>
      <c r="M245">
        <v>-6.8626657970982205E-2</v>
      </c>
      <c r="N245">
        <f>(Table2[[#This Row],[1W Return vs Nifty]]-AVERAGE(Table2[1W Return vs Nifty]))/_xlfn.STDEV.P(Table2[1W Return vs Nifty])</f>
        <v>0.21183848751026957</v>
      </c>
      <c r="O245">
        <v>1293.3699999999999</v>
      </c>
      <c r="P245">
        <v>1208.7888405236699</v>
      </c>
      <c r="Q245">
        <v>1009.71468181015</v>
      </c>
      <c r="R245">
        <v>62.310934816199598</v>
      </c>
      <c r="S245" s="1">
        <f>(Table2[[#This Row],[Close Price]]-Table2[[#This Row],[20D EMA]])/Table2[[#This Row],[20D EMA]]</f>
        <v>4.5060578179484757E-2</v>
      </c>
      <c r="T245" s="1">
        <f>(Table2[[#This Row],[Close Price]]-Table2[[#This Row],[50D EMA]])/Table2[[#This Row],[50D EMA]]</f>
        <v>0.1181853725704814</v>
      </c>
      <c r="U245" s="1">
        <f>(Table2[[#This Row],[Close Price]]-Table2[[#This Row],[200D EMA]])/Table2[[#This Row],[200D EMA]]</f>
        <v>0.33864548505608638</v>
      </c>
      <c r="V245">
        <v>0.81707141021367702</v>
      </c>
      <c r="W245">
        <v>1322.15</v>
      </c>
      <c r="X245">
        <v>1368.7</v>
      </c>
      <c r="Y245">
        <v>1291.95</v>
      </c>
      <c r="Z245">
        <v>1368.7</v>
      </c>
      <c r="AA245">
        <v>1291.95</v>
      </c>
      <c r="AB245">
        <v>1377.8</v>
      </c>
      <c r="AC245" s="1">
        <f>(Table2[[#This Row],[Close Price]]/Table2[[#This Row],[Day Low]])-1</f>
        <v>2.2312143100253312E-2</v>
      </c>
      <c r="AD245" s="1">
        <f>(Table2[[#This Row],[Day High]]/Table2[[#This Row],[Close Price]])-1</f>
        <v>1.2614212259090651E-2</v>
      </c>
      <c r="AE245" s="1">
        <f>(Table2[[#This Row],[Close Price]]/Table2[[#This Row],[Current Week Low]])-1</f>
        <v>4.6209218623011861E-2</v>
      </c>
      <c r="AF245" s="1">
        <f>(Table2[[#This Row],[Current Week High]]/Table2[[#This Row],[Close Price]])-1</f>
        <v>1.2614212259090651E-2</v>
      </c>
      <c r="AG245" s="1">
        <f>(Table2[[#This Row],[Close Price]]/Table2[[#This Row],[Current Month Low]])-1</f>
        <v>4.6209218623011861E-2</v>
      </c>
      <c r="AH245" s="1">
        <f>(Table2[[#This Row],[Current Month High]]/Table2[[#This Row],[Close Price]])-1</f>
        <v>1.934672437391316E-2</v>
      </c>
      <c r="AI245">
        <v>2.39337106499462</v>
      </c>
      <c r="AJ245">
        <v>86.6404308202154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0.2</v>
      </c>
      <c r="AM245" t="s">
        <v>3088</v>
      </c>
      <c r="AN245">
        <v>10.49</v>
      </c>
      <c r="AO245" t="s">
        <v>3088</v>
      </c>
      <c r="AP245">
        <v>1.1061431684678999E-2</v>
      </c>
      <c r="AQ245">
        <f>(Table2[[#This Row],[Sharpe Ratio]]-AVERAGE(Table2[Sharpe Ratio]))/_xlfn.STDEV.P(Table2[Sharpe Ratio])</f>
        <v>-0.56235300180453884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2.3243233801628369</v>
      </c>
      <c r="AS245">
        <f>_xlfn.RANK.AVG(Table2[[#This Row],[1Y Return vs Nifty Z-Score]],Table2[1Y Return vs Nifty Z-Score])</f>
        <v>275</v>
      </c>
      <c r="AT245">
        <f>_xlfn.RANK.AVG(Table2[[#This Row],[6M Return vs Nifty Z-Score]],Table2[6M Return vs Nifty Z-Score])</f>
        <v>51</v>
      </c>
      <c r="AU245">
        <f>_xlfn.RANK.AVG(Table2[[#This Row],[Sharpe Ratio Z-Score]],Table2[Sharpe Ratio Z-Score])</f>
        <v>496</v>
      </c>
      <c r="AV245">
        <f>(Table2[[#This Row],[Rank 1Y]]+Table2[[#This Row],[Rank 6M]]+Table2[[#This Row],[Rank Sharpe]])/3</f>
        <v>274</v>
      </c>
    </row>
    <row r="246" spans="1:48" x14ac:dyDescent="0.3">
      <c r="A246" t="s">
        <v>147</v>
      </c>
      <c r="B246" t="s">
        <v>148</v>
      </c>
      <c r="C246" t="s">
        <v>3038</v>
      </c>
      <c r="D246" t="s">
        <v>75</v>
      </c>
      <c r="E246">
        <v>174508.37523194999</v>
      </c>
      <c r="F246">
        <v>2620.5</v>
      </c>
      <c r="G246">
        <v>18.851146674966301</v>
      </c>
      <c r="H246">
        <f>(Table2[[#This Row],[1Y Return vs Nifty]]-AVERAGE(Table2[1Y Return vs Nifty]))/_xlfn.STDEV.P(Table2[1Y Return vs Nifty])</f>
        <v>-0.20816488244581041</v>
      </c>
      <c r="I246">
        <v>-3.8448090125407601</v>
      </c>
      <c r="J246">
        <f>(Table2[[#This Row],[1M Return vs Nifty]]-AVERAGE(Table2[1M Return vs Nifty]))/_xlfn.STDEV.P(Table2[1M Return vs Nifty])</f>
        <v>-0.22597939859099053</v>
      </c>
      <c r="K246">
        <v>17.431156859258699</v>
      </c>
      <c r="L246">
        <f>(Table2[[#This Row],[6M Return vs Nifty]]-AVERAGE(Table2[6M Return vs Nifty]))/_xlfn.STDEV.P(Table2[6M Return vs Nifty])</f>
        <v>0.50376530938984976</v>
      </c>
      <c r="M246">
        <v>-3.9685731063537899</v>
      </c>
      <c r="N246">
        <f>(Table2[[#This Row],[1W Return vs Nifty]]-AVERAGE(Table2[1W Return vs Nifty]))/_xlfn.STDEV.P(Table2[1W Return vs Nifty])</f>
        <v>-0.56647898195906787</v>
      </c>
      <c r="O246">
        <v>2732.45</v>
      </c>
      <c r="P246">
        <v>2639.93712668629</v>
      </c>
      <c r="Q246">
        <v>2315.05624439966</v>
      </c>
      <c r="R246">
        <v>24.191114585694201</v>
      </c>
      <c r="S246" s="1">
        <f>(Table2[[#This Row],[Close Price]]-Table2[[#This Row],[20D EMA]])/Table2[[#This Row],[20D EMA]]</f>
        <v>-4.097055755823522E-2</v>
      </c>
      <c r="T246" s="1">
        <f>(Table2[[#This Row],[Close Price]]-Table2[[#This Row],[50D EMA]])/Table2[[#This Row],[50D EMA]]</f>
        <v>-7.3627233352666572E-3</v>
      </c>
      <c r="U246" s="1">
        <f>(Table2[[#This Row],[Close Price]]-Table2[[#This Row],[200D EMA]])/Table2[[#This Row],[200D EMA]]</f>
        <v>0.13193794161124045</v>
      </c>
      <c r="V246">
        <v>0.92678848004841596</v>
      </c>
      <c r="W246">
        <v>2610</v>
      </c>
      <c r="X246">
        <v>2679.4</v>
      </c>
      <c r="Y246">
        <v>2587.75</v>
      </c>
      <c r="Z246">
        <v>2679.4</v>
      </c>
      <c r="AA246">
        <v>2587.75</v>
      </c>
      <c r="AB246">
        <v>2788.65</v>
      </c>
      <c r="AC246" s="1">
        <f>(Table2[[#This Row],[Close Price]]/Table2[[#This Row],[Day Low]])-1</f>
        <v>4.022988505747227E-3</v>
      </c>
      <c r="AD246" s="1">
        <f>(Table2[[#This Row],[Day High]]/Table2[[#This Row],[Close Price]])-1</f>
        <v>2.2476626597977445E-2</v>
      </c>
      <c r="AE246" s="1">
        <f>(Table2[[#This Row],[Close Price]]/Table2[[#This Row],[Current Week Low]])-1</f>
        <v>1.2655782050043474E-2</v>
      </c>
      <c r="AF246" s="1">
        <f>(Table2[[#This Row],[Current Week High]]/Table2[[#This Row],[Close Price]])-1</f>
        <v>2.2476626597977445E-2</v>
      </c>
      <c r="AG246" s="1">
        <f>(Table2[[#This Row],[Close Price]]/Table2[[#This Row],[Current Month Low]])-1</f>
        <v>1.2655782050043474E-2</v>
      </c>
      <c r="AH246" s="1">
        <f>(Table2[[#This Row],[Current Month High]]/Table2[[#This Row],[Close Price]])-1</f>
        <v>6.4167143674871197E-2</v>
      </c>
      <c r="AI246">
        <v>9.8168288494562006</v>
      </c>
      <c r="AJ246">
        <v>49.649876918830202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0.03</v>
      </c>
      <c r="AM246" t="s">
        <v>3088</v>
      </c>
      <c r="AN246">
        <v>-4.47</v>
      </c>
      <c r="AO246" t="s">
        <v>3089</v>
      </c>
      <c r="AP246">
        <v>6.9650360169456998E-2</v>
      </c>
      <c r="AQ246">
        <f>(Table2[[#This Row],[Sharpe Ratio]]-AVERAGE(Table2[Sharpe Ratio]))/_xlfn.STDEV.P(Table2[Sharpe Ratio])</f>
        <v>0.12370651484538643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-0.37315143876063261</v>
      </c>
      <c r="AS246">
        <f>_xlfn.RANK.AVG(Table2[[#This Row],[1Y Return vs Nifty Z-Score]],Table2[1Y Return vs Nifty Z-Score])</f>
        <v>352</v>
      </c>
      <c r="AT246">
        <f>_xlfn.RANK.AVG(Table2[[#This Row],[6M Return vs Nifty Z-Score]],Table2[6M Return vs Nifty Z-Score])</f>
        <v>172</v>
      </c>
      <c r="AU246">
        <f>_xlfn.RANK.AVG(Table2[[#This Row],[Sharpe Ratio Z-Score]],Table2[Sharpe Ratio Z-Score])</f>
        <v>301</v>
      </c>
      <c r="AV246">
        <f>(Table2[[#This Row],[Rank 1Y]]+Table2[[#This Row],[Rank 6M]]+Table2[[#This Row],[Rank Sharpe]])/3</f>
        <v>275</v>
      </c>
    </row>
    <row r="247" spans="1:48" x14ac:dyDescent="0.3">
      <c r="A247" t="s">
        <v>838</v>
      </c>
      <c r="B247" t="s">
        <v>839</v>
      </c>
      <c r="C247" t="s">
        <v>3031</v>
      </c>
      <c r="D247" t="s">
        <v>635</v>
      </c>
      <c r="E247">
        <v>17827.67785588</v>
      </c>
      <c r="F247">
        <v>123.65</v>
      </c>
      <c r="G247">
        <v>46.1046800743772</v>
      </c>
      <c r="H247">
        <f>(Table2[[#This Row],[1Y Return vs Nifty]]-AVERAGE(Table2[1Y Return vs Nifty]))/_xlfn.STDEV.P(Table2[1Y Return vs Nifty])</f>
        <v>0.21836760210768968</v>
      </c>
      <c r="I247">
        <v>-4.0922945373657704</v>
      </c>
      <c r="J247">
        <f>(Table2[[#This Row],[1M Return vs Nifty]]-AVERAGE(Table2[1M Return vs Nifty]))/_xlfn.STDEV.P(Table2[1M Return vs Nifty])</f>
        <v>-0.25222343803325964</v>
      </c>
      <c r="K247">
        <v>10.060452892107101</v>
      </c>
      <c r="L247">
        <f>(Table2[[#This Row],[6M Return vs Nifty]]-AVERAGE(Table2[6M Return vs Nifty]))/_xlfn.STDEV.P(Table2[6M Return vs Nifty])</f>
        <v>0.23204718704151897</v>
      </c>
      <c r="M247">
        <v>0.27462648851282701</v>
      </c>
      <c r="N247">
        <f>(Table2[[#This Row],[1W Return vs Nifty]]-AVERAGE(Table2[1W Return vs Nifty]))/_xlfn.STDEV.P(Table2[1W Return vs Nifty])</f>
        <v>0.28034197182591947</v>
      </c>
      <c r="O247">
        <v>124.43</v>
      </c>
      <c r="P247">
        <v>117.574280574394</v>
      </c>
      <c r="Q247">
        <v>99.254545530560605</v>
      </c>
      <c r="R247">
        <v>44.638370403284</v>
      </c>
      <c r="S247" s="1">
        <f>(Table2[[#This Row],[Close Price]]-Table2[[#This Row],[20D EMA]])/Table2[[#This Row],[20D EMA]]</f>
        <v>-6.2685847464437928E-3</v>
      </c>
      <c r="T247" s="1">
        <f>(Table2[[#This Row],[Close Price]]-Table2[[#This Row],[50D EMA]])/Table2[[#This Row],[50D EMA]]</f>
        <v>5.1675582414145903E-2</v>
      </c>
      <c r="U247" s="1">
        <f>(Table2[[#This Row],[Close Price]]-Table2[[#This Row],[200D EMA]])/Table2[[#This Row],[200D EMA]]</f>
        <v>0.24578677318035785</v>
      </c>
      <c r="V247">
        <v>1.3615858288203</v>
      </c>
      <c r="W247">
        <v>122.7</v>
      </c>
      <c r="X247">
        <v>129.88</v>
      </c>
      <c r="Y247">
        <v>122.27</v>
      </c>
      <c r="Z247">
        <v>130.5</v>
      </c>
      <c r="AA247">
        <v>122.27</v>
      </c>
      <c r="AB247">
        <v>140.5</v>
      </c>
      <c r="AC247" s="1">
        <f>(Table2[[#This Row],[Close Price]]/Table2[[#This Row],[Day Low]])-1</f>
        <v>7.7424612876935139E-3</v>
      </c>
      <c r="AD247" s="1">
        <f>(Table2[[#This Row],[Day High]]/Table2[[#This Row],[Close Price]])-1</f>
        <v>5.0384148807116835E-2</v>
      </c>
      <c r="AE247" s="1">
        <f>(Table2[[#This Row],[Close Price]]/Table2[[#This Row],[Current Week Low]])-1</f>
        <v>1.1286497096589576E-2</v>
      </c>
      <c r="AF247" s="1">
        <f>(Table2[[#This Row],[Current Week High]]/Table2[[#This Row],[Close Price]])-1</f>
        <v>5.539830165790538E-2</v>
      </c>
      <c r="AG247" s="1">
        <f>(Table2[[#This Row],[Close Price]]/Table2[[#This Row],[Current Month Low]])-1</f>
        <v>1.1286497096589576E-2</v>
      </c>
      <c r="AH247" s="1">
        <f>(Table2[[#This Row],[Current Month High]]/Table2[[#This Row],[Close Price]])-1</f>
        <v>0.13627173473513943</v>
      </c>
      <c r="AI247">
        <v>13.627173473513899</v>
      </c>
      <c r="AJ247">
        <v>101.056910569105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0.19</v>
      </c>
      <c r="AM247" t="s">
        <v>3088</v>
      </c>
      <c r="AN247">
        <v>7.06</v>
      </c>
      <c r="AO247" t="s">
        <v>3088</v>
      </c>
      <c r="AP247">
        <v>5.5549929326638998E-2</v>
      </c>
      <c r="AQ247">
        <f>(Table2[[#This Row],[Sharpe Ratio]]-AVERAGE(Table2[Sharpe Ratio]))/_xlfn.STDEV.P(Table2[Sharpe Ratio])</f>
        <v>-4.140547847418332E-2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0.43712784446768516</v>
      </c>
      <c r="AS247">
        <f>_xlfn.RANK.AVG(Table2[[#This Row],[1Y Return vs Nifty Z-Score]],Table2[1Y Return vs Nifty Z-Score])</f>
        <v>231</v>
      </c>
      <c r="AT247">
        <f>_xlfn.RANK.AVG(Table2[[#This Row],[6M Return vs Nifty Z-Score]],Table2[6M Return vs Nifty Z-Score])</f>
        <v>243</v>
      </c>
      <c r="AU247">
        <f>_xlfn.RANK.AVG(Table2[[#This Row],[Sharpe Ratio Z-Score]],Table2[Sharpe Ratio Z-Score])</f>
        <v>352</v>
      </c>
      <c r="AV247">
        <f>(Table2[[#This Row],[Rank 1Y]]+Table2[[#This Row],[Rank 6M]]+Table2[[#This Row],[Rank Sharpe]])/3</f>
        <v>275.33333333333331</v>
      </c>
    </row>
    <row r="248" spans="1:48" x14ac:dyDescent="0.3">
      <c r="A248" t="s">
        <v>592</v>
      </c>
      <c r="B248" t="s">
        <v>593</v>
      </c>
      <c r="C248" t="s">
        <v>3041</v>
      </c>
      <c r="D248" t="s">
        <v>265</v>
      </c>
      <c r="E248">
        <v>31636.247333059899</v>
      </c>
      <c r="F248">
        <v>4205.8999999999996</v>
      </c>
      <c r="G248">
        <v>2.2235616821942701</v>
      </c>
      <c r="H248">
        <f>(Table2[[#This Row],[1Y Return vs Nifty]]-AVERAGE(Table2[1Y Return vs Nifty]))/_xlfn.STDEV.P(Table2[1Y Return vs Nifty])</f>
        <v>-0.46839554814161521</v>
      </c>
      <c r="I248">
        <v>-2.2650136809509398</v>
      </c>
      <c r="J248">
        <f>(Table2[[#This Row],[1M Return vs Nifty]]-AVERAGE(Table2[1M Return vs Nifty]))/_xlfn.STDEV.P(Table2[1M Return vs Nifty])</f>
        <v>-5.8453596739463529E-2</v>
      </c>
      <c r="K248">
        <v>22.0590956687433</v>
      </c>
      <c r="L248">
        <f>(Table2[[#This Row],[6M Return vs Nifty]]-AVERAGE(Table2[6M Return vs Nifty]))/_xlfn.STDEV.P(Table2[6M Return vs Nifty])</f>
        <v>0.67437246567509712</v>
      </c>
      <c r="M248">
        <v>3.0759967692969301</v>
      </c>
      <c r="N248">
        <f>(Table2[[#This Row],[1W Return vs Nifty]]-AVERAGE(Table2[1W Return vs Nifty]))/_xlfn.STDEV.P(Table2[1W Return vs Nifty])</f>
        <v>0.83941514291795316</v>
      </c>
      <c r="O248">
        <v>4154.38</v>
      </c>
      <c r="P248">
        <v>4066.61410782551</v>
      </c>
      <c r="Q248">
        <v>3552.13645384243</v>
      </c>
      <c r="R248">
        <v>55.876834064686101</v>
      </c>
      <c r="S248" s="1">
        <f>(Table2[[#This Row],[Close Price]]-Table2[[#This Row],[20D EMA]])/Table2[[#This Row],[20D EMA]]</f>
        <v>1.2401369157371143E-2</v>
      </c>
      <c r="T248" s="1">
        <f>(Table2[[#This Row],[Close Price]]-Table2[[#This Row],[50D EMA]])/Table2[[#This Row],[50D EMA]]</f>
        <v>3.425107189454183E-2</v>
      </c>
      <c r="U248" s="1">
        <f>(Table2[[#This Row],[Close Price]]-Table2[[#This Row],[200D EMA]])/Table2[[#This Row],[200D EMA]]</f>
        <v>0.18404798201104525</v>
      </c>
      <c r="V248">
        <v>0.76376260844535004</v>
      </c>
      <c r="W248">
        <v>4189.05</v>
      </c>
      <c r="X248">
        <v>4294</v>
      </c>
      <c r="Y248">
        <v>4081</v>
      </c>
      <c r="Z248">
        <v>4294</v>
      </c>
      <c r="AA248">
        <v>4081</v>
      </c>
      <c r="AB248">
        <v>4438</v>
      </c>
      <c r="AC248" s="1">
        <f>(Table2[[#This Row],[Close Price]]/Table2[[#This Row],[Day Low]])-1</f>
        <v>4.0223917117245822E-3</v>
      </c>
      <c r="AD248" s="1">
        <f>(Table2[[#This Row],[Day High]]/Table2[[#This Row],[Close Price]])-1</f>
        <v>2.0946765258327726E-2</v>
      </c>
      <c r="AE248" s="1">
        <f>(Table2[[#This Row],[Close Price]]/Table2[[#This Row],[Current Week Low]])-1</f>
        <v>3.0605243812790839E-2</v>
      </c>
      <c r="AF248" s="1">
        <f>(Table2[[#This Row],[Current Week High]]/Table2[[#This Row],[Close Price]])-1</f>
        <v>2.0946765258327726E-2</v>
      </c>
      <c r="AG248" s="1">
        <f>(Table2[[#This Row],[Close Price]]/Table2[[#This Row],[Current Month Low]])-1</f>
        <v>3.0605243812790839E-2</v>
      </c>
      <c r="AH248" s="1">
        <f>(Table2[[#This Row],[Current Month High]]/Table2[[#This Row],[Close Price]])-1</f>
        <v>5.5184383841746287E-2</v>
      </c>
      <c r="AI248">
        <v>14.550987897952799</v>
      </c>
      <c r="AJ248">
        <v>66.603287779758304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-0.05</v>
      </c>
      <c r="AM248" t="s">
        <v>3089</v>
      </c>
      <c r="AN248">
        <v>7.71</v>
      </c>
      <c r="AO248" t="s">
        <v>3088</v>
      </c>
      <c r="AP248">
        <v>0.106909233033634</v>
      </c>
      <c r="AQ248">
        <f>(Table2[[#This Row],[Sharpe Ratio]]-AVERAGE(Table2[Sharpe Ratio]))/_xlfn.STDEV.P(Table2[Sharpe Ratio])</f>
        <v>0.55999720950725429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1.5469356732192259</v>
      </c>
      <c r="AS248">
        <f>_xlfn.RANK.AVG(Table2[[#This Row],[1Y Return vs Nifty Z-Score]],Table2[1Y Return vs Nifty Z-Score])</f>
        <v>470</v>
      </c>
      <c r="AT248">
        <f>_xlfn.RANK.AVG(Table2[[#This Row],[6M Return vs Nifty Z-Score]],Table2[6M Return vs Nifty Z-Score])</f>
        <v>149</v>
      </c>
      <c r="AU248">
        <f>_xlfn.RANK.AVG(Table2[[#This Row],[Sharpe Ratio Z-Score]],Table2[Sharpe Ratio Z-Score])</f>
        <v>208</v>
      </c>
      <c r="AV248">
        <f>(Table2[[#This Row],[Rank 1Y]]+Table2[[#This Row],[Rank 6M]]+Table2[[#This Row],[Rank Sharpe]])/3</f>
        <v>275.66666666666669</v>
      </c>
    </row>
    <row r="249" spans="1:48" x14ac:dyDescent="0.3">
      <c r="A249" t="s">
        <v>543</v>
      </c>
      <c r="B249" t="s">
        <v>544</v>
      </c>
      <c r="C249" t="s">
        <v>3042</v>
      </c>
      <c r="D249" t="s">
        <v>545</v>
      </c>
      <c r="E249">
        <v>35574.2240682599</v>
      </c>
      <c r="F249">
        <v>1308.1500000000001</v>
      </c>
      <c r="G249">
        <v>-1.1128570954467201</v>
      </c>
      <c r="H249">
        <f>(Table2[[#This Row],[1Y Return vs Nifty]]-AVERAGE(Table2[1Y Return vs Nifty]))/_xlfn.STDEV.P(Table2[1Y Return vs Nifty])</f>
        <v>-0.5206122999984194</v>
      </c>
      <c r="I249">
        <v>1.8306927022131001</v>
      </c>
      <c r="J249">
        <f>(Table2[[#This Row],[1M Return vs Nifty]]-AVERAGE(Table2[1M Return vs Nifty]))/_xlfn.STDEV.P(Table2[1M Return vs Nifty])</f>
        <v>0.37586626879494267</v>
      </c>
      <c r="K249">
        <v>16.484453223125598</v>
      </c>
      <c r="L249">
        <f>(Table2[[#This Row],[6M Return vs Nifty]]-AVERAGE(Table2[6M Return vs Nifty]))/_xlfn.STDEV.P(Table2[6M Return vs Nifty])</f>
        <v>0.46886544967810062</v>
      </c>
      <c r="M249">
        <v>0.821333225648748</v>
      </c>
      <c r="N249">
        <f>(Table2[[#This Row],[1W Return vs Nifty]]-AVERAGE(Table2[1W Return vs Nifty]))/_xlfn.STDEV.P(Table2[1W Return vs Nifty])</f>
        <v>0.38944895824772413</v>
      </c>
      <c r="O249">
        <v>1313.78</v>
      </c>
      <c r="P249">
        <v>1259.43271960833</v>
      </c>
      <c r="Q249">
        <v>1166.2294691775201</v>
      </c>
      <c r="R249">
        <v>41.508958700720001</v>
      </c>
      <c r="S249" s="1">
        <f>(Table2[[#This Row],[Close Price]]-Table2[[#This Row],[20D EMA]])/Table2[[#This Row],[20D EMA]]</f>
        <v>-4.285344578239798E-3</v>
      </c>
      <c r="T249" s="1">
        <f>(Table2[[#This Row],[Close Price]]-Table2[[#This Row],[50D EMA]])/Table2[[#This Row],[50D EMA]]</f>
        <v>3.8681923721038985E-2</v>
      </c>
      <c r="U249" s="1">
        <f>(Table2[[#This Row],[Close Price]]-Table2[[#This Row],[200D EMA]])/Table2[[#This Row],[200D EMA]]</f>
        <v>0.12169177213689264</v>
      </c>
      <c r="V249">
        <v>0.54526022047617495</v>
      </c>
      <c r="W249">
        <v>1300.05</v>
      </c>
      <c r="X249">
        <v>1347</v>
      </c>
      <c r="Y249">
        <v>1299.75</v>
      </c>
      <c r="Z249">
        <v>1347</v>
      </c>
      <c r="AA249">
        <v>1299.75</v>
      </c>
      <c r="AB249">
        <v>1394</v>
      </c>
      <c r="AC249" s="1">
        <f>(Table2[[#This Row],[Close Price]]/Table2[[#This Row],[Day Low]])-1</f>
        <v>6.230529595015577E-3</v>
      </c>
      <c r="AD249" s="1">
        <f>(Table2[[#This Row],[Day High]]/Table2[[#This Row],[Close Price]])-1</f>
        <v>2.9698429079233923E-2</v>
      </c>
      <c r="AE249" s="1">
        <f>(Table2[[#This Row],[Close Price]]/Table2[[#This Row],[Current Week Low]])-1</f>
        <v>6.4627813040969428E-3</v>
      </c>
      <c r="AF249" s="1">
        <f>(Table2[[#This Row],[Current Week High]]/Table2[[#This Row],[Close Price]])-1</f>
        <v>2.9698429079233923E-2</v>
      </c>
      <c r="AG249" s="1">
        <f>(Table2[[#This Row],[Close Price]]/Table2[[#This Row],[Current Month Low]])-1</f>
        <v>6.4627813040969428E-3</v>
      </c>
      <c r="AH249" s="1">
        <f>(Table2[[#This Row],[Current Month High]]/Table2[[#This Row],[Close Price]])-1</f>
        <v>6.5627030539311182E-2</v>
      </c>
      <c r="AI249">
        <v>10.1708519665175</v>
      </c>
      <c r="AJ249">
        <v>32.732991730505802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0.06</v>
      </c>
      <c r="AM249" t="s">
        <v>3088</v>
      </c>
      <c r="AN249">
        <v>-0.28999999999999998</v>
      </c>
      <c r="AO249" t="s">
        <v>3089</v>
      </c>
      <c r="AP249">
        <v>0.12663608196311699</v>
      </c>
      <c r="AQ249">
        <f>(Table2[[#This Row],[Sharpe Ratio]]-AVERAGE(Table2[Sharpe Ratio]))/_xlfn.STDEV.P(Table2[Sharpe Ratio])</f>
        <v>0.79099294183411195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1.5045613185564599</v>
      </c>
      <c r="AS249">
        <f>_xlfn.RANK.AVG(Table2[[#This Row],[1Y Return vs Nifty Z-Score]],Table2[1Y Return vs Nifty Z-Score])</f>
        <v>497</v>
      </c>
      <c r="AT249">
        <f>_xlfn.RANK.AVG(Table2[[#This Row],[6M Return vs Nifty Z-Score]],Table2[6M Return vs Nifty Z-Score])</f>
        <v>177</v>
      </c>
      <c r="AU249">
        <f>_xlfn.RANK.AVG(Table2[[#This Row],[Sharpe Ratio Z-Score]],Table2[Sharpe Ratio Z-Score])</f>
        <v>154</v>
      </c>
      <c r="AV249">
        <f>(Table2[[#This Row],[Rank 1Y]]+Table2[[#This Row],[Rank 6M]]+Table2[[#This Row],[Rank Sharpe]])/3</f>
        <v>276</v>
      </c>
    </row>
    <row r="250" spans="1:48" x14ac:dyDescent="0.3">
      <c r="A250" t="s">
        <v>1959</v>
      </c>
      <c r="B250" t="s">
        <v>1960</v>
      </c>
      <c r="C250" t="s">
        <v>3044</v>
      </c>
      <c r="D250" t="s">
        <v>296</v>
      </c>
      <c r="E250">
        <v>3197.069047</v>
      </c>
      <c r="F250">
        <v>312.25</v>
      </c>
      <c r="G250">
        <v>27.550380854256801</v>
      </c>
      <c r="H250">
        <f>(Table2[[#This Row],[1Y Return vs Nifty]]-AVERAGE(Table2[1Y Return vs Nifty]))/_xlfn.STDEV.P(Table2[1Y Return vs Nifty])</f>
        <v>-7.2017179547010882E-2</v>
      </c>
      <c r="I250">
        <v>-1.9176524029013299E-2</v>
      </c>
      <c r="J250">
        <f>(Table2[[#This Row],[1M Return vs Nifty]]-AVERAGE(Table2[1M Return vs Nifty]))/_xlfn.STDEV.P(Table2[1M Return vs Nifty])</f>
        <v>0.17970109521210484</v>
      </c>
      <c r="K250">
        <v>24.461092872224199</v>
      </c>
      <c r="L250">
        <f>(Table2[[#This Row],[6M Return vs Nifty]]-AVERAGE(Table2[6M Return vs Nifty]))/_xlfn.STDEV.P(Table2[6M Return vs Nifty])</f>
        <v>0.76292115422973916</v>
      </c>
      <c r="M250">
        <v>-6.5598634625833299</v>
      </c>
      <c r="N250">
        <f>(Table2[[#This Row],[1W Return vs Nifty]]-AVERAGE(Table2[1W Return vs Nifty]))/_xlfn.STDEV.P(Table2[1W Return vs Nifty])</f>
        <v>-1.0836262247262602</v>
      </c>
      <c r="O250">
        <v>321.24</v>
      </c>
      <c r="P250">
        <v>305.00182560066798</v>
      </c>
      <c r="Q250">
        <v>261.17877098367501</v>
      </c>
      <c r="R250">
        <v>37.890111136620398</v>
      </c>
      <c r="S250" s="1">
        <f>(Table2[[#This Row],[Close Price]]-Table2[[#This Row],[20D EMA]])/Table2[[#This Row],[20D EMA]]</f>
        <v>-2.7985306935624482E-2</v>
      </c>
      <c r="T250" s="1">
        <f>(Table2[[#This Row],[Close Price]]-Table2[[#This Row],[50D EMA]])/Table2[[#This Row],[50D EMA]]</f>
        <v>2.3764363983912302E-2</v>
      </c>
      <c r="U250" s="1">
        <f>(Table2[[#This Row],[Close Price]]-Table2[[#This Row],[200D EMA]])/Table2[[#This Row],[200D EMA]]</f>
        <v>0.19554127168902713</v>
      </c>
      <c r="V250">
        <v>1.2871420788982</v>
      </c>
      <c r="W250">
        <v>310.55</v>
      </c>
      <c r="X250">
        <v>327.35000000000002</v>
      </c>
      <c r="Y250">
        <v>310.55</v>
      </c>
      <c r="Z250">
        <v>330</v>
      </c>
      <c r="AA250">
        <v>310.55</v>
      </c>
      <c r="AB250">
        <v>346.9</v>
      </c>
      <c r="AC250" s="1">
        <f>(Table2[[#This Row],[Close Price]]/Table2[[#This Row],[Day Low]])-1</f>
        <v>5.4741587506037526E-3</v>
      </c>
      <c r="AD250" s="1">
        <f>(Table2[[#This Row],[Day High]]/Table2[[#This Row],[Close Price]])-1</f>
        <v>4.8358686949559804E-2</v>
      </c>
      <c r="AE250" s="1">
        <f>(Table2[[#This Row],[Close Price]]/Table2[[#This Row],[Current Week Low]])-1</f>
        <v>5.4741587506037526E-3</v>
      </c>
      <c r="AF250" s="1">
        <f>(Table2[[#This Row],[Current Week High]]/Table2[[#This Row],[Close Price]])-1</f>
        <v>5.684547638110482E-2</v>
      </c>
      <c r="AG250" s="1">
        <f>(Table2[[#This Row],[Close Price]]/Table2[[#This Row],[Current Month Low]])-1</f>
        <v>5.4741587506037526E-3</v>
      </c>
      <c r="AH250" s="1">
        <f>(Table2[[#This Row],[Current Month High]]/Table2[[#This Row],[Close Price]])-1</f>
        <v>0.1109687750200159</v>
      </c>
      <c r="AI250">
        <v>13.851080864691699</v>
      </c>
      <c r="AJ250">
        <v>65.518155314073596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0.14000000000000001</v>
      </c>
      <c r="AM250" t="s">
        <v>3088</v>
      </c>
      <c r="AN250">
        <v>6.01</v>
      </c>
      <c r="AO250" t="s">
        <v>3088</v>
      </c>
      <c r="AP250">
        <v>4.1455174458206998E-2</v>
      </c>
      <c r="AQ250">
        <f>(Table2[[#This Row],[Sharpe Ratio]]-AVERAGE(Table2[Sharpe Ratio]))/_xlfn.STDEV.P(Table2[Sharpe Ratio])</f>
        <v>-0.20645100776472092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-0.41947216259614806</v>
      </c>
      <c r="AS250">
        <f>_xlfn.RANK.AVG(Table2[[#This Row],[1Y Return vs Nifty Z-Score]],Table2[1Y Return vs Nifty Z-Score])</f>
        <v>310</v>
      </c>
      <c r="AT250">
        <f>_xlfn.RANK.AVG(Table2[[#This Row],[6M Return vs Nifty Z-Score]],Table2[6M Return vs Nifty Z-Score])</f>
        <v>132</v>
      </c>
      <c r="AU250">
        <f>_xlfn.RANK.AVG(Table2[[#This Row],[Sharpe Ratio Z-Score]],Table2[Sharpe Ratio Z-Score])</f>
        <v>392</v>
      </c>
      <c r="AV250">
        <f>(Table2[[#This Row],[Rank 1Y]]+Table2[[#This Row],[Rank 6M]]+Table2[[#This Row],[Rank Sharpe]])/3</f>
        <v>278</v>
      </c>
    </row>
    <row r="251" spans="1:48" x14ac:dyDescent="0.3">
      <c r="A251" t="s">
        <v>472</v>
      </c>
      <c r="B251" t="s">
        <v>473</v>
      </c>
      <c r="C251" t="s">
        <v>3030</v>
      </c>
      <c r="D251" t="s">
        <v>34</v>
      </c>
      <c r="E251">
        <v>43550.447879849999</v>
      </c>
      <c r="F251">
        <v>61.5</v>
      </c>
      <c r="G251">
        <v>58.752352700281897</v>
      </c>
      <c r="H251">
        <f>(Table2[[#This Row],[1Y Return vs Nifty]]-AVERAGE(Table2[1Y Return vs Nifty]))/_xlfn.STDEV.P(Table2[1Y Return vs Nifty])</f>
        <v>0.41631049449840735</v>
      </c>
      <c r="I251">
        <v>-1.49577168780507</v>
      </c>
      <c r="J251">
        <f>(Table2[[#This Row],[1M Return vs Nifty]]-AVERAGE(Table2[1M Return vs Nifty]))/_xlfn.STDEV.P(Table2[1M Return vs Nifty])</f>
        <v>2.3118920372574688E-2</v>
      </c>
      <c r="K251">
        <v>-9.8130044413044306</v>
      </c>
      <c r="L251">
        <f>(Table2[[#This Row],[6M Return vs Nifty]]-AVERAGE(Table2[6M Return vs Nifty]))/_xlfn.STDEV.P(Table2[6M Return vs Nifty])</f>
        <v>-0.500580053893659</v>
      </c>
      <c r="M251">
        <v>-5.2289253549716896</v>
      </c>
      <c r="N251">
        <f>(Table2[[#This Row],[1W Return vs Nifty]]-AVERAGE(Table2[1W Return vs Nifty]))/_xlfn.STDEV.P(Table2[1W Return vs Nifty])</f>
        <v>-0.81800914673634206</v>
      </c>
      <c r="O251">
        <v>65.47</v>
      </c>
      <c r="P251">
        <v>65.424175516058895</v>
      </c>
      <c r="Q251">
        <v>57.877468650752597</v>
      </c>
      <c r="R251">
        <v>24.355144902471999</v>
      </c>
      <c r="S251" s="1">
        <f>(Table2[[#This Row],[Close Price]]-Table2[[#This Row],[20D EMA]])/Table2[[#This Row],[20D EMA]]</f>
        <v>-6.0638460363525264E-2</v>
      </c>
      <c r="T251" s="1">
        <f>(Table2[[#This Row],[Close Price]]-Table2[[#This Row],[50D EMA]])/Table2[[#This Row],[50D EMA]]</f>
        <v>-5.9980511563277925E-2</v>
      </c>
      <c r="U251" s="1">
        <f>(Table2[[#This Row],[Close Price]]-Table2[[#This Row],[200D EMA]])/Table2[[#This Row],[200D EMA]]</f>
        <v>6.258966457407944E-2</v>
      </c>
      <c r="V251">
        <v>0.76341122349781498</v>
      </c>
      <c r="W251">
        <v>61.01</v>
      </c>
      <c r="X251">
        <v>64.150000000000006</v>
      </c>
      <c r="Y251">
        <v>61.01</v>
      </c>
      <c r="Z251">
        <v>64.16</v>
      </c>
      <c r="AA251">
        <v>61.01</v>
      </c>
      <c r="AB251">
        <v>67.5</v>
      </c>
      <c r="AC251" s="1">
        <f>(Table2[[#This Row],[Close Price]]/Table2[[#This Row],[Day Low]])-1</f>
        <v>8.0314702507786606E-3</v>
      </c>
      <c r="AD251" s="1">
        <f>(Table2[[#This Row],[Day High]]/Table2[[#This Row],[Close Price]])-1</f>
        <v>4.3089430894309055E-2</v>
      </c>
      <c r="AE251" s="1">
        <f>(Table2[[#This Row],[Close Price]]/Table2[[#This Row],[Current Week Low]])-1</f>
        <v>8.0314702507786606E-3</v>
      </c>
      <c r="AF251" s="1">
        <f>(Table2[[#This Row],[Current Week High]]/Table2[[#This Row],[Close Price]])-1</f>
        <v>4.3252032520325168E-2</v>
      </c>
      <c r="AG251" s="1">
        <f>(Table2[[#This Row],[Close Price]]/Table2[[#This Row],[Current Month Low]])-1</f>
        <v>8.0314702507786606E-3</v>
      </c>
      <c r="AH251" s="1">
        <f>(Table2[[#This Row],[Current Month High]]/Table2[[#This Row],[Close Price]])-1</f>
        <v>9.7560975609756184E-2</v>
      </c>
      <c r="AI251">
        <v>19.512195121951201</v>
      </c>
      <c r="AJ251">
        <v>82.492581602373804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-7.0000000000000007E-2</v>
      </c>
      <c r="AM251" t="s">
        <v>3089</v>
      </c>
      <c r="AN251">
        <v>-6.32</v>
      </c>
      <c r="AO251" t="s">
        <v>3089</v>
      </c>
      <c r="AP251">
        <v>0.12524024390071001</v>
      </c>
      <c r="AQ251">
        <f>(Table2[[#This Row],[Sharpe Ratio]]-AVERAGE(Table2[Sharpe Ratio]))/_xlfn.STDEV.P(Table2[Sharpe Ratio])</f>
        <v>0.77464807922640444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-0.10451170653261443</v>
      </c>
      <c r="AS251">
        <f>_xlfn.RANK.AVG(Table2[[#This Row],[1Y Return vs Nifty Z-Score]],Table2[1Y Return vs Nifty Z-Score])</f>
        <v>185</v>
      </c>
      <c r="AT251">
        <f>_xlfn.RANK.AVG(Table2[[#This Row],[6M Return vs Nifty Z-Score]],Table2[6M Return vs Nifty Z-Score])</f>
        <v>492</v>
      </c>
      <c r="AU251">
        <f>_xlfn.RANK.AVG(Table2[[#This Row],[Sharpe Ratio Z-Score]],Table2[Sharpe Ratio Z-Score])</f>
        <v>158</v>
      </c>
      <c r="AV251">
        <f>(Table2[[#This Row],[Rank 1Y]]+Table2[[#This Row],[Rank 6M]]+Table2[[#This Row],[Rank Sharpe]])/3</f>
        <v>278.33333333333331</v>
      </c>
    </row>
    <row r="252" spans="1:48" x14ac:dyDescent="0.3">
      <c r="A252" t="s">
        <v>554</v>
      </c>
      <c r="B252" t="s">
        <v>555</v>
      </c>
      <c r="C252" t="s">
        <v>3034</v>
      </c>
      <c r="D252" t="s">
        <v>51</v>
      </c>
      <c r="E252">
        <v>34831.114245655001</v>
      </c>
      <c r="F252">
        <v>2788.45</v>
      </c>
      <c r="G252">
        <v>36.796363783539398</v>
      </c>
      <c r="H252">
        <f>(Table2[[#This Row],[1Y Return vs Nifty]]-AVERAGE(Table2[1Y Return vs Nifty]))/_xlfn.STDEV.P(Table2[1Y Return vs Nifty])</f>
        <v>7.2687435930533062E-2</v>
      </c>
      <c r="I252">
        <v>28.439865877393601</v>
      </c>
      <c r="J252">
        <f>(Table2[[#This Row],[1M Return vs Nifty]]-AVERAGE(Table2[1M Return vs Nifty]))/_xlfn.STDEV.P(Table2[1M Return vs Nifty])</f>
        <v>3.1975755014030973</v>
      </c>
      <c r="K252">
        <v>13.5854802173758</v>
      </c>
      <c r="L252">
        <f>(Table2[[#This Row],[6M Return vs Nifty]]-AVERAGE(Table2[6M Return vs Nifty]))/_xlfn.STDEV.P(Table2[6M Return vs Nifty])</f>
        <v>0.36199594231878668</v>
      </c>
      <c r="M252">
        <v>20.336047169124999</v>
      </c>
      <c r="N252">
        <f>(Table2[[#This Row],[1W Return vs Nifty]]-AVERAGE(Table2[1W Return vs Nifty]))/_xlfn.STDEV.P(Table2[1W Return vs Nifty])</f>
        <v>4.2840262235849735</v>
      </c>
      <c r="O252">
        <v>2519.7399999999998</v>
      </c>
      <c r="P252">
        <v>2402.9991434244898</v>
      </c>
      <c r="Q252">
        <v>2155.77049913257</v>
      </c>
      <c r="R252">
        <v>81.458045847576003</v>
      </c>
      <c r="S252" s="1">
        <f>(Table2[[#This Row],[Close Price]]-Table2[[#This Row],[20D EMA]])/Table2[[#This Row],[20D EMA]]</f>
        <v>0.10664195512235392</v>
      </c>
      <c r="T252" s="1">
        <f>(Table2[[#This Row],[Close Price]]-Table2[[#This Row],[50D EMA]])/Table2[[#This Row],[50D EMA]]</f>
        <v>0.16040407572772075</v>
      </c>
      <c r="U252" s="1">
        <f>(Table2[[#This Row],[Close Price]]-Table2[[#This Row],[200D EMA]])/Table2[[#This Row],[200D EMA]]</f>
        <v>0.29348184378717718</v>
      </c>
      <c r="V252">
        <v>1.75434476999296</v>
      </c>
      <c r="W252">
        <v>2762</v>
      </c>
      <c r="X252">
        <v>2880</v>
      </c>
      <c r="Y252">
        <v>2716.8</v>
      </c>
      <c r="Z252">
        <v>2880</v>
      </c>
      <c r="AA252">
        <v>2663.85</v>
      </c>
      <c r="AB252">
        <v>2880</v>
      </c>
      <c r="AC252" s="1">
        <f>(Table2[[#This Row],[Close Price]]/Table2[[#This Row],[Day Low]])-1</f>
        <v>9.5763939174511314E-3</v>
      </c>
      <c r="AD252" s="1">
        <f>(Table2[[#This Row],[Day High]]/Table2[[#This Row],[Close Price]])-1</f>
        <v>3.2831859993903478E-2</v>
      </c>
      <c r="AE252" s="1">
        <f>(Table2[[#This Row],[Close Price]]/Table2[[#This Row],[Current Week Low]])-1</f>
        <v>2.6372938751472175E-2</v>
      </c>
      <c r="AF252" s="1">
        <f>(Table2[[#This Row],[Current Week High]]/Table2[[#This Row],[Close Price]])-1</f>
        <v>3.2831859993903478E-2</v>
      </c>
      <c r="AG252" s="1">
        <f>(Table2[[#This Row],[Close Price]]/Table2[[#This Row],[Current Month Low]])-1</f>
        <v>4.6774405465773272E-2</v>
      </c>
      <c r="AH252" s="1">
        <f>(Table2[[#This Row],[Current Month High]]/Table2[[#This Row],[Close Price]])-1</f>
        <v>3.2831859993903478E-2</v>
      </c>
      <c r="AI252">
        <v>3.2831859993903398</v>
      </c>
      <c r="AJ252">
        <v>68.991848731856507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0.03</v>
      </c>
      <c r="AM252" t="s">
        <v>3088</v>
      </c>
      <c r="AN252">
        <v>21.89</v>
      </c>
      <c r="AO252" t="s">
        <v>3088</v>
      </c>
      <c r="AP252">
        <v>5.8558177465008E-2</v>
      </c>
      <c r="AQ252">
        <f>(Table2[[#This Row],[Sharpe Ratio]]-AVERAGE(Table2[Sharpe Ratio]))/_xlfn.STDEV.P(Table2[Sharpe Ratio])</f>
        <v>-6.179757213404833E-3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7.9101053460239861</v>
      </c>
      <c r="AS252">
        <f>_xlfn.RANK.AVG(Table2[[#This Row],[1Y Return vs Nifty Z-Score]],Table2[1Y Return vs Nifty Z-Score])</f>
        <v>278</v>
      </c>
      <c r="AT252">
        <f>_xlfn.RANK.AVG(Table2[[#This Row],[6M Return vs Nifty Z-Score]],Table2[6M Return vs Nifty Z-Score])</f>
        <v>214</v>
      </c>
      <c r="AU252">
        <f>_xlfn.RANK.AVG(Table2[[#This Row],[Sharpe Ratio Z-Score]],Table2[Sharpe Ratio Z-Score])</f>
        <v>343</v>
      </c>
      <c r="AV252">
        <f>(Table2[[#This Row],[Rank 1Y]]+Table2[[#This Row],[Rank 6M]]+Table2[[#This Row],[Rank Sharpe]])/3</f>
        <v>278.33333333333331</v>
      </c>
    </row>
    <row r="253" spans="1:48" x14ac:dyDescent="0.3">
      <c r="A253" t="s">
        <v>833</v>
      </c>
      <c r="B253" t="s">
        <v>834</v>
      </c>
      <c r="C253" t="s">
        <v>3041</v>
      </c>
      <c r="D253" t="s">
        <v>405</v>
      </c>
      <c r="E253">
        <v>17844.539298299998</v>
      </c>
      <c r="F253">
        <v>288.60000000000002</v>
      </c>
      <c r="G253">
        <v>20.5791443418222</v>
      </c>
      <c r="H253">
        <f>(Table2[[#This Row],[1Y Return vs Nifty]]-AVERAGE(Table2[1Y Return vs Nifty]))/_xlfn.STDEV.P(Table2[1Y Return vs Nifty])</f>
        <v>-0.1811207877464189</v>
      </c>
      <c r="I253">
        <v>-9.8513780070875505</v>
      </c>
      <c r="J253">
        <f>(Table2[[#This Row],[1M Return vs Nifty]]-AVERAGE(Table2[1M Return vs Nifty]))/_xlfn.STDEV.P(Table2[1M Return vs Nifty])</f>
        <v>-0.86293234247349393</v>
      </c>
      <c r="K253">
        <v>21.239205601160702</v>
      </c>
      <c r="L253">
        <f>(Table2[[#This Row],[6M Return vs Nifty]]-AVERAGE(Table2[6M Return vs Nifty]))/_xlfn.STDEV.P(Table2[6M Return vs Nifty])</f>
        <v>0.64414753862763596</v>
      </c>
      <c r="M253">
        <v>-7.4728625652016403</v>
      </c>
      <c r="N253">
        <f>(Table2[[#This Row],[1W Return vs Nifty]]-AVERAGE(Table2[1W Return vs Nifty]))/_xlfn.STDEV.P(Table2[1W Return vs Nifty])</f>
        <v>-1.2658346628632315</v>
      </c>
      <c r="O253">
        <v>314.49</v>
      </c>
      <c r="P253">
        <v>313.161185215339</v>
      </c>
      <c r="Q253">
        <v>266.53010724891999</v>
      </c>
      <c r="R253">
        <v>20.042245450726998</v>
      </c>
      <c r="S253" s="1">
        <f>(Table2[[#This Row],[Close Price]]-Table2[[#This Row],[20D EMA]])/Table2[[#This Row],[20D EMA]]</f>
        <v>-8.2323762281789517E-2</v>
      </c>
      <c r="T253" s="1">
        <f>(Table2[[#This Row],[Close Price]]-Table2[[#This Row],[50D EMA]])/Table2[[#This Row],[50D EMA]]</f>
        <v>-7.8429851382922744E-2</v>
      </c>
      <c r="U253" s="1">
        <f>(Table2[[#This Row],[Close Price]]-Table2[[#This Row],[200D EMA]])/Table2[[#This Row],[200D EMA]]</f>
        <v>8.2804501821133233E-2</v>
      </c>
      <c r="V253">
        <v>0.57715946844958999</v>
      </c>
      <c r="W253">
        <v>287</v>
      </c>
      <c r="X253">
        <v>299.89999999999998</v>
      </c>
      <c r="Y253">
        <v>286.64999999999998</v>
      </c>
      <c r="Z253">
        <v>303.7</v>
      </c>
      <c r="AA253">
        <v>286.64999999999998</v>
      </c>
      <c r="AB253">
        <v>320</v>
      </c>
      <c r="AC253" s="1">
        <f>(Table2[[#This Row],[Close Price]]/Table2[[#This Row],[Day Low]])-1</f>
        <v>5.5749128919861946E-3</v>
      </c>
      <c r="AD253" s="1">
        <f>(Table2[[#This Row],[Day High]]/Table2[[#This Row],[Close Price]])-1</f>
        <v>3.9154539154538925E-2</v>
      </c>
      <c r="AE253" s="1">
        <f>(Table2[[#This Row],[Close Price]]/Table2[[#This Row],[Current Week Low]])-1</f>
        <v>6.8027210884356037E-3</v>
      </c>
      <c r="AF253" s="1">
        <f>(Table2[[#This Row],[Current Week High]]/Table2[[#This Row],[Close Price]])-1</f>
        <v>5.2321552321552112E-2</v>
      </c>
      <c r="AG253" s="1">
        <f>(Table2[[#This Row],[Close Price]]/Table2[[#This Row],[Current Month Low]])-1</f>
        <v>6.8027210884356037E-3</v>
      </c>
      <c r="AH253" s="1">
        <f>(Table2[[#This Row],[Current Month High]]/Table2[[#This Row],[Close Price]])-1</f>
        <v>0.10880110880110871</v>
      </c>
      <c r="AI253">
        <v>23.3194733194733</v>
      </c>
      <c r="AJ253">
        <v>55.328310010764199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-0.1</v>
      </c>
      <c r="AM253" t="s">
        <v>3089</v>
      </c>
      <c r="AN253">
        <v>-9.27</v>
      </c>
      <c r="AO253" t="s">
        <v>3089</v>
      </c>
      <c r="AP253">
        <v>5.6250735328621002E-2</v>
      </c>
      <c r="AQ253">
        <f>(Table2[[#This Row],[Sharpe Ratio]]-AVERAGE(Table2[Sharpe Ratio]))/_xlfn.STDEV.P(Table2[Sharpe Ratio])</f>
        <v>-3.3199241572102842E-2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-1.6989394960276112</v>
      </c>
      <c r="AS253">
        <f>_xlfn.RANK.AVG(Table2[[#This Row],[1Y Return vs Nifty Z-Score]],Table2[1Y Return vs Nifty Z-Score])</f>
        <v>339</v>
      </c>
      <c r="AT253">
        <f>_xlfn.RANK.AVG(Table2[[#This Row],[6M Return vs Nifty Z-Score]],Table2[6M Return vs Nifty Z-Score])</f>
        <v>151</v>
      </c>
      <c r="AU253">
        <f>_xlfn.RANK.AVG(Table2[[#This Row],[Sharpe Ratio Z-Score]],Table2[Sharpe Ratio Z-Score])</f>
        <v>348</v>
      </c>
      <c r="AV253">
        <f>(Table2[[#This Row],[Rank 1Y]]+Table2[[#This Row],[Rank 6M]]+Table2[[#This Row],[Rank Sharpe]])/3</f>
        <v>279.33333333333331</v>
      </c>
    </row>
    <row r="254" spans="1:48" x14ac:dyDescent="0.3">
      <c r="A254" t="s">
        <v>863</v>
      </c>
      <c r="B254" t="s">
        <v>864</v>
      </c>
      <c r="C254" t="s">
        <v>3040</v>
      </c>
      <c r="D254" t="s">
        <v>313</v>
      </c>
      <c r="E254">
        <v>16969.291585154999</v>
      </c>
      <c r="F254">
        <v>778.05</v>
      </c>
      <c r="G254">
        <v>41.1274937338193</v>
      </c>
      <c r="H254">
        <f>(Table2[[#This Row],[1Y Return vs Nifty]]-AVERAGE(Table2[1Y Return vs Nifty]))/_xlfn.STDEV.P(Table2[1Y Return vs Nifty])</f>
        <v>0.14047195368619758</v>
      </c>
      <c r="I254">
        <v>-5.5106704415933097</v>
      </c>
      <c r="J254">
        <f>(Table2[[#This Row],[1M Return vs Nifty]]-AVERAGE(Table2[1M Return vs Nifty]))/_xlfn.STDEV.P(Table2[1M Return vs Nifty])</f>
        <v>-0.40263188394471883</v>
      </c>
      <c r="K254">
        <v>-12.995506736504799</v>
      </c>
      <c r="L254">
        <f>(Table2[[#This Row],[6M Return vs Nifty]]-AVERAGE(Table2[6M Return vs Nifty]))/_xlfn.STDEV.P(Table2[6M Return vs Nifty])</f>
        <v>-0.61790175774649692</v>
      </c>
      <c r="M254">
        <v>-0.42533429919778698</v>
      </c>
      <c r="N254">
        <f>(Table2[[#This Row],[1W Return vs Nifty]]-AVERAGE(Table2[1W Return vs Nifty]))/_xlfn.STDEV.P(Table2[1W Return vs Nifty])</f>
        <v>0.14064987188834258</v>
      </c>
      <c r="O254">
        <v>819.16</v>
      </c>
      <c r="P254">
        <v>819.19314665204502</v>
      </c>
      <c r="Q254">
        <v>746.83536368031696</v>
      </c>
      <c r="R254">
        <v>32.323016446315499</v>
      </c>
      <c r="S254" s="1">
        <f>(Table2[[#This Row],[Close Price]]-Table2[[#This Row],[20D EMA]])/Table2[[#This Row],[20D EMA]]</f>
        <v>-5.0185555935348423E-2</v>
      </c>
      <c r="T254" s="1">
        <f>(Table2[[#This Row],[Close Price]]-Table2[[#This Row],[50D EMA]])/Table2[[#This Row],[50D EMA]]</f>
        <v>-5.0223987859508726E-2</v>
      </c>
      <c r="U254" s="1">
        <f>(Table2[[#This Row],[Close Price]]-Table2[[#This Row],[200D EMA]])/Table2[[#This Row],[200D EMA]]</f>
        <v>4.1795873411592258E-2</v>
      </c>
      <c r="V254">
        <v>0.590574146880253</v>
      </c>
      <c r="W254">
        <v>775.1</v>
      </c>
      <c r="X254">
        <v>817</v>
      </c>
      <c r="Y254">
        <v>775.1</v>
      </c>
      <c r="Z254">
        <v>819.5</v>
      </c>
      <c r="AA254">
        <v>775.1</v>
      </c>
      <c r="AB254">
        <v>849.35</v>
      </c>
      <c r="AC254" s="1">
        <f>(Table2[[#This Row],[Close Price]]/Table2[[#This Row],[Day Low]])-1</f>
        <v>3.8059605212230618E-3</v>
      </c>
      <c r="AD254" s="1">
        <f>(Table2[[#This Row],[Day High]]/Table2[[#This Row],[Close Price]])-1</f>
        <v>5.0061050061050105E-2</v>
      </c>
      <c r="AE254" s="1">
        <f>(Table2[[#This Row],[Close Price]]/Table2[[#This Row],[Current Week Low]])-1</f>
        <v>3.8059605212230618E-3</v>
      </c>
      <c r="AF254" s="1">
        <f>(Table2[[#This Row],[Current Week High]]/Table2[[#This Row],[Close Price]])-1</f>
        <v>5.3274211168948149E-2</v>
      </c>
      <c r="AG254" s="1">
        <f>(Table2[[#This Row],[Close Price]]/Table2[[#This Row],[Current Month Low]])-1</f>
        <v>3.8059605212230618E-3</v>
      </c>
      <c r="AH254" s="1">
        <f>(Table2[[#This Row],[Current Month High]]/Table2[[#This Row],[Close Price]])-1</f>
        <v>9.1639354797249606E-2</v>
      </c>
      <c r="AI254">
        <v>23.128333654649399</v>
      </c>
      <c r="AJ254">
        <v>64.823641563393593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-0.08</v>
      </c>
      <c r="AM254" t="s">
        <v>3089</v>
      </c>
      <c r="AN254">
        <v>1.65</v>
      </c>
      <c r="AO254" t="s">
        <v>3088</v>
      </c>
      <c r="AP254">
        <v>0.186304152563741</v>
      </c>
      <c r="AQ254">
        <f>(Table2[[#This Row],[Sharpe Ratio]]-AVERAGE(Table2[Sharpe Ratio]))/_xlfn.STDEV.P(Table2[Sharpe Ratio])</f>
        <v>1.4896889025621405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257</v>
      </c>
      <c r="AT254">
        <f>_xlfn.RANK.AVG(Table2[[#This Row],[6M Return vs Nifty Z-Score]],Table2[6M Return vs Nifty Z-Score])</f>
        <v>531</v>
      </c>
      <c r="AU254">
        <f>_xlfn.RANK.AVG(Table2[[#This Row],[Sharpe Ratio Z-Score]],Table2[Sharpe Ratio Z-Score])</f>
        <v>50</v>
      </c>
      <c r="AV254">
        <f>(Table2[[#This Row],[Rank 1Y]]+Table2[[#This Row],[Rank 6M]]+Table2[[#This Row],[Rank Sharpe]])/3</f>
        <v>279.33333333333331</v>
      </c>
    </row>
    <row r="255" spans="1:48" x14ac:dyDescent="0.3">
      <c r="A255" t="s">
        <v>339</v>
      </c>
      <c r="B255" t="s">
        <v>340</v>
      </c>
      <c r="C255" t="s">
        <v>3041</v>
      </c>
      <c r="D255" t="s">
        <v>199</v>
      </c>
      <c r="E255">
        <v>71399.229215939995</v>
      </c>
      <c r="F255">
        <v>243.15</v>
      </c>
      <c r="G255">
        <v>9.9010125534106894</v>
      </c>
      <c r="H255">
        <f>(Table2[[#This Row],[1Y Return vs Nifty]]-AVERAGE(Table2[1Y Return vs Nifty]))/_xlfn.STDEV.P(Table2[1Y Return vs Nifty])</f>
        <v>-0.34823930465033426</v>
      </c>
      <c r="I255">
        <v>7.5125237134721301</v>
      </c>
      <c r="J255">
        <f>(Table2[[#This Row],[1M Return vs Nifty]]-AVERAGE(Table2[1M Return vs Nifty]))/_xlfn.STDEV.P(Table2[1M Return vs Nifty])</f>
        <v>0.97838311202940653</v>
      </c>
      <c r="K255">
        <v>25.712720765764999</v>
      </c>
      <c r="L255">
        <f>(Table2[[#This Row],[6M Return vs Nifty]]-AVERAGE(Table2[6M Return vs Nifty]))/_xlfn.STDEV.P(Table2[6M Return vs Nifty])</f>
        <v>0.80906192757070539</v>
      </c>
      <c r="M255">
        <v>-1.01090664688898</v>
      </c>
      <c r="N255">
        <f>(Table2[[#This Row],[1W Return vs Nifty]]-AVERAGE(Table2[1W Return vs Nifty]))/_xlfn.STDEV.P(Table2[1W Return vs Nifty])</f>
        <v>2.3786424177356935E-2</v>
      </c>
      <c r="O255">
        <v>240.63</v>
      </c>
      <c r="P255">
        <v>230.53501282206199</v>
      </c>
      <c r="Q255">
        <v>199.26709205418999</v>
      </c>
      <c r="R255">
        <v>50.3537510064087</v>
      </c>
      <c r="S255" s="1">
        <f>(Table2[[#This Row],[Close Price]]-Table2[[#This Row],[20D EMA]])/Table2[[#This Row],[20D EMA]]</f>
        <v>1.0472509662136933E-2</v>
      </c>
      <c r="T255" s="1">
        <f>(Table2[[#This Row],[Close Price]]-Table2[[#This Row],[50D EMA]])/Table2[[#This Row],[50D EMA]]</f>
        <v>5.4720482687264836E-2</v>
      </c>
      <c r="U255" s="1">
        <f>(Table2[[#This Row],[Close Price]]-Table2[[#This Row],[200D EMA]])/Table2[[#This Row],[200D EMA]]</f>
        <v>0.22022155034949883</v>
      </c>
      <c r="V255">
        <v>1.07687711731231</v>
      </c>
      <c r="W255">
        <v>242.25</v>
      </c>
      <c r="X255">
        <v>251.95</v>
      </c>
      <c r="Y255">
        <v>240</v>
      </c>
      <c r="Z255">
        <v>251.95</v>
      </c>
      <c r="AA255">
        <v>240</v>
      </c>
      <c r="AB255">
        <v>258.45</v>
      </c>
      <c r="AC255" s="1">
        <f>(Table2[[#This Row],[Close Price]]/Table2[[#This Row],[Day Low]])-1</f>
        <v>3.7151702786377694E-3</v>
      </c>
      <c r="AD255" s="1">
        <f>(Table2[[#This Row],[Day High]]/Table2[[#This Row],[Close Price]])-1</f>
        <v>3.6191651244087852E-2</v>
      </c>
      <c r="AE255" s="1">
        <f>(Table2[[#This Row],[Close Price]]/Table2[[#This Row],[Current Week Low]])-1</f>
        <v>1.3125000000000053E-2</v>
      </c>
      <c r="AF255" s="1">
        <f>(Table2[[#This Row],[Current Week High]]/Table2[[#This Row],[Close Price]])-1</f>
        <v>3.6191651244087852E-2</v>
      </c>
      <c r="AG255" s="1">
        <f>(Table2[[#This Row],[Close Price]]/Table2[[#This Row],[Current Month Low]])-1</f>
        <v>1.3125000000000053E-2</v>
      </c>
      <c r="AH255" s="1">
        <f>(Table2[[#This Row],[Current Month High]]/Table2[[#This Row],[Close Price]])-1</f>
        <v>6.292412091301669E-2</v>
      </c>
      <c r="AI255">
        <v>6.5186099115772196</v>
      </c>
      <c r="AJ255">
        <v>54.331958108536902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0.11</v>
      </c>
      <c r="AM255" t="s">
        <v>3088</v>
      </c>
      <c r="AN255">
        <v>8.57</v>
      </c>
      <c r="AO255" t="s">
        <v>3088</v>
      </c>
      <c r="AP255">
        <v>6.8476188261836005E-2</v>
      </c>
      <c r="AQ255">
        <f>(Table2[[#This Row],[Sharpe Ratio]]-AVERAGE(Table2[Sharpe Ratio]))/_xlfn.STDEV.P(Table2[Sharpe Ratio])</f>
        <v>0.10995729921302219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1.5729494583401566</v>
      </c>
      <c r="AS255">
        <f>_xlfn.RANK.AVG(Table2[[#This Row],[1Y Return vs Nifty Z-Score]],Table2[1Y Return vs Nifty Z-Score])</f>
        <v>415</v>
      </c>
      <c r="AT255">
        <f>_xlfn.RANK.AVG(Table2[[#This Row],[6M Return vs Nifty Z-Score]],Table2[6M Return vs Nifty Z-Score])</f>
        <v>126</v>
      </c>
      <c r="AU255">
        <f>_xlfn.RANK.AVG(Table2[[#This Row],[Sharpe Ratio Z-Score]],Table2[Sharpe Ratio Z-Score])</f>
        <v>305</v>
      </c>
      <c r="AV255">
        <f>(Table2[[#This Row],[Rank 1Y]]+Table2[[#This Row],[Rank 6M]]+Table2[[#This Row],[Rank Sharpe]])/3</f>
        <v>282</v>
      </c>
    </row>
    <row r="256" spans="1:48" x14ac:dyDescent="0.3">
      <c r="A256" t="s">
        <v>242</v>
      </c>
      <c r="B256" t="s">
        <v>243</v>
      </c>
      <c r="C256" t="s">
        <v>3031</v>
      </c>
      <c r="D256" t="s">
        <v>27</v>
      </c>
      <c r="E256">
        <v>105734.62184288001</v>
      </c>
      <c r="F256">
        <v>15.17</v>
      </c>
      <c r="G256">
        <v>58.745099850000202</v>
      </c>
      <c r="H256">
        <f>(Table2[[#This Row],[1Y Return vs Nifty]]-AVERAGE(Table2[1Y Return vs Nifty]))/_xlfn.STDEV.P(Table2[1Y Return vs Nifty])</f>
        <v>0.41619698348295819</v>
      </c>
      <c r="I256">
        <v>-9.2084050220062394</v>
      </c>
      <c r="J256">
        <f>(Table2[[#This Row],[1M Return vs Nifty]]-AVERAGE(Table2[1M Return vs Nifty]))/_xlfn.STDEV.P(Table2[1M Return vs Nifty])</f>
        <v>-0.79474973505546931</v>
      </c>
      <c r="K256">
        <v>-2.9520057908320898</v>
      </c>
      <c r="L256">
        <f>(Table2[[#This Row],[6M Return vs Nifty]]-AVERAGE(Table2[6M Return vs Nifty]))/_xlfn.STDEV.P(Table2[6M Return vs Nifty])</f>
        <v>-0.24765201892589234</v>
      </c>
      <c r="M256">
        <v>-0.82020810299207303</v>
      </c>
      <c r="N256">
        <f>(Table2[[#This Row],[1W Return vs Nifty]]-AVERAGE(Table2[1W Return vs Nifty]))/_xlfn.STDEV.P(Table2[1W Return vs Nifty])</f>
        <v>6.1844384737014119E-2</v>
      </c>
      <c r="O256">
        <v>16.010000000000002</v>
      </c>
      <c r="P256">
        <v>15.852510619879601</v>
      </c>
      <c r="Q256">
        <v>14.090709299878601</v>
      </c>
      <c r="R256">
        <v>32.754029033325402</v>
      </c>
      <c r="S256" s="1">
        <f>(Table2[[#This Row],[Close Price]]-Table2[[#This Row],[20D EMA]])/Table2[[#This Row],[20D EMA]]</f>
        <v>-5.2467207995003221E-2</v>
      </c>
      <c r="T256" s="1">
        <f>(Table2[[#This Row],[Close Price]]-Table2[[#This Row],[50D EMA]])/Table2[[#This Row],[50D EMA]]</f>
        <v>-4.3053787267217383E-2</v>
      </c>
      <c r="U256" s="1">
        <f>(Table2[[#This Row],[Close Price]]-Table2[[#This Row],[200D EMA]])/Table2[[#This Row],[200D EMA]]</f>
        <v>7.6595909911412199E-2</v>
      </c>
      <c r="V256">
        <v>0.61791332765203899</v>
      </c>
      <c r="W256">
        <v>15.11</v>
      </c>
      <c r="X256">
        <v>15.83</v>
      </c>
      <c r="Y256">
        <v>15.05</v>
      </c>
      <c r="Z256">
        <v>15.83</v>
      </c>
      <c r="AA256">
        <v>15.05</v>
      </c>
      <c r="AB256">
        <v>16.420000000000002</v>
      </c>
      <c r="AC256" s="1">
        <f>(Table2[[#This Row],[Close Price]]/Table2[[#This Row],[Day Low]])-1</f>
        <v>3.970880211780381E-3</v>
      </c>
      <c r="AD256" s="1">
        <f>(Table2[[#This Row],[Day High]]/Table2[[#This Row],[Close Price]])-1</f>
        <v>4.3506921555702016E-2</v>
      </c>
      <c r="AE256" s="1">
        <f>(Table2[[#This Row],[Close Price]]/Table2[[#This Row],[Current Week Low]])-1</f>
        <v>7.9734219269103068E-3</v>
      </c>
      <c r="AF256" s="1">
        <f>(Table2[[#This Row],[Current Week High]]/Table2[[#This Row],[Close Price]])-1</f>
        <v>4.3506921555702016E-2</v>
      </c>
      <c r="AG256" s="1">
        <f>(Table2[[#This Row],[Close Price]]/Table2[[#This Row],[Current Month Low]])-1</f>
        <v>7.9734219269103068E-3</v>
      </c>
      <c r="AH256" s="1">
        <f>(Table2[[#This Row],[Current Month High]]/Table2[[#This Row],[Close Price]])-1</f>
        <v>8.2399472643375216E-2</v>
      </c>
      <c r="AI256">
        <v>26.4337508239947</v>
      </c>
      <c r="AJ256">
        <v>102.266666666666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0.06</v>
      </c>
      <c r="AM256" t="s">
        <v>3088</v>
      </c>
      <c r="AN256">
        <v>-4.41</v>
      </c>
      <c r="AO256" t="s">
        <v>3089</v>
      </c>
      <c r="AP256">
        <v>8.3022948104059996E-2</v>
      </c>
      <c r="AQ256">
        <f>(Table2[[#This Row],[Sharpe Ratio]]-AVERAGE(Table2[Sharpe Ratio]))/_xlfn.STDEV.P(Table2[Sharpe Ratio])</f>
        <v>0.2802956768601168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-0.28406470890127256</v>
      </c>
      <c r="AS256">
        <f>_xlfn.RANK.AVG(Table2[[#This Row],[1Y Return vs Nifty Z-Score]],Table2[1Y Return vs Nifty Z-Score])</f>
        <v>186</v>
      </c>
      <c r="AT256">
        <f>_xlfn.RANK.AVG(Table2[[#This Row],[6M Return vs Nifty Z-Score]],Table2[6M Return vs Nifty Z-Score])</f>
        <v>406</v>
      </c>
      <c r="AU256">
        <f>_xlfn.RANK.AVG(Table2[[#This Row],[Sharpe Ratio Z-Score]],Table2[Sharpe Ratio Z-Score])</f>
        <v>260</v>
      </c>
      <c r="AV256">
        <f>(Table2[[#This Row],[Rank 1Y]]+Table2[[#This Row],[Rank 6M]]+Table2[[#This Row],[Rank Sharpe]])/3</f>
        <v>284</v>
      </c>
    </row>
    <row r="257" spans="1:48" x14ac:dyDescent="0.3">
      <c r="A257" t="s">
        <v>1300</v>
      </c>
      <c r="B257" t="s">
        <v>1301</v>
      </c>
      <c r="C257" t="s">
        <v>3034</v>
      </c>
      <c r="D257" t="s">
        <v>274</v>
      </c>
      <c r="E257">
        <v>8304.7071997500007</v>
      </c>
      <c r="F257">
        <v>809.25</v>
      </c>
      <c r="G257">
        <v>52.098192518345797</v>
      </c>
      <c r="H257">
        <f>(Table2[[#This Row],[1Y Return vs Nifty]]-AVERAGE(Table2[1Y Return vs Nifty]))/_xlfn.STDEV.P(Table2[1Y Return vs Nifty])</f>
        <v>0.31216930174284618</v>
      </c>
      <c r="I257">
        <v>1.9663491217506901</v>
      </c>
      <c r="J257">
        <f>(Table2[[#This Row],[1M Return vs Nifty]]-AVERAGE(Table2[1M Return vs Nifty]))/_xlfn.STDEV.P(Table2[1M Return vs Nifty])</f>
        <v>0.39025164518194067</v>
      </c>
      <c r="K257">
        <v>19.023848779731701</v>
      </c>
      <c r="L257">
        <f>(Table2[[#This Row],[6M Return vs Nifty]]-AVERAGE(Table2[6M Return vs Nifty]))/_xlfn.STDEV.P(Table2[6M Return vs Nifty])</f>
        <v>0.56247927484538029</v>
      </c>
      <c r="M257">
        <v>3.3155509925890998</v>
      </c>
      <c r="N257">
        <f>(Table2[[#This Row],[1W Return vs Nifty]]-AVERAGE(Table2[1W Return vs Nifty]))/_xlfn.STDEV.P(Table2[1W Return vs Nifty])</f>
        <v>0.88722329601471406</v>
      </c>
      <c r="O257">
        <v>787.42</v>
      </c>
      <c r="P257">
        <v>775.329627244363</v>
      </c>
      <c r="Q257">
        <v>682.22449104921395</v>
      </c>
      <c r="R257">
        <v>67.626146390372398</v>
      </c>
      <c r="S257" s="1">
        <f>(Table2[[#This Row],[Close Price]]-Table2[[#This Row],[20D EMA]])/Table2[[#This Row],[20D EMA]]</f>
        <v>2.7723451271240308E-2</v>
      </c>
      <c r="T257" s="1">
        <f>(Table2[[#This Row],[Close Price]]-Table2[[#This Row],[50D EMA]])/Table2[[#This Row],[50D EMA]]</f>
        <v>4.3749615084612545E-2</v>
      </c>
      <c r="U257" s="1">
        <f>(Table2[[#This Row],[Close Price]]-Table2[[#This Row],[200D EMA]])/Table2[[#This Row],[200D EMA]]</f>
        <v>0.18619312355003501</v>
      </c>
      <c r="V257">
        <v>0.34116227483567801</v>
      </c>
      <c r="W257">
        <v>793.75</v>
      </c>
      <c r="X257">
        <v>853.55</v>
      </c>
      <c r="Y257">
        <v>763.7</v>
      </c>
      <c r="Z257">
        <v>853.55</v>
      </c>
      <c r="AA257">
        <v>763.7</v>
      </c>
      <c r="AB257">
        <v>853.55</v>
      </c>
      <c r="AC257" s="1">
        <f>(Table2[[#This Row],[Close Price]]/Table2[[#This Row],[Day Low]])-1</f>
        <v>1.9527559055118049E-2</v>
      </c>
      <c r="AD257" s="1">
        <f>(Table2[[#This Row],[Day High]]/Table2[[#This Row],[Close Price]])-1</f>
        <v>5.4742045103490788E-2</v>
      </c>
      <c r="AE257" s="1">
        <f>(Table2[[#This Row],[Close Price]]/Table2[[#This Row],[Current Week Low]])-1</f>
        <v>5.9643839203875837E-2</v>
      </c>
      <c r="AF257" s="1">
        <f>(Table2[[#This Row],[Current Week High]]/Table2[[#This Row],[Close Price]])-1</f>
        <v>5.4742045103490788E-2</v>
      </c>
      <c r="AG257" s="1">
        <f>(Table2[[#This Row],[Close Price]]/Table2[[#This Row],[Current Month Low]])-1</f>
        <v>5.9643839203875837E-2</v>
      </c>
      <c r="AH257" s="1">
        <f>(Table2[[#This Row],[Current Month High]]/Table2[[#This Row],[Close Price]])-1</f>
        <v>5.4742045103490788E-2</v>
      </c>
      <c r="AI257">
        <v>8.7426629595304295</v>
      </c>
      <c r="AJ257">
        <v>79.8333333333333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-0.08</v>
      </c>
      <c r="AM257" t="s">
        <v>3089</v>
      </c>
      <c r="AN257">
        <v>6.42</v>
      </c>
      <c r="AO257" t="s">
        <v>3088</v>
      </c>
      <c r="AP257">
        <v>1.6083131617105999E-2</v>
      </c>
      <c r="AQ257">
        <f>(Table2[[#This Row],[Sharpe Ratio]]-AVERAGE(Table2[Sharpe Ratio]))/_xlfn.STDEV.P(Table2[Sharpe Ratio])</f>
        <v>-0.50355033861371212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1.6485731791711691</v>
      </c>
      <c r="AS257">
        <f>_xlfn.RANK.AVG(Table2[[#This Row],[1Y Return vs Nifty Z-Score]],Table2[1Y Return vs Nifty Z-Score])</f>
        <v>211</v>
      </c>
      <c r="AT257">
        <f>_xlfn.RANK.AVG(Table2[[#This Row],[6M Return vs Nifty Z-Score]],Table2[6M Return vs Nifty Z-Score])</f>
        <v>161</v>
      </c>
      <c r="AU257">
        <f>_xlfn.RANK.AVG(Table2[[#This Row],[Sharpe Ratio Z-Score]],Table2[Sharpe Ratio Z-Score])</f>
        <v>482</v>
      </c>
      <c r="AV257">
        <f>(Table2[[#This Row],[Rank 1Y]]+Table2[[#This Row],[Rank 6M]]+Table2[[#This Row],[Rank Sharpe]])/3</f>
        <v>284.66666666666669</v>
      </c>
    </row>
    <row r="258" spans="1:48" x14ac:dyDescent="0.3">
      <c r="A258" t="s">
        <v>32</v>
      </c>
      <c r="B258" t="s">
        <v>33</v>
      </c>
      <c r="C258" t="s">
        <v>3030</v>
      </c>
      <c r="D258" t="s">
        <v>34</v>
      </c>
      <c r="E258">
        <v>711916.33386017999</v>
      </c>
      <c r="F258">
        <v>797.7</v>
      </c>
      <c r="G258">
        <v>17.533323719218998</v>
      </c>
      <c r="H258">
        <f>(Table2[[#This Row],[1Y Return vs Nifty]]-AVERAGE(Table2[1Y Return vs Nifty]))/_xlfn.STDEV.P(Table2[1Y Return vs Nifty])</f>
        <v>-0.22878952187435089</v>
      </c>
      <c r="I258">
        <v>-3.7424891881700701</v>
      </c>
      <c r="J258">
        <f>(Table2[[#This Row],[1M Return vs Nifty]]-AVERAGE(Table2[1M Return vs Nifty]))/_xlfn.STDEV.P(Table2[1M Return vs Nifty])</f>
        <v>-0.21512912559660385</v>
      </c>
      <c r="K258">
        <v>13.2677477452572</v>
      </c>
      <c r="L258">
        <f>(Table2[[#This Row],[6M Return vs Nifty]]-AVERAGE(Table2[6M Return vs Nifty]))/_xlfn.STDEV.P(Table2[6M Return vs Nifty])</f>
        <v>0.35028285885784249</v>
      </c>
      <c r="M258">
        <v>-3.5592826434896199</v>
      </c>
      <c r="N258">
        <f>(Table2[[#This Row],[1W Return vs Nifty]]-AVERAGE(Table2[1W Return vs Nifty]))/_xlfn.STDEV.P(Table2[1W Return vs Nifty])</f>
        <v>-0.48479634309450836</v>
      </c>
      <c r="O258">
        <v>851.09</v>
      </c>
      <c r="P258">
        <v>842.12291709798501</v>
      </c>
      <c r="Q258">
        <v>751.27783390846696</v>
      </c>
      <c r="R258">
        <v>18.898667928658799</v>
      </c>
      <c r="S258" s="1">
        <f>(Table2[[#This Row],[Close Price]]-Table2[[#This Row],[20D EMA]])/Table2[[#This Row],[20D EMA]]</f>
        <v>-6.2731321011878866E-2</v>
      </c>
      <c r="T258" s="1">
        <f>(Table2[[#This Row],[Close Price]]-Table2[[#This Row],[50D EMA]])/Table2[[#This Row],[50D EMA]]</f>
        <v>-5.27511081767843E-2</v>
      </c>
      <c r="U258" s="1">
        <f>(Table2[[#This Row],[Close Price]]-Table2[[#This Row],[200D EMA]])/Table2[[#This Row],[200D EMA]]</f>
        <v>6.1790943371808571E-2</v>
      </c>
      <c r="V258">
        <v>0.78811332989809402</v>
      </c>
      <c r="W258">
        <v>795.65</v>
      </c>
      <c r="X258">
        <v>826.55</v>
      </c>
      <c r="Y258">
        <v>795.65</v>
      </c>
      <c r="Z258">
        <v>831.35</v>
      </c>
      <c r="AA258">
        <v>795.65</v>
      </c>
      <c r="AB258">
        <v>881.4</v>
      </c>
      <c r="AC258" s="1">
        <f>(Table2[[#This Row],[Close Price]]/Table2[[#This Row],[Day Low]])-1</f>
        <v>2.5765097718846164E-3</v>
      </c>
      <c r="AD258" s="1">
        <f>(Table2[[#This Row],[Day High]]/Table2[[#This Row],[Close Price]])-1</f>
        <v>3.6166478626049825E-2</v>
      </c>
      <c r="AE258" s="1">
        <f>(Table2[[#This Row],[Close Price]]/Table2[[#This Row],[Current Week Low]])-1</f>
        <v>2.5765097718846164E-3</v>
      </c>
      <c r="AF258" s="1">
        <f>(Table2[[#This Row],[Current Week High]]/Table2[[#This Row],[Close Price]])-1</f>
        <v>4.2183778362792967E-2</v>
      </c>
      <c r="AG258" s="1">
        <f>(Table2[[#This Row],[Close Price]]/Table2[[#This Row],[Current Month Low]])-1</f>
        <v>2.5765097718846164E-3</v>
      </c>
      <c r="AH258" s="1">
        <f>(Table2[[#This Row],[Current Month High]]/Table2[[#This Row],[Close Price]])-1</f>
        <v>0.10492666415945839</v>
      </c>
      <c r="AI258">
        <v>14.3286949981195</v>
      </c>
      <c r="AJ258">
        <v>46.851988217967502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-0.06</v>
      </c>
      <c r="AM258" t="s">
        <v>3089</v>
      </c>
      <c r="AN258">
        <v>-10.31</v>
      </c>
      <c r="AO258" t="s">
        <v>3089</v>
      </c>
      <c r="AP258">
        <v>7.8257474675243993E-2</v>
      </c>
      <c r="AQ258">
        <f>(Table2[[#This Row],[Sharpe Ratio]]-AVERAGE(Table2[Sharpe Ratio]))/_xlfn.STDEV.P(Table2[Sharpe Ratio])</f>
        <v>0.22449335239823506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-0.35393877930938555</v>
      </c>
      <c r="AS258">
        <f>_xlfn.RANK.AVG(Table2[[#This Row],[1Y Return vs Nifty Z-Score]],Table2[1Y Return vs Nifty Z-Score])</f>
        <v>365</v>
      </c>
      <c r="AT258">
        <f>_xlfn.RANK.AVG(Table2[[#This Row],[6M Return vs Nifty Z-Score]],Table2[6M Return vs Nifty Z-Score])</f>
        <v>216</v>
      </c>
      <c r="AU258">
        <f>_xlfn.RANK.AVG(Table2[[#This Row],[Sharpe Ratio Z-Score]],Table2[Sharpe Ratio Z-Score])</f>
        <v>274</v>
      </c>
      <c r="AV258">
        <f>(Table2[[#This Row],[Rank 1Y]]+Table2[[#This Row],[Rank 6M]]+Table2[[#This Row],[Rank Sharpe]])/3</f>
        <v>285</v>
      </c>
    </row>
    <row r="259" spans="1:48" x14ac:dyDescent="0.3">
      <c r="A259" t="s">
        <v>874</v>
      </c>
      <c r="B259" t="s">
        <v>875</v>
      </c>
      <c r="C259" t="s">
        <v>3029</v>
      </c>
      <c r="D259" t="s">
        <v>21</v>
      </c>
      <c r="E259">
        <v>16652.424686099999</v>
      </c>
      <c r="F259">
        <v>734.65</v>
      </c>
      <c r="G259">
        <v>33.265953655603496</v>
      </c>
      <c r="H259">
        <f>(Table2[[#This Row],[1Y Return vs Nifty]]-AVERAGE(Table2[1Y Return vs Nifty]))/_xlfn.STDEV.P(Table2[1Y Return vs Nifty])</f>
        <v>1.7434614900218887E-2</v>
      </c>
      <c r="I259">
        <v>-0.46813895495091201</v>
      </c>
      <c r="J259">
        <f>(Table2[[#This Row],[1M Return vs Nifty]]-AVERAGE(Table2[1M Return vs Nifty]))/_xlfn.STDEV.P(Table2[1M Return vs Nifty])</f>
        <v>0.1320918956294527</v>
      </c>
      <c r="K259">
        <v>14.656702291964599</v>
      </c>
      <c r="L259">
        <f>(Table2[[#This Row],[6M Return vs Nifty]]-AVERAGE(Table2[6M Return vs Nifty]))/_xlfn.STDEV.P(Table2[6M Return vs Nifty])</f>
        <v>0.40148612562048236</v>
      </c>
      <c r="M259">
        <v>-6.4809323514693604</v>
      </c>
      <c r="N259">
        <f>(Table2[[#This Row],[1W Return vs Nifty]]-AVERAGE(Table2[1W Return vs Nifty]))/_xlfn.STDEV.P(Table2[1W Return vs Nifty])</f>
        <v>-1.0678738385133413</v>
      </c>
      <c r="O259">
        <v>761.7</v>
      </c>
      <c r="P259">
        <v>724.96394351832998</v>
      </c>
      <c r="Q259">
        <v>610.61599311236603</v>
      </c>
      <c r="R259">
        <v>34.7658944218824</v>
      </c>
      <c r="S259" s="1">
        <f>(Table2[[#This Row],[Close Price]]-Table2[[#This Row],[20D EMA]])/Table2[[#This Row],[20D EMA]]</f>
        <v>-3.5512669029801845E-2</v>
      </c>
      <c r="T259" s="1">
        <f>(Table2[[#This Row],[Close Price]]-Table2[[#This Row],[50D EMA]])/Table2[[#This Row],[50D EMA]]</f>
        <v>1.3360742376596679E-2</v>
      </c>
      <c r="U259" s="1">
        <f>(Table2[[#This Row],[Close Price]]-Table2[[#This Row],[200D EMA]])/Table2[[#This Row],[200D EMA]]</f>
        <v>0.20312931250853941</v>
      </c>
      <c r="V259">
        <v>1.11197911385852</v>
      </c>
      <c r="W259">
        <v>731</v>
      </c>
      <c r="X259">
        <v>763.7</v>
      </c>
      <c r="Y259">
        <v>722.75</v>
      </c>
      <c r="Z259">
        <v>763.7</v>
      </c>
      <c r="AA259">
        <v>722.75</v>
      </c>
      <c r="AB259">
        <v>812</v>
      </c>
      <c r="AC259" s="1">
        <f>(Table2[[#This Row],[Close Price]]/Table2[[#This Row],[Day Low]])-1</f>
        <v>4.9931600547195032E-3</v>
      </c>
      <c r="AD259" s="1">
        <f>(Table2[[#This Row],[Day High]]/Table2[[#This Row],[Close Price]])-1</f>
        <v>3.9542639352072584E-2</v>
      </c>
      <c r="AE259" s="1">
        <f>(Table2[[#This Row],[Close Price]]/Table2[[#This Row],[Current Week Low]])-1</f>
        <v>1.6464891041162222E-2</v>
      </c>
      <c r="AF259" s="1">
        <f>(Table2[[#This Row],[Current Week High]]/Table2[[#This Row],[Close Price]])-1</f>
        <v>3.9542639352072584E-2</v>
      </c>
      <c r="AG259" s="1">
        <f>(Table2[[#This Row],[Close Price]]/Table2[[#This Row],[Current Month Low]])-1</f>
        <v>1.6464891041162222E-2</v>
      </c>
      <c r="AH259" s="1">
        <f>(Table2[[#This Row],[Current Month High]]/Table2[[#This Row],[Close Price]])-1</f>
        <v>0.10528823249166264</v>
      </c>
      <c r="AI259">
        <v>14.2721023616688</v>
      </c>
      <c r="AJ259">
        <v>61.001534078457098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0.03</v>
      </c>
      <c r="AM259" t="s">
        <v>3088</v>
      </c>
      <c r="AN259">
        <v>-1.73</v>
      </c>
      <c r="AO259" t="s">
        <v>3089</v>
      </c>
      <c r="AP259">
        <v>5.3008334586412999E-2</v>
      </c>
      <c r="AQ259">
        <f>(Table2[[#This Row],[Sharpe Ratio]]-AVERAGE(Table2[Sharpe Ratio]))/_xlfn.STDEV.P(Table2[Sharpe Ratio])</f>
        <v>-7.1166822538573732E-2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-0.58802802490176109</v>
      </c>
      <c r="AS259">
        <f>_xlfn.RANK.AVG(Table2[[#This Row],[1Y Return vs Nifty Z-Score]],Table2[1Y Return vs Nifty Z-Score])</f>
        <v>292</v>
      </c>
      <c r="AT259">
        <f>_xlfn.RANK.AVG(Table2[[#This Row],[6M Return vs Nifty Z-Score]],Table2[6M Return vs Nifty Z-Score])</f>
        <v>201</v>
      </c>
      <c r="AU259">
        <f>_xlfn.RANK.AVG(Table2[[#This Row],[Sharpe Ratio Z-Score]],Table2[Sharpe Ratio Z-Score])</f>
        <v>363</v>
      </c>
      <c r="AV259">
        <f>(Table2[[#This Row],[Rank 1Y]]+Table2[[#This Row],[Rank 6M]]+Table2[[#This Row],[Rank Sharpe]])/3</f>
        <v>285.33333333333331</v>
      </c>
    </row>
    <row r="260" spans="1:48" x14ac:dyDescent="0.3">
      <c r="A260" t="s">
        <v>366</v>
      </c>
      <c r="B260" t="s">
        <v>367</v>
      </c>
      <c r="C260" t="s">
        <v>3041</v>
      </c>
      <c r="D260" t="s">
        <v>368</v>
      </c>
      <c r="E260">
        <v>63833.542712399998</v>
      </c>
      <c r="F260">
        <v>5025.2</v>
      </c>
      <c r="G260">
        <v>10.7102807057771</v>
      </c>
      <c r="H260">
        <f>(Table2[[#This Row],[1Y Return vs Nifty]]-AVERAGE(Table2[1Y Return vs Nifty]))/_xlfn.STDEV.P(Table2[1Y Return vs Nifty])</f>
        <v>-0.33557382195346208</v>
      </c>
      <c r="I260">
        <v>-16.5757191650337</v>
      </c>
      <c r="J260">
        <f>(Table2[[#This Row],[1M Return vs Nifty]]-AVERAGE(Table2[1M Return vs Nifty]))/_xlfn.STDEV.P(Table2[1M Return vs Nifty])</f>
        <v>-1.575999802468141</v>
      </c>
      <c r="K260">
        <v>11.717494111378899</v>
      </c>
      <c r="L260">
        <f>(Table2[[#This Row],[6M Return vs Nifty]]-AVERAGE(Table2[6M Return vs Nifty]))/_xlfn.STDEV.P(Table2[6M Return vs Nifty])</f>
        <v>0.29313336425890618</v>
      </c>
      <c r="M260">
        <v>-4.53727857925041</v>
      </c>
      <c r="N260">
        <f>(Table2[[#This Row],[1W Return vs Nifty]]-AVERAGE(Table2[1W Return vs Nifty]))/_xlfn.STDEV.P(Table2[1W Return vs Nifty])</f>
        <v>-0.6799762851648099</v>
      </c>
      <c r="O260">
        <v>5435.23</v>
      </c>
      <c r="P260">
        <v>5502.7377522700799</v>
      </c>
      <c r="Q260">
        <v>4780.3640382496897</v>
      </c>
      <c r="R260">
        <v>24.503826394400502</v>
      </c>
      <c r="S260" s="1">
        <f>(Table2[[#This Row],[Close Price]]-Table2[[#This Row],[20D EMA]])/Table2[[#This Row],[20D EMA]]</f>
        <v>-7.5439309836014254E-2</v>
      </c>
      <c r="T260" s="1">
        <f>(Table2[[#This Row],[Close Price]]-Table2[[#This Row],[50D EMA]])/Table2[[#This Row],[50D EMA]]</f>
        <v>-8.6781848194215389E-2</v>
      </c>
      <c r="U260" s="1">
        <f>(Table2[[#This Row],[Close Price]]-Table2[[#This Row],[200D EMA]])/Table2[[#This Row],[200D EMA]]</f>
        <v>5.1217011882625542E-2</v>
      </c>
      <c r="V260">
        <v>0.71108321970022204</v>
      </c>
      <c r="W260">
        <v>4991</v>
      </c>
      <c r="X260">
        <v>5193.95</v>
      </c>
      <c r="Y260">
        <v>4920.05</v>
      </c>
      <c r="Z260">
        <v>5193.95</v>
      </c>
      <c r="AA260">
        <v>4920.05</v>
      </c>
      <c r="AB260">
        <v>5412.8</v>
      </c>
      <c r="AC260" s="1">
        <f>(Table2[[#This Row],[Close Price]]/Table2[[#This Row],[Day Low]])-1</f>
        <v>6.8523342015627264E-3</v>
      </c>
      <c r="AD260" s="1">
        <f>(Table2[[#This Row],[Day High]]/Table2[[#This Row],[Close Price]])-1</f>
        <v>3.3580753004855524E-2</v>
      </c>
      <c r="AE260" s="1">
        <f>(Table2[[#This Row],[Close Price]]/Table2[[#This Row],[Current Week Low]])-1</f>
        <v>2.1371734027093137E-2</v>
      </c>
      <c r="AF260" s="1">
        <f>(Table2[[#This Row],[Current Week High]]/Table2[[#This Row],[Close Price]])-1</f>
        <v>3.3580753004855524E-2</v>
      </c>
      <c r="AG260" s="1">
        <f>(Table2[[#This Row],[Close Price]]/Table2[[#This Row],[Current Month Low]])-1</f>
        <v>2.1371734027093137E-2</v>
      </c>
      <c r="AH260" s="1">
        <f>(Table2[[#This Row],[Current Month High]]/Table2[[#This Row],[Close Price]])-1</f>
        <v>7.7131258457374896E-2</v>
      </c>
      <c r="AI260">
        <v>28.552097428958</v>
      </c>
      <c r="AJ260">
        <v>40.400089405453699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-0.17</v>
      </c>
      <c r="AM260" t="s">
        <v>3089</v>
      </c>
      <c r="AN260">
        <v>-13.12</v>
      </c>
      <c r="AO260" t="s">
        <v>3089</v>
      </c>
      <c r="AP260">
        <v>0.10046515731026701</v>
      </c>
      <c r="AQ260">
        <f>(Table2[[#This Row],[Sharpe Ratio]]-AVERAGE(Table2[Sharpe Ratio]))/_xlfn.STDEV.P(Table2[Sharpe Ratio])</f>
        <v>0.48453893453338609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409</v>
      </c>
      <c r="AT260">
        <f>_xlfn.RANK.AVG(Table2[[#This Row],[6M Return vs Nifty Z-Score]],Table2[6M Return vs Nifty Z-Score])</f>
        <v>229</v>
      </c>
      <c r="AU260">
        <f>_xlfn.RANK.AVG(Table2[[#This Row],[Sharpe Ratio Z-Score]],Table2[Sharpe Ratio Z-Score])</f>
        <v>222</v>
      </c>
      <c r="AV260">
        <f>(Table2[[#This Row],[Rank 1Y]]+Table2[[#This Row],[Rank 6M]]+Table2[[#This Row],[Rank Sharpe]])/3</f>
        <v>286.66666666666669</v>
      </c>
    </row>
    <row r="261" spans="1:48" x14ac:dyDescent="0.3">
      <c r="A261" t="s">
        <v>461</v>
      </c>
      <c r="B261" t="s">
        <v>462</v>
      </c>
      <c r="C261" t="s">
        <v>3029</v>
      </c>
      <c r="D261" t="s">
        <v>21</v>
      </c>
      <c r="E261">
        <v>45911.714481554998</v>
      </c>
      <c r="F261">
        <v>1691.95</v>
      </c>
      <c r="G261">
        <v>24.066715523952102</v>
      </c>
      <c r="H261">
        <f>(Table2[[#This Row],[1Y Return vs Nifty]]-AVERAGE(Table2[1Y Return vs Nifty]))/_xlfn.STDEV.P(Table2[1Y Return vs Nifty])</f>
        <v>-0.12653841930375639</v>
      </c>
      <c r="I261">
        <v>4.0902564622927802</v>
      </c>
      <c r="J261">
        <f>(Table2[[#This Row],[1M Return vs Nifty]]-AVERAGE(Table2[1M Return vs Nifty]))/_xlfn.STDEV.P(Table2[1M Return vs Nifty])</f>
        <v>0.6154765671498964</v>
      </c>
      <c r="K261">
        <v>-8.3931904713907706</v>
      </c>
      <c r="L261">
        <f>(Table2[[#This Row],[6M Return vs Nifty]]-AVERAGE(Table2[6M Return vs Nifty]))/_xlfn.STDEV.P(Table2[6M Return vs Nifty])</f>
        <v>-0.44823916654990137</v>
      </c>
      <c r="M261">
        <v>-0.96226459178147505</v>
      </c>
      <c r="N261">
        <f>(Table2[[#This Row],[1W Return vs Nifty]]-AVERAGE(Table2[1W Return vs Nifty]))/_xlfn.STDEV.P(Table2[1W Return vs Nifty])</f>
        <v>3.349398343288474E-2</v>
      </c>
      <c r="O261">
        <v>1769.75</v>
      </c>
      <c r="P261">
        <v>1686.53225107155</v>
      </c>
      <c r="Q261">
        <v>1489.0516690854299</v>
      </c>
      <c r="R261">
        <v>30.293582062730501</v>
      </c>
      <c r="S261" s="1">
        <f>(Table2[[#This Row],[Close Price]]-Table2[[#This Row],[20D EMA]])/Table2[[#This Row],[20D EMA]]</f>
        <v>-4.3961011442294085E-2</v>
      </c>
      <c r="T261" s="1">
        <f>(Table2[[#This Row],[Close Price]]-Table2[[#This Row],[50D EMA]])/Table2[[#This Row],[50D EMA]]</f>
        <v>3.2123601105213404E-3</v>
      </c>
      <c r="U261" s="1">
        <f>(Table2[[#This Row],[Close Price]]-Table2[[#This Row],[200D EMA]])/Table2[[#This Row],[200D EMA]]</f>
        <v>0.13626010106095884</v>
      </c>
      <c r="V261">
        <v>0.99047509396601896</v>
      </c>
      <c r="W261">
        <v>1685</v>
      </c>
      <c r="X261">
        <v>1794.95</v>
      </c>
      <c r="Y261">
        <v>1685</v>
      </c>
      <c r="Z261">
        <v>1794.95</v>
      </c>
      <c r="AA261">
        <v>1685</v>
      </c>
      <c r="AB261">
        <v>1899.9</v>
      </c>
      <c r="AC261" s="1">
        <f>(Table2[[#This Row],[Close Price]]/Table2[[#This Row],[Day Low]])-1</f>
        <v>4.1246290801186802E-3</v>
      </c>
      <c r="AD261" s="1">
        <f>(Table2[[#This Row],[Day High]]/Table2[[#This Row],[Close Price]])-1</f>
        <v>6.0876503442773178E-2</v>
      </c>
      <c r="AE261" s="1">
        <f>(Table2[[#This Row],[Close Price]]/Table2[[#This Row],[Current Week Low]])-1</f>
        <v>4.1246290801186802E-3</v>
      </c>
      <c r="AF261" s="1">
        <f>(Table2[[#This Row],[Current Week High]]/Table2[[#This Row],[Close Price]])-1</f>
        <v>6.0876503442773178E-2</v>
      </c>
      <c r="AG261" s="1">
        <f>(Table2[[#This Row],[Close Price]]/Table2[[#This Row],[Current Month Low]])-1</f>
        <v>4.1246290801186802E-3</v>
      </c>
      <c r="AH261" s="1">
        <f>(Table2[[#This Row],[Current Month High]]/Table2[[#This Row],[Close Price]])-1</f>
        <v>0.12290552321286086</v>
      </c>
      <c r="AI261">
        <v>13.992730281627701</v>
      </c>
      <c r="AJ261">
        <v>63.0009633911368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-0.04</v>
      </c>
      <c r="AM261" t="s">
        <v>3089</v>
      </c>
      <c r="AN261">
        <v>-7.02</v>
      </c>
      <c r="AO261" t="s">
        <v>3089</v>
      </c>
      <c r="AP261">
        <v>0.178732792607251</v>
      </c>
      <c r="AQ261">
        <f>(Table2[[#This Row],[Sharpe Ratio]]-AVERAGE(Table2[Sharpe Ratio]))/_xlfn.STDEV.P(Table2[Sharpe Ratio])</f>
        <v>1.4010304531508035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1.4752234178799266</v>
      </c>
      <c r="AS261">
        <f>_xlfn.RANK.AVG(Table2[[#This Row],[1Y Return vs Nifty Z-Score]],Table2[1Y Return vs Nifty Z-Score])</f>
        <v>329</v>
      </c>
      <c r="AT261">
        <f>_xlfn.RANK.AVG(Table2[[#This Row],[6M Return vs Nifty Z-Score]],Table2[6M Return vs Nifty Z-Score])</f>
        <v>472</v>
      </c>
      <c r="AU261">
        <f>_xlfn.RANK.AVG(Table2[[#This Row],[Sharpe Ratio Z-Score]],Table2[Sharpe Ratio Z-Score])</f>
        <v>60</v>
      </c>
      <c r="AV261">
        <f>(Table2[[#This Row],[Rank 1Y]]+Table2[[#This Row],[Rank 6M]]+Table2[[#This Row],[Rank Sharpe]])/3</f>
        <v>287</v>
      </c>
    </row>
    <row r="262" spans="1:48" x14ac:dyDescent="0.3">
      <c r="A262" t="s">
        <v>1033</v>
      </c>
      <c r="B262" t="s">
        <v>1034</v>
      </c>
      <c r="C262" t="s">
        <v>3035</v>
      </c>
      <c r="D262" t="s">
        <v>101</v>
      </c>
      <c r="E262">
        <v>12322.518970945999</v>
      </c>
      <c r="F262">
        <v>17.98</v>
      </c>
      <c r="G262">
        <v>128.53698461194401</v>
      </c>
      <c r="H262">
        <f>(Table2[[#This Row],[1Y Return vs Nifty]]-AVERAGE(Table2[1Y Return vs Nifty]))/_xlfn.STDEV.P(Table2[1Y Return vs Nifty])</f>
        <v>1.5084775906583536</v>
      </c>
      <c r="I262">
        <v>2.0835053303681401</v>
      </c>
      <c r="J262">
        <f>(Table2[[#This Row],[1M Return vs Nifty]]-AVERAGE(Table2[1M Return vs Nifty]))/_xlfn.STDEV.P(Table2[1M Return vs Nifty])</f>
        <v>0.4026752087905075</v>
      </c>
      <c r="K262">
        <v>-23.1731341513016</v>
      </c>
      <c r="L262">
        <f>(Table2[[#This Row],[6M Return vs Nifty]]-AVERAGE(Table2[6M Return vs Nifty]))/_xlfn.STDEV.P(Table2[6M Return vs Nifty])</f>
        <v>-0.99309601645421519</v>
      </c>
      <c r="M262">
        <v>3.7665740783894203E-2</v>
      </c>
      <c r="N262">
        <f>(Table2[[#This Row],[1W Return vs Nifty]]-AVERAGE(Table2[1W Return vs Nifty]))/_xlfn.STDEV.P(Table2[1W Return vs Nifty])</f>
        <v>0.23305140207657768</v>
      </c>
      <c r="O262">
        <v>18.95</v>
      </c>
      <c r="P262">
        <v>18.9056693928326</v>
      </c>
      <c r="Q262">
        <v>16.564352592896601</v>
      </c>
      <c r="R262">
        <v>36.307285387142699</v>
      </c>
      <c r="S262" s="1">
        <f>(Table2[[#This Row],[Close Price]]-Table2[[#This Row],[20D EMA]])/Table2[[#This Row],[20D EMA]]</f>
        <v>-5.1187335092348227E-2</v>
      </c>
      <c r="T262" s="1">
        <f>(Table2[[#This Row],[Close Price]]-Table2[[#This Row],[50D EMA]])/Table2[[#This Row],[50D EMA]]</f>
        <v>-4.8962529366113505E-2</v>
      </c>
      <c r="U262" s="1">
        <f>(Table2[[#This Row],[Close Price]]-Table2[[#This Row],[200D EMA]])/Table2[[#This Row],[200D EMA]]</f>
        <v>8.5463491504671363E-2</v>
      </c>
      <c r="V262">
        <v>1.2428328852253601</v>
      </c>
      <c r="W262">
        <v>17.91</v>
      </c>
      <c r="X262">
        <v>19.14</v>
      </c>
      <c r="Y262">
        <v>17.91</v>
      </c>
      <c r="Z262">
        <v>19.39</v>
      </c>
      <c r="AA262">
        <v>17.91</v>
      </c>
      <c r="AB262">
        <v>20.05</v>
      </c>
      <c r="AC262" s="1">
        <f>(Table2[[#This Row],[Close Price]]/Table2[[#This Row],[Day Low]])-1</f>
        <v>3.9084310441095393E-3</v>
      </c>
      <c r="AD262" s="1">
        <f>(Table2[[#This Row],[Day High]]/Table2[[#This Row],[Close Price]])-1</f>
        <v>6.4516129032258007E-2</v>
      </c>
      <c r="AE262" s="1">
        <f>(Table2[[#This Row],[Close Price]]/Table2[[#This Row],[Current Week Low]])-1</f>
        <v>3.9084310441095393E-3</v>
      </c>
      <c r="AF262" s="1">
        <f>(Table2[[#This Row],[Current Week High]]/Table2[[#This Row],[Close Price]])-1</f>
        <v>7.8420467185762011E-2</v>
      </c>
      <c r="AG262" s="1">
        <f>(Table2[[#This Row],[Close Price]]/Table2[[#This Row],[Current Month Low]])-1</f>
        <v>3.9084310441095393E-3</v>
      </c>
      <c r="AH262" s="1">
        <f>(Table2[[#This Row],[Current Month High]]/Table2[[#This Row],[Close Price]])-1</f>
        <v>0.11512791991101223</v>
      </c>
      <c r="AI262">
        <v>33.481646273637303</v>
      </c>
      <c r="AJ262">
        <v>166.37037037037001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-0.13</v>
      </c>
      <c r="AM262" t="s">
        <v>3089</v>
      </c>
      <c r="AN262">
        <v>0.33</v>
      </c>
      <c r="AO262" t="s">
        <v>3088</v>
      </c>
      <c r="AP262">
        <v>0.12455234535361299</v>
      </c>
      <c r="AQ262">
        <f>(Table2[[#This Row],[Sharpe Ratio]]-AVERAGE(Table2[Sharpe Ratio]))/_xlfn.STDEV.P(Table2[Sharpe Ratio])</f>
        <v>0.7665929849119868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1.9177011699832101</v>
      </c>
      <c r="AS262">
        <f>_xlfn.RANK.AVG(Table2[[#This Row],[1Y Return vs Nifty Z-Score]],Table2[1Y Return vs Nifty Z-Score])</f>
        <v>56</v>
      </c>
      <c r="AT262">
        <f>_xlfn.RANK.AVG(Table2[[#This Row],[6M Return vs Nifty Z-Score]],Table2[6M Return vs Nifty Z-Score])</f>
        <v>646</v>
      </c>
      <c r="AU262">
        <f>_xlfn.RANK.AVG(Table2[[#This Row],[Sharpe Ratio Z-Score]],Table2[Sharpe Ratio Z-Score])</f>
        <v>161</v>
      </c>
      <c r="AV262">
        <f>(Table2[[#This Row],[Rank 1Y]]+Table2[[#This Row],[Rank 6M]]+Table2[[#This Row],[Rank Sharpe]])/3</f>
        <v>287.66666666666669</v>
      </c>
    </row>
    <row r="263" spans="1:48" x14ac:dyDescent="0.3">
      <c r="A263" t="s">
        <v>277</v>
      </c>
      <c r="B263" t="s">
        <v>278</v>
      </c>
      <c r="C263" t="s">
        <v>3030</v>
      </c>
      <c r="D263" t="s">
        <v>34</v>
      </c>
      <c r="E263">
        <v>95269.050183779997</v>
      </c>
      <c r="F263">
        <v>105.03</v>
      </c>
      <c r="G263">
        <v>36.858503348799097</v>
      </c>
      <c r="H263">
        <f>(Table2[[#This Row],[1Y Return vs Nifty]]-AVERAGE(Table2[1Y Return vs Nifty]))/_xlfn.STDEV.P(Table2[1Y Return vs Nifty])</f>
        <v>7.3659953613684812E-2</v>
      </c>
      <c r="I263">
        <v>-9.0303835029967292</v>
      </c>
      <c r="J263">
        <f>(Table2[[#This Row],[1M Return vs Nifty]]-AVERAGE(Table2[1M Return vs Nifty]))/_xlfn.STDEV.P(Table2[1M Return vs Nifty])</f>
        <v>-0.77587184807698173</v>
      </c>
      <c r="K263">
        <v>-8.6985862606085202</v>
      </c>
      <c r="L263">
        <f>(Table2[[#This Row],[6M Return vs Nifty]]-AVERAGE(Table2[6M Return vs Nifty]))/_xlfn.STDEV.P(Table2[6M Return vs Nifty])</f>
        <v>-0.45949746301508987</v>
      </c>
      <c r="M263">
        <v>-5.7406338424140602</v>
      </c>
      <c r="N263">
        <f>(Table2[[#This Row],[1W Return vs Nifty]]-AVERAGE(Table2[1W Return vs Nifty]))/_xlfn.STDEV.P(Table2[1W Return vs Nifty])</f>
        <v>-0.92013148618981833</v>
      </c>
      <c r="O263">
        <v>112.8</v>
      </c>
      <c r="P263">
        <v>114.92575657858301</v>
      </c>
      <c r="Q263">
        <v>104.554937670717</v>
      </c>
      <c r="R263">
        <v>20.811733364709202</v>
      </c>
      <c r="S263" s="1">
        <f>(Table2[[#This Row],[Close Price]]-Table2[[#This Row],[20D EMA]])/Table2[[#This Row],[20D EMA]]</f>
        <v>-6.8882978723404223E-2</v>
      </c>
      <c r="T263" s="1">
        <f>(Table2[[#This Row],[Close Price]]-Table2[[#This Row],[50D EMA]])/Table2[[#This Row],[50D EMA]]</f>
        <v>-8.6105646577288905E-2</v>
      </c>
      <c r="U263" s="1">
        <f>(Table2[[#This Row],[Close Price]]-Table2[[#This Row],[200D EMA]])/Table2[[#This Row],[200D EMA]]</f>
        <v>4.5436623067880008E-3</v>
      </c>
      <c r="V263">
        <v>0.89463797537575795</v>
      </c>
      <c r="W263">
        <v>104.8</v>
      </c>
      <c r="X263">
        <v>108.18</v>
      </c>
      <c r="Y263">
        <v>104.04</v>
      </c>
      <c r="Z263">
        <v>108.44</v>
      </c>
      <c r="AA263">
        <v>104.04</v>
      </c>
      <c r="AB263">
        <v>115.6</v>
      </c>
      <c r="AC263" s="1">
        <f>(Table2[[#This Row],[Close Price]]/Table2[[#This Row],[Day Low]])-1</f>
        <v>2.1946564885495512E-3</v>
      </c>
      <c r="AD263" s="1">
        <f>(Table2[[#This Row],[Day High]]/Table2[[#This Row],[Close Price]])-1</f>
        <v>2.9991431019708692E-2</v>
      </c>
      <c r="AE263" s="1">
        <f>(Table2[[#This Row],[Close Price]]/Table2[[#This Row],[Current Week Low]])-1</f>
        <v>9.5155709342560346E-3</v>
      </c>
      <c r="AF263" s="1">
        <f>(Table2[[#This Row],[Current Week High]]/Table2[[#This Row],[Close Price]])-1</f>
        <v>3.2466914214986264E-2</v>
      </c>
      <c r="AG263" s="1">
        <f>(Table2[[#This Row],[Close Price]]/Table2[[#This Row],[Current Month Low]])-1</f>
        <v>9.5155709342560346E-3</v>
      </c>
      <c r="AH263" s="1">
        <f>(Table2[[#This Row],[Current Month High]]/Table2[[#This Row],[Close Price]])-1</f>
        <v>0.10063791297724456</v>
      </c>
      <c r="AI263">
        <v>22.726839950490302</v>
      </c>
      <c r="AJ263">
        <v>64.494909945184006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-0.11</v>
      </c>
      <c r="AM263" t="s">
        <v>3089</v>
      </c>
      <c r="AN263">
        <v>-6.96</v>
      </c>
      <c r="AO263" t="s">
        <v>3089</v>
      </c>
      <c r="AP263">
        <v>0.150759958589743</v>
      </c>
      <c r="AQ263">
        <f>(Table2[[#This Row],[Sharpe Ratio]]-AVERAGE(Table2[Sharpe Ratio]))/_xlfn.STDEV.P(Table2[Sharpe Ratio])</f>
        <v>1.0734766049802205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277</v>
      </c>
      <c r="AT263">
        <f>_xlfn.RANK.AVG(Table2[[#This Row],[6M Return vs Nifty Z-Score]],Table2[6M Return vs Nifty Z-Score])</f>
        <v>478</v>
      </c>
      <c r="AU263">
        <f>_xlfn.RANK.AVG(Table2[[#This Row],[Sharpe Ratio Z-Score]],Table2[Sharpe Ratio Z-Score])</f>
        <v>109</v>
      </c>
      <c r="AV263">
        <f>(Table2[[#This Row],[Rank 1Y]]+Table2[[#This Row],[Rank 6M]]+Table2[[#This Row],[Rank Sharpe]])/3</f>
        <v>288</v>
      </c>
    </row>
    <row r="264" spans="1:48" x14ac:dyDescent="0.3">
      <c r="A264" t="s">
        <v>906</v>
      </c>
      <c r="B264" t="s">
        <v>907</v>
      </c>
      <c r="C264" t="s">
        <v>3040</v>
      </c>
      <c r="D264" t="s">
        <v>770</v>
      </c>
      <c r="E264">
        <v>15844.274817400001</v>
      </c>
      <c r="F264">
        <v>385.1</v>
      </c>
      <c r="G264">
        <v>33.772420590005503</v>
      </c>
      <c r="H264">
        <f>(Table2[[#This Row],[1Y Return vs Nifty]]-AVERAGE(Table2[1Y Return vs Nifty]))/_xlfn.STDEV.P(Table2[1Y Return vs Nifty])</f>
        <v>2.5361095357220902E-2</v>
      </c>
      <c r="I264">
        <v>-6.86563445770763</v>
      </c>
      <c r="J264">
        <f>(Table2[[#This Row],[1M Return vs Nifty]]-AVERAGE(Table2[1M Return vs Nifty]))/_xlfn.STDEV.P(Table2[1M Return vs Nifty])</f>
        <v>-0.5463159604453659</v>
      </c>
      <c r="K264">
        <v>-14.2041906410912</v>
      </c>
      <c r="L264">
        <f>(Table2[[#This Row],[6M Return vs Nifty]]-AVERAGE(Table2[6M Return vs Nifty]))/_xlfn.STDEV.P(Table2[6M Return vs Nifty])</f>
        <v>-0.66245941771093364</v>
      </c>
      <c r="M264">
        <v>0.67330176201311998</v>
      </c>
      <c r="N264">
        <f>(Table2[[#This Row],[1W Return vs Nifty]]-AVERAGE(Table2[1W Return vs Nifty]))/_xlfn.STDEV.P(Table2[1W Return vs Nifty])</f>
        <v>0.35990612331302885</v>
      </c>
      <c r="O264">
        <v>357.92</v>
      </c>
      <c r="P264">
        <v>352.04871738128099</v>
      </c>
      <c r="Q264">
        <v>324.04918781627799</v>
      </c>
      <c r="R264">
        <v>69.774352085568793</v>
      </c>
      <c r="S264" s="1">
        <f>(Table2[[#This Row],[Close Price]]-Table2[[#This Row],[20D EMA]])/Table2[[#This Row],[20D EMA]]</f>
        <v>7.5938757264193135E-2</v>
      </c>
      <c r="T264" s="1">
        <f>(Table2[[#This Row],[Close Price]]-Table2[[#This Row],[50D EMA]])/Table2[[#This Row],[50D EMA]]</f>
        <v>9.3882695737599692E-2</v>
      </c>
      <c r="U264" s="1">
        <f>(Table2[[#This Row],[Close Price]]-Table2[[#This Row],[200D EMA]])/Table2[[#This Row],[200D EMA]]</f>
        <v>0.1883998308872023</v>
      </c>
      <c r="V264">
        <v>1.3930077904659299</v>
      </c>
      <c r="W264">
        <v>360</v>
      </c>
      <c r="X264">
        <v>393.8</v>
      </c>
      <c r="Y264">
        <v>336</v>
      </c>
      <c r="Z264">
        <v>393.8</v>
      </c>
      <c r="AA264">
        <v>336</v>
      </c>
      <c r="AB264">
        <v>393.8</v>
      </c>
      <c r="AC264" s="1">
        <f>(Table2[[#This Row],[Close Price]]/Table2[[#This Row],[Day Low]])-1</f>
        <v>6.9722222222222241E-2</v>
      </c>
      <c r="AD264" s="1">
        <f>(Table2[[#This Row],[Day High]]/Table2[[#This Row],[Close Price]])-1</f>
        <v>2.2591534666320356E-2</v>
      </c>
      <c r="AE264" s="1">
        <f>(Table2[[#This Row],[Close Price]]/Table2[[#This Row],[Current Week Low]])-1</f>
        <v>0.14613095238095242</v>
      </c>
      <c r="AF264" s="1">
        <f>(Table2[[#This Row],[Current Week High]]/Table2[[#This Row],[Close Price]])-1</f>
        <v>2.2591534666320356E-2</v>
      </c>
      <c r="AG264" s="1">
        <f>(Table2[[#This Row],[Close Price]]/Table2[[#This Row],[Current Month Low]])-1</f>
        <v>0.14613095238095242</v>
      </c>
      <c r="AH264" s="1">
        <f>(Table2[[#This Row],[Current Month High]]/Table2[[#This Row],[Close Price]])-1</f>
        <v>2.2591534666320356E-2</v>
      </c>
      <c r="AI264">
        <v>11.646325629706499</v>
      </c>
      <c r="AJ264">
        <v>67.580504786771101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0.13</v>
      </c>
      <c r="AM264" t="s">
        <v>3088</v>
      </c>
      <c r="AN264">
        <v>13.16</v>
      </c>
      <c r="AO264" t="s">
        <v>3088</v>
      </c>
      <c r="AP264">
        <v>0.205791806325124</v>
      </c>
      <c r="AQ264">
        <f>(Table2[[#This Row],[Sharpe Ratio]]-AVERAGE(Table2[Sharpe Ratio]))/_xlfn.STDEV.P(Table2[Sharpe Ratio])</f>
        <v>1.7178837282048234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0.89437556871877355</v>
      </c>
      <c r="AS264">
        <f>_xlfn.RANK.AVG(Table2[[#This Row],[1Y Return vs Nifty Z-Score]],Table2[1Y Return vs Nifty Z-Score])</f>
        <v>291</v>
      </c>
      <c r="AT264">
        <f>_xlfn.RANK.AVG(Table2[[#This Row],[6M Return vs Nifty Z-Score]],Table2[6M Return vs Nifty Z-Score])</f>
        <v>540</v>
      </c>
      <c r="AU264">
        <f>_xlfn.RANK.AVG(Table2[[#This Row],[Sharpe Ratio Z-Score]],Table2[Sharpe Ratio Z-Score])</f>
        <v>33</v>
      </c>
      <c r="AV264">
        <f>(Table2[[#This Row],[Rank 1Y]]+Table2[[#This Row],[Rank 6M]]+Table2[[#This Row],[Rank Sharpe]])/3</f>
        <v>288</v>
      </c>
    </row>
    <row r="265" spans="1:48" x14ac:dyDescent="0.3">
      <c r="A265" t="s">
        <v>1420</v>
      </c>
      <c r="B265" t="s">
        <v>1421</v>
      </c>
      <c r="C265" t="s">
        <v>3032</v>
      </c>
      <c r="D265" t="s">
        <v>116</v>
      </c>
      <c r="E265">
        <v>7046.2880912000001</v>
      </c>
      <c r="F265">
        <v>1168</v>
      </c>
      <c r="G265">
        <v>39.155602740970998</v>
      </c>
      <c r="H265">
        <f>(Table2[[#This Row],[1Y Return vs Nifty]]-AVERAGE(Table2[1Y Return vs Nifty]))/_xlfn.STDEV.P(Table2[1Y Return vs Nifty])</f>
        <v>0.10961079700159555</v>
      </c>
      <c r="I265">
        <v>5.7845648111561498</v>
      </c>
      <c r="J265">
        <f>(Table2[[#This Row],[1M Return vs Nifty]]-AVERAGE(Table2[1M Return vs Nifty]))/_xlfn.STDEV.P(Table2[1M Return vs Nifty])</f>
        <v>0.79514564139727451</v>
      </c>
      <c r="K265">
        <v>7.53803658670122</v>
      </c>
      <c r="L265">
        <f>(Table2[[#This Row],[6M Return vs Nifty]]-AVERAGE(Table2[6M Return vs Nifty]))/_xlfn.STDEV.P(Table2[6M Return vs Nifty])</f>
        <v>0.13905929533670988</v>
      </c>
      <c r="M265">
        <v>0.22475895691294001</v>
      </c>
      <c r="N265">
        <f>(Table2[[#This Row],[1W Return vs Nifty]]-AVERAGE(Table2[1W Return vs Nifty]))/_xlfn.STDEV.P(Table2[1W Return vs Nifty])</f>
        <v>0.27038984260640142</v>
      </c>
      <c r="O265">
        <v>1172.76</v>
      </c>
      <c r="P265">
        <v>1099.88343348223</v>
      </c>
      <c r="Q265">
        <v>933.43490339048299</v>
      </c>
      <c r="R265">
        <v>44.101283560982502</v>
      </c>
      <c r="S265" s="1">
        <f>(Table2[[#This Row],[Close Price]]-Table2[[#This Row],[20D EMA]])/Table2[[#This Row],[20D EMA]]</f>
        <v>-4.0588014598042146E-3</v>
      </c>
      <c r="T265" s="1">
        <f>(Table2[[#This Row],[Close Price]]-Table2[[#This Row],[50D EMA]])/Table2[[#This Row],[50D EMA]]</f>
        <v>6.1930714150419591E-2</v>
      </c>
      <c r="U265" s="1">
        <f>(Table2[[#This Row],[Close Price]]-Table2[[#This Row],[200D EMA]])/Table2[[#This Row],[200D EMA]]</f>
        <v>0.25129239945658172</v>
      </c>
      <c r="V265">
        <v>0.75752904118578401</v>
      </c>
      <c r="W265">
        <v>1153.3</v>
      </c>
      <c r="X265">
        <v>1191.75</v>
      </c>
      <c r="Y265">
        <v>1153.3</v>
      </c>
      <c r="Z265">
        <v>1201.3499999999999</v>
      </c>
      <c r="AA265">
        <v>1153.3</v>
      </c>
      <c r="AB265">
        <v>1240.05</v>
      </c>
      <c r="AC265" s="1">
        <f>(Table2[[#This Row],[Close Price]]/Table2[[#This Row],[Day Low]])-1</f>
        <v>1.2746033122344569E-2</v>
      </c>
      <c r="AD265" s="1">
        <f>(Table2[[#This Row],[Day High]]/Table2[[#This Row],[Close Price]])-1</f>
        <v>2.0333904109589129E-2</v>
      </c>
      <c r="AE265" s="1">
        <f>(Table2[[#This Row],[Close Price]]/Table2[[#This Row],[Current Week Low]])-1</f>
        <v>1.2746033122344569E-2</v>
      </c>
      <c r="AF265" s="1">
        <f>(Table2[[#This Row],[Current Week High]]/Table2[[#This Row],[Close Price]])-1</f>
        <v>2.8553082191780765E-2</v>
      </c>
      <c r="AG265" s="1">
        <f>(Table2[[#This Row],[Close Price]]/Table2[[#This Row],[Current Month Low]])-1</f>
        <v>1.2746033122344569E-2</v>
      </c>
      <c r="AH265" s="1">
        <f>(Table2[[#This Row],[Current Month High]]/Table2[[#This Row],[Close Price]])-1</f>
        <v>6.1686643835616506E-2</v>
      </c>
      <c r="AI265">
        <v>15.2482876712328</v>
      </c>
      <c r="AJ265">
        <v>79.347408829174597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0.06</v>
      </c>
      <c r="AM265" t="s">
        <v>3088</v>
      </c>
      <c r="AN265">
        <v>0.62</v>
      </c>
      <c r="AO265" t="s">
        <v>3088</v>
      </c>
      <c r="AP265">
        <v>6.5387348531563999E-2</v>
      </c>
      <c r="AQ265">
        <f>(Table2[[#This Row],[Sharpe Ratio]]-AVERAGE(Table2[Sharpe Ratio]))/_xlfn.STDEV.P(Table2[Sharpe Ratio])</f>
        <v>7.3787873569573739E-2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1.3879934499115549</v>
      </c>
      <c r="AS265">
        <f>_xlfn.RANK.AVG(Table2[[#This Row],[1Y Return vs Nifty Z-Score]],Table2[1Y Return vs Nifty Z-Score])</f>
        <v>267</v>
      </c>
      <c r="AT265">
        <f>_xlfn.RANK.AVG(Table2[[#This Row],[6M Return vs Nifty Z-Score]],Table2[6M Return vs Nifty Z-Score])</f>
        <v>274</v>
      </c>
      <c r="AU265">
        <f>_xlfn.RANK.AVG(Table2[[#This Row],[Sharpe Ratio Z-Score]],Table2[Sharpe Ratio Z-Score])</f>
        <v>323</v>
      </c>
      <c r="AV265">
        <f>(Table2[[#This Row],[Rank 1Y]]+Table2[[#This Row],[Rank 6M]]+Table2[[#This Row],[Rank Sharpe]])/3</f>
        <v>288</v>
      </c>
    </row>
    <row r="266" spans="1:48" x14ac:dyDescent="0.3">
      <c r="A266" t="s">
        <v>783</v>
      </c>
      <c r="B266" t="s">
        <v>784</v>
      </c>
      <c r="C266" t="s">
        <v>3043</v>
      </c>
      <c r="D266" t="s">
        <v>136</v>
      </c>
      <c r="E266">
        <v>19630.046086154998</v>
      </c>
      <c r="F266">
        <v>1397.05</v>
      </c>
      <c r="G266">
        <v>181.73533788880599</v>
      </c>
      <c r="H266">
        <f>(Table2[[#This Row],[1Y Return vs Nifty]]-AVERAGE(Table2[1Y Return vs Nifty]))/_xlfn.STDEV.P(Table2[1Y Return vs Nifty])</f>
        <v>2.3410604878846359</v>
      </c>
      <c r="I266">
        <v>-8.5696752438313801</v>
      </c>
      <c r="J266">
        <f>(Table2[[#This Row],[1M Return vs Nifty]]-AVERAGE(Table2[1M Return vs Nifty]))/_xlfn.STDEV.P(Table2[1M Return vs Nifty])</f>
        <v>-0.72701708886040273</v>
      </c>
      <c r="K266">
        <v>5.1886875880913799</v>
      </c>
      <c r="L266">
        <f>(Table2[[#This Row],[6M Return vs Nifty]]-AVERAGE(Table2[6M Return vs Nifty]))/_xlfn.STDEV.P(Table2[6M Return vs Nifty])</f>
        <v>5.2451462287366718E-2</v>
      </c>
      <c r="M266">
        <v>-5.32019922439554</v>
      </c>
      <c r="N266">
        <f>(Table2[[#This Row],[1W Return vs Nifty]]-AVERAGE(Table2[1W Return vs Nifty]))/_xlfn.STDEV.P(Table2[1W Return vs Nifty])</f>
        <v>-0.83622479354557055</v>
      </c>
      <c r="O266">
        <v>1456.51</v>
      </c>
      <c r="P266">
        <v>1415.73638128281</v>
      </c>
      <c r="Q266">
        <v>1133.91552915538</v>
      </c>
      <c r="R266">
        <v>28.4349915127728</v>
      </c>
      <c r="S266" s="1">
        <f>(Table2[[#This Row],[Close Price]]-Table2[[#This Row],[20D EMA]])/Table2[[#This Row],[20D EMA]]</f>
        <v>-4.0823612608221045E-2</v>
      </c>
      <c r="T266" s="1">
        <f>(Table2[[#This Row],[Close Price]]-Table2[[#This Row],[50D EMA]])/Table2[[#This Row],[50D EMA]]</f>
        <v>-1.3199054237681036E-2</v>
      </c>
      <c r="U266" s="1">
        <f>(Table2[[#This Row],[Close Price]]-Table2[[#This Row],[200D EMA]])/Table2[[#This Row],[200D EMA]]</f>
        <v>0.23205826543412894</v>
      </c>
      <c r="V266">
        <v>0.81758614874600999</v>
      </c>
      <c r="W266">
        <v>1390</v>
      </c>
      <c r="X266">
        <v>1422</v>
      </c>
      <c r="Y266">
        <v>1371.25</v>
      </c>
      <c r="Z266">
        <v>1422.95</v>
      </c>
      <c r="AA266">
        <v>1371.25</v>
      </c>
      <c r="AB266">
        <v>1505.85</v>
      </c>
      <c r="AC266" s="1">
        <f>(Table2[[#This Row],[Close Price]]/Table2[[#This Row],[Day Low]])-1</f>
        <v>5.0719424460430318E-3</v>
      </c>
      <c r="AD266" s="1">
        <f>(Table2[[#This Row],[Day High]]/Table2[[#This Row],[Close Price]])-1</f>
        <v>1.7859060162485285E-2</v>
      </c>
      <c r="AE266" s="1">
        <f>(Table2[[#This Row],[Close Price]]/Table2[[#This Row],[Current Week Low]])-1</f>
        <v>1.8814949863263486E-2</v>
      </c>
      <c r="AF266" s="1">
        <f>(Table2[[#This Row],[Current Week High]]/Table2[[#This Row],[Close Price]])-1</f>
        <v>1.8539064457249177E-2</v>
      </c>
      <c r="AG266" s="1">
        <f>(Table2[[#This Row],[Close Price]]/Table2[[#This Row],[Current Month Low]])-1</f>
        <v>1.8814949863263486E-2</v>
      </c>
      <c r="AH266" s="1">
        <f>(Table2[[#This Row],[Current Month High]]/Table2[[#This Row],[Close Price]])-1</f>
        <v>7.7878386600336302E-2</v>
      </c>
      <c r="AI266">
        <v>12.737554131920801</v>
      </c>
      <c r="AJ266">
        <v>214.65090090090001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0.08</v>
      </c>
      <c r="AM266" t="s">
        <v>3088</v>
      </c>
      <c r="AN266">
        <v>-5.0999999999999996</v>
      </c>
      <c r="AO266" t="s">
        <v>3089</v>
      </c>
      <c r="AQ266">
        <f>(Table2[[#This Row],[Sharpe Ratio]]-AVERAGE(Table2[Sharpe Ratio]))/_xlfn.STDEV.P(Table2[Sharpe Ratio])</f>
        <v>-0.69187918825832739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0.13839087950770212</v>
      </c>
      <c r="AS266">
        <f>_xlfn.RANK.AVG(Table2[[#This Row],[1Y Return vs Nifty Z-Score]],Table2[1Y Return vs Nifty Z-Score])</f>
        <v>21</v>
      </c>
      <c r="AT266">
        <f>_xlfn.RANK.AVG(Table2[[#This Row],[6M Return vs Nifty Z-Score]],Table2[6M Return vs Nifty Z-Score])</f>
        <v>303</v>
      </c>
      <c r="AU266">
        <f>_xlfn.RANK.AVG(Table2[[#This Row],[Sharpe Ratio Z-Score]],Table2[Sharpe Ratio Z-Score])</f>
        <v>542.5</v>
      </c>
      <c r="AV266">
        <f>(Table2[[#This Row],[Rank 1Y]]+Table2[[#This Row],[Rank 6M]]+Table2[[#This Row],[Rank Sharpe]])/3</f>
        <v>288.83333333333331</v>
      </c>
    </row>
    <row r="267" spans="1:48" x14ac:dyDescent="0.3">
      <c r="A267" t="s">
        <v>422</v>
      </c>
      <c r="B267" t="s">
        <v>423</v>
      </c>
      <c r="C267" t="s">
        <v>3028</v>
      </c>
      <c r="D267" t="s">
        <v>424</v>
      </c>
      <c r="E267">
        <v>53527.503140280001</v>
      </c>
      <c r="F267">
        <v>356.85</v>
      </c>
      <c r="G267">
        <v>34.066245637894603</v>
      </c>
      <c r="H267">
        <f>(Table2[[#This Row],[1Y Return vs Nifty]]-AVERAGE(Table2[1Y Return vs Nifty]))/_xlfn.STDEV.P(Table2[1Y Return vs Nifty])</f>
        <v>2.9959615698179638E-2</v>
      </c>
      <c r="I267">
        <v>6.96222891176222</v>
      </c>
      <c r="J267">
        <f>(Table2[[#This Row],[1M Return vs Nifty]]-AVERAGE(Table2[1M Return vs Nifty]))/_xlfn.STDEV.P(Table2[1M Return vs Nifty])</f>
        <v>0.92002835172105313</v>
      </c>
      <c r="K267">
        <v>13.4740852632494</v>
      </c>
      <c r="L267">
        <f>(Table2[[#This Row],[6M Return vs Nifty]]-AVERAGE(Table2[6M Return vs Nifty]))/_xlfn.STDEV.P(Table2[6M Return vs Nifty])</f>
        <v>0.35788941085188791</v>
      </c>
      <c r="M267">
        <v>-0.26995848971240199</v>
      </c>
      <c r="N267">
        <f>(Table2[[#This Row],[1W Return vs Nifty]]-AVERAGE(Table2[1W Return vs Nifty]))/_xlfn.STDEV.P(Table2[1W Return vs Nifty])</f>
        <v>0.17165842763545072</v>
      </c>
      <c r="O267">
        <v>352.65</v>
      </c>
      <c r="P267">
        <v>335.268014613714</v>
      </c>
      <c r="Q267">
        <v>287.87778353013499</v>
      </c>
      <c r="R267">
        <v>50.178707409224202</v>
      </c>
      <c r="S267" s="1">
        <f>(Table2[[#This Row],[Close Price]]-Table2[[#This Row],[20D EMA]])/Table2[[#This Row],[20D EMA]]</f>
        <v>1.1909825606125184E-2</v>
      </c>
      <c r="T267" s="1">
        <f>(Table2[[#This Row],[Close Price]]-Table2[[#This Row],[50D EMA]])/Table2[[#This Row],[50D EMA]]</f>
        <v>6.4372336296834504E-2</v>
      </c>
      <c r="U267" s="1">
        <f>(Table2[[#This Row],[Close Price]]-Table2[[#This Row],[200D EMA]])/Table2[[#This Row],[200D EMA]]</f>
        <v>0.23958853519047271</v>
      </c>
      <c r="V267">
        <v>1.18794117008439</v>
      </c>
      <c r="W267">
        <v>355.2</v>
      </c>
      <c r="X267">
        <v>365.7</v>
      </c>
      <c r="Y267">
        <v>350.5</v>
      </c>
      <c r="Z267">
        <v>365.7</v>
      </c>
      <c r="AA267">
        <v>350.5</v>
      </c>
      <c r="AB267">
        <v>372.9</v>
      </c>
      <c r="AC267" s="1">
        <f>(Table2[[#This Row],[Close Price]]/Table2[[#This Row],[Day Low]])-1</f>
        <v>4.6452702702703963E-3</v>
      </c>
      <c r="AD267" s="1">
        <f>(Table2[[#This Row],[Day High]]/Table2[[#This Row],[Close Price]])-1</f>
        <v>2.4800336275746071E-2</v>
      </c>
      <c r="AE267" s="1">
        <f>(Table2[[#This Row],[Close Price]]/Table2[[#This Row],[Current Week Low]])-1</f>
        <v>1.811697574893012E-2</v>
      </c>
      <c r="AF267" s="1">
        <f>(Table2[[#This Row],[Current Week High]]/Table2[[#This Row],[Close Price]])-1</f>
        <v>2.4800336275746071E-2</v>
      </c>
      <c r="AG267" s="1">
        <f>(Table2[[#This Row],[Close Price]]/Table2[[#This Row],[Current Month Low]])-1</f>
        <v>1.811697574893012E-2</v>
      </c>
      <c r="AH267" s="1">
        <f>(Table2[[#This Row],[Current Month High]]/Table2[[#This Row],[Close Price]])-1</f>
        <v>4.4976881042454675E-2</v>
      </c>
      <c r="AI267">
        <v>5.9128485357993403</v>
      </c>
      <c r="AJ267">
        <v>86.150234741784004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0.08</v>
      </c>
      <c r="AM267" t="s">
        <v>3088</v>
      </c>
      <c r="AN267">
        <v>4.07</v>
      </c>
      <c r="AO267" t="s">
        <v>3088</v>
      </c>
      <c r="AP267">
        <v>5.2384618378355001E-2</v>
      </c>
      <c r="AQ267">
        <f>(Table2[[#This Row],[Sharpe Ratio]]-AVERAGE(Table2[Sharpe Ratio]))/_xlfn.STDEV.P(Table2[Sharpe Ratio])</f>
        <v>-7.8470360106054057E-2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1.4010654458005174</v>
      </c>
      <c r="AS267">
        <f>_xlfn.RANK.AVG(Table2[[#This Row],[1Y Return vs Nifty Z-Score]],Table2[1Y Return vs Nifty Z-Score])</f>
        <v>285</v>
      </c>
      <c r="AT267">
        <f>_xlfn.RANK.AVG(Table2[[#This Row],[6M Return vs Nifty Z-Score]],Table2[6M Return vs Nifty Z-Score])</f>
        <v>215</v>
      </c>
      <c r="AU267">
        <f>_xlfn.RANK.AVG(Table2[[#This Row],[Sharpe Ratio Z-Score]],Table2[Sharpe Ratio Z-Score])</f>
        <v>367</v>
      </c>
      <c r="AV267">
        <f>(Table2[[#This Row],[Rank 1Y]]+Table2[[#This Row],[Rank 6M]]+Table2[[#This Row],[Rank Sharpe]])/3</f>
        <v>289</v>
      </c>
    </row>
    <row r="268" spans="1:48" x14ac:dyDescent="0.3">
      <c r="A268" t="s">
        <v>285</v>
      </c>
      <c r="B268" t="s">
        <v>286</v>
      </c>
      <c r="C268" t="s">
        <v>3037</v>
      </c>
      <c r="D268" t="s">
        <v>130</v>
      </c>
      <c r="E268">
        <v>93625.008444630002</v>
      </c>
      <c r="F268">
        <v>925.35</v>
      </c>
      <c r="G268">
        <v>17.8167990252295</v>
      </c>
      <c r="H268">
        <f>(Table2[[#This Row],[1Y Return vs Nifty]]-AVERAGE(Table2[1Y Return vs Nifty]))/_xlfn.STDEV.P(Table2[1Y Return vs Nifty])</f>
        <v>-0.22435298057123912</v>
      </c>
      <c r="I268">
        <v>-11.4435373064976</v>
      </c>
      <c r="J268">
        <f>(Table2[[#This Row],[1M Return vs Nifty]]-AVERAGE(Table2[1M Return vs Nifty]))/_xlfn.STDEV.P(Table2[1M Return vs Nifty])</f>
        <v>-1.0317692531640792</v>
      </c>
      <c r="K268">
        <v>9.0442348106716501</v>
      </c>
      <c r="L268">
        <f>(Table2[[#This Row],[6M Return vs Nifty]]-AVERAGE(Table2[6M Return vs Nifty]))/_xlfn.STDEV.P(Table2[6M Return vs Nifty])</f>
        <v>0.19458470445984882</v>
      </c>
      <c r="M268">
        <v>-1.4957777378200701</v>
      </c>
      <c r="N268">
        <f>(Table2[[#This Row],[1W Return vs Nifty]]-AVERAGE(Table2[1W Return vs Nifty]))/_xlfn.STDEV.P(Table2[1W Return vs Nifty])</f>
        <v>-7.2979940568193055E-2</v>
      </c>
      <c r="O268">
        <v>974.64</v>
      </c>
      <c r="P268">
        <v>987.23935465308</v>
      </c>
      <c r="Q268">
        <v>869.03342326980999</v>
      </c>
      <c r="R268">
        <v>32.142421908106797</v>
      </c>
      <c r="S268" s="1">
        <f>(Table2[[#This Row],[Close Price]]-Table2[[#This Row],[20D EMA]])/Table2[[#This Row],[20D EMA]]</f>
        <v>-5.0572519083969432E-2</v>
      </c>
      <c r="T268" s="1">
        <f>(Table2[[#This Row],[Close Price]]-Table2[[#This Row],[50D EMA]])/Table2[[#This Row],[50D EMA]]</f>
        <v>-6.2689310714146074E-2</v>
      </c>
      <c r="U268" s="1">
        <f>(Table2[[#This Row],[Close Price]]-Table2[[#This Row],[200D EMA]])/Table2[[#This Row],[200D EMA]]</f>
        <v>6.480369479725448E-2</v>
      </c>
      <c r="V268">
        <v>1.0356653899209001</v>
      </c>
      <c r="W268">
        <v>919.1</v>
      </c>
      <c r="X268">
        <v>936.45</v>
      </c>
      <c r="Y268">
        <v>903.45</v>
      </c>
      <c r="Z268">
        <v>946.05</v>
      </c>
      <c r="AA268">
        <v>903.45</v>
      </c>
      <c r="AB268">
        <v>1006.65</v>
      </c>
      <c r="AC268" s="1">
        <f>(Table2[[#This Row],[Close Price]]/Table2[[#This Row],[Day Low]])-1</f>
        <v>6.8001305625067232E-3</v>
      </c>
      <c r="AD268" s="1">
        <f>(Table2[[#This Row],[Day High]]/Table2[[#This Row],[Close Price]])-1</f>
        <v>1.1995461176852018E-2</v>
      </c>
      <c r="AE268" s="1">
        <f>(Table2[[#This Row],[Close Price]]/Table2[[#This Row],[Current Week Low]])-1</f>
        <v>2.4240411754939295E-2</v>
      </c>
      <c r="AF268" s="1">
        <f>(Table2[[#This Row],[Current Week High]]/Table2[[#This Row],[Close Price]])-1</f>
        <v>2.236991408656186E-2</v>
      </c>
      <c r="AG268" s="1">
        <f>(Table2[[#This Row],[Close Price]]/Table2[[#This Row],[Current Month Low]])-1</f>
        <v>2.4240411754939295E-2</v>
      </c>
      <c r="AH268" s="1">
        <f>(Table2[[#This Row],[Current Month High]]/Table2[[#This Row],[Close Price]])-1</f>
        <v>8.7858648079105262E-2</v>
      </c>
      <c r="AI268">
        <v>18.549737936996799</v>
      </c>
      <c r="AJ268">
        <v>59.104195323246202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-0.02</v>
      </c>
      <c r="AM268" t="s">
        <v>3089</v>
      </c>
      <c r="AN268">
        <v>-2.2200000000000002</v>
      </c>
      <c r="AO268" t="s">
        <v>3089</v>
      </c>
      <c r="AP268">
        <v>8.4104553576008004E-2</v>
      </c>
      <c r="AQ268">
        <f>(Table2[[#This Row],[Sharpe Ratio]]-AVERAGE(Table2[Sharpe Ratio]))/_xlfn.STDEV.P(Table2[Sharpe Ratio])</f>
        <v>0.29296096613031325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360</v>
      </c>
      <c r="AT268">
        <f>_xlfn.RANK.AVG(Table2[[#This Row],[6M Return vs Nifty Z-Score]],Table2[6M Return vs Nifty Z-Score])</f>
        <v>250</v>
      </c>
      <c r="AU268">
        <f>_xlfn.RANK.AVG(Table2[[#This Row],[Sharpe Ratio Z-Score]],Table2[Sharpe Ratio Z-Score])</f>
        <v>258</v>
      </c>
      <c r="AV268">
        <f>(Table2[[#This Row],[Rank 1Y]]+Table2[[#This Row],[Rank 6M]]+Table2[[#This Row],[Rank Sharpe]])/3</f>
        <v>289.33333333333331</v>
      </c>
    </row>
    <row r="269" spans="1:48" x14ac:dyDescent="0.3">
      <c r="A269" t="s">
        <v>393</v>
      </c>
      <c r="B269" t="s">
        <v>394</v>
      </c>
      <c r="C269" t="s">
        <v>3036</v>
      </c>
      <c r="D269" t="s">
        <v>212</v>
      </c>
      <c r="E269">
        <v>59711.909531750003</v>
      </c>
      <c r="F269">
        <v>3820.25</v>
      </c>
      <c r="G269">
        <v>2.6519508422957498</v>
      </c>
      <c r="H269">
        <f>(Table2[[#This Row],[1Y Return vs Nifty]]-AVERAGE(Table2[1Y Return vs Nifty]))/_xlfn.STDEV.P(Table2[1Y Return vs Nifty])</f>
        <v>-0.46169102692830999</v>
      </c>
      <c r="I269">
        <v>-14.1603481845508</v>
      </c>
      <c r="J269">
        <f>(Table2[[#This Row],[1M Return vs Nifty]]-AVERAGE(Table2[1M Return vs Nifty]))/_xlfn.STDEV.P(Table2[1M Return vs Nifty])</f>
        <v>-1.3198672818921358</v>
      </c>
      <c r="K269">
        <v>13.204749836722501</v>
      </c>
      <c r="L269">
        <f>(Table2[[#This Row],[6M Return vs Nifty]]-AVERAGE(Table2[6M Return vs Nifty]))/_xlfn.STDEV.P(Table2[6M Return vs Nifty])</f>
        <v>0.34796046557014471</v>
      </c>
      <c r="M269">
        <v>-3.1866085806061499</v>
      </c>
      <c r="N269">
        <f>(Table2[[#This Row],[1W Return vs Nifty]]-AVERAGE(Table2[1W Return vs Nifty]))/_xlfn.STDEV.P(Table2[1W Return vs Nifty])</f>
        <v>-0.41042128759070834</v>
      </c>
      <c r="O269">
        <v>4115.58</v>
      </c>
      <c r="P269">
        <v>4155.1296722299103</v>
      </c>
      <c r="Q269">
        <v>3640.3697867717101</v>
      </c>
      <c r="R269">
        <v>29.4047451423308</v>
      </c>
      <c r="S269" s="1">
        <f>(Table2[[#This Row],[Close Price]]-Table2[[#This Row],[20D EMA]])/Table2[[#This Row],[20D EMA]]</f>
        <v>-7.1759023029560817E-2</v>
      </c>
      <c r="T269" s="1">
        <f>(Table2[[#This Row],[Close Price]]-Table2[[#This Row],[50D EMA]])/Table2[[#This Row],[50D EMA]]</f>
        <v>-8.0594277109573884E-2</v>
      </c>
      <c r="U269" s="1">
        <f>(Table2[[#This Row],[Close Price]]-Table2[[#This Row],[200D EMA]])/Table2[[#This Row],[200D EMA]]</f>
        <v>4.9412621179841229E-2</v>
      </c>
      <c r="V269">
        <v>0.99915918781576996</v>
      </c>
      <c r="W269">
        <v>3790</v>
      </c>
      <c r="X269">
        <v>3965.95</v>
      </c>
      <c r="Y269">
        <v>3784.9</v>
      </c>
      <c r="Z269">
        <v>3975.8</v>
      </c>
      <c r="AA269">
        <v>3784.9</v>
      </c>
      <c r="AB269">
        <v>4286.3999999999996</v>
      </c>
      <c r="AC269" s="1">
        <f>(Table2[[#This Row],[Close Price]]/Table2[[#This Row],[Day Low]])-1</f>
        <v>7.9815303430079698E-3</v>
      </c>
      <c r="AD269" s="1">
        <f>(Table2[[#This Row],[Day High]]/Table2[[#This Row],[Close Price]])-1</f>
        <v>3.8138865257509202E-2</v>
      </c>
      <c r="AE269" s="1">
        <f>(Table2[[#This Row],[Close Price]]/Table2[[#This Row],[Current Week Low]])-1</f>
        <v>9.3397447752912033E-3</v>
      </c>
      <c r="AF269" s="1">
        <f>(Table2[[#This Row],[Current Week High]]/Table2[[#This Row],[Close Price]])-1</f>
        <v>4.0717230547739014E-2</v>
      </c>
      <c r="AG269" s="1">
        <f>(Table2[[#This Row],[Close Price]]/Table2[[#This Row],[Current Month Low]])-1</f>
        <v>9.3397447752912033E-3</v>
      </c>
      <c r="AH269" s="1">
        <f>(Table2[[#This Row],[Current Month High]]/Table2[[#This Row],[Close Price]])-1</f>
        <v>0.12202081015640331</v>
      </c>
      <c r="AI269">
        <v>29.598848242915999</v>
      </c>
      <c r="AJ269">
        <v>46.246458923512698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-0.16</v>
      </c>
      <c r="AM269" t="s">
        <v>3089</v>
      </c>
      <c r="AN269">
        <v>-1.31</v>
      </c>
      <c r="AO269" t="s">
        <v>3089</v>
      </c>
      <c r="AP269">
        <v>0.11206020631587101</v>
      </c>
      <c r="AQ269">
        <f>(Table2[[#This Row],[Sharpe Ratio]]-AVERAGE(Table2[Sharpe Ratio]))/_xlfn.STDEV.P(Table2[Sharpe Ratio])</f>
        <v>0.62031362647682442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459</v>
      </c>
      <c r="AT269">
        <f>_xlfn.RANK.AVG(Table2[[#This Row],[6M Return vs Nifty Z-Score]],Table2[6M Return vs Nifty Z-Score])</f>
        <v>217</v>
      </c>
      <c r="AU269">
        <f>_xlfn.RANK.AVG(Table2[[#This Row],[Sharpe Ratio Z-Score]],Table2[Sharpe Ratio Z-Score])</f>
        <v>192</v>
      </c>
      <c r="AV269">
        <f>(Table2[[#This Row],[Rank 1Y]]+Table2[[#This Row],[Rank 6M]]+Table2[[#This Row],[Rank Sharpe]])/3</f>
        <v>289.33333333333331</v>
      </c>
    </row>
    <row r="270" spans="1:48" x14ac:dyDescent="0.3">
      <c r="A270" t="s">
        <v>200</v>
      </c>
      <c r="B270" t="s">
        <v>201</v>
      </c>
      <c r="C270" t="s">
        <v>3030</v>
      </c>
      <c r="D270" t="s">
        <v>34</v>
      </c>
      <c r="E270">
        <v>125316.368065598</v>
      </c>
      <c r="F270">
        <v>113.81</v>
      </c>
      <c r="G270">
        <v>65.710837249373697</v>
      </c>
      <c r="H270">
        <f>(Table2[[#This Row],[1Y Return vs Nifty]]-AVERAGE(Table2[1Y Return vs Nifty]))/_xlfn.STDEV.P(Table2[1Y Return vs Nifty])</f>
        <v>0.52521452759950327</v>
      </c>
      <c r="I270">
        <v>-5.4871747912650903</v>
      </c>
      <c r="J270">
        <f>(Table2[[#This Row],[1M Return vs Nifty]]-AVERAGE(Table2[1M Return vs Nifty]))/_xlfn.STDEV.P(Table2[1M Return vs Nifty])</f>
        <v>-0.40014034115904867</v>
      </c>
      <c r="K270">
        <v>-16.044733508403301</v>
      </c>
      <c r="L270">
        <f>(Table2[[#This Row],[6M Return vs Nifty]]-AVERAGE(Table2[6M Return vs Nifty]))/_xlfn.STDEV.P(Table2[6M Return vs Nifty])</f>
        <v>-0.73031031149753123</v>
      </c>
      <c r="M270">
        <v>-6.4713521189285901</v>
      </c>
      <c r="N270">
        <f>(Table2[[#This Row],[1W Return vs Nifty]]-AVERAGE(Table2[1W Return vs Nifty]))/_xlfn.STDEV.P(Table2[1W Return vs Nifty])</f>
        <v>-1.0659618988375665</v>
      </c>
      <c r="O270">
        <v>120.05</v>
      </c>
      <c r="P270">
        <v>122.056528985743</v>
      </c>
      <c r="Q270">
        <v>110.450745637647</v>
      </c>
      <c r="R270">
        <v>30.747512230738302</v>
      </c>
      <c r="S270" s="1">
        <f>(Table2[[#This Row],[Close Price]]-Table2[[#This Row],[20D EMA]])/Table2[[#This Row],[20D EMA]]</f>
        <v>-5.1978342357351062E-2</v>
      </c>
      <c r="T270" s="1">
        <f>(Table2[[#This Row],[Close Price]]-Table2[[#This Row],[50D EMA]])/Table2[[#This Row],[50D EMA]]</f>
        <v>-6.7563194318808181E-2</v>
      </c>
      <c r="U270" s="1">
        <f>(Table2[[#This Row],[Close Price]]-Table2[[#This Row],[200D EMA]])/Table2[[#This Row],[200D EMA]]</f>
        <v>3.0414048750504779E-2</v>
      </c>
      <c r="V270">
        <v>0.93439064735666799</v>
      </c>
      <c r="W270">
        <v>113.49</v>
      </c>
      <c r="X270">
        <v>117.8</v>
      </c>
      <c r="Y270">
        <v>113.2</v>
      </c>
      <c r="Z270">
        <v>117.97</v>
      </c>
      <c r="AA270">
        <v>113.2</v>
      </c>
      <c r="AB270">
        <v>125.7</v>
      </c>
      <c r="AC270" s="1">
        <f>(Table2[[#This Row],[Close Price]]/Table2[[#This Row],[Day Low]])-1</f>
        <v>2.819631685611057E-3</v>
      </c>
      <c r="AD270" s="1">
        <f>(Table2[[#This Row],[Day High]]/Table2[[#This Row],[Close Price]])-1</f>
        <v>3.5058430717862965E-2</v>
      </c>
      <c r="AE270" s="1">
        <f>(Table2[[#This Row],[Close Price]]/Table2[[#This Row],[Current Week Low]])-1</f>
        <v>5.3886925795052498E-3</v>
      </c>
      <c r="AF270" s="1">
        <f>(Table2[[#This Row],[Current Week High]]/Table2[[#This Row],[Close Price]])-1</f>
        <v>3.6552148317370969E-2</v>
      </c>
      <c r="AG270" s="1">
        <f>(Table2[[#This Row],[Close Price]]/Table2[[#This Row],[Current Month Low]])-1</f>
        <v>5.3886925795052498E-3</v>
      </c>
      <c r="AH270" s="1">
        <f>(Table2[[#This Row],[Current Month High]]/Table2[[#This Row],[Close Price]])-1</f>
        <v>0.10447236622440914</v>
      </c>
      <c r="AI270">
        <v>25.5601440998154</v>
      </c>
      <c r="AJ270">
        <v>90.158730158730094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-0.12</v>
      </c>
      <c r="AM270" t="s">
        <v>3089</v>
      </c>
      <c r="AN270">
        <v>-2.3199999999999998</v>
      </c>
      <c r="AO270" t="s">
        <v>3089</v>
      </c>
      <c r="AP270">
        <v>0.13076257343398301</v>
      </c>
      <c r="AQ270">
        <f>(Table2[[#This Row],[Sharpe Ratio]]-AVERAGE(Table2[Sharpe Ratio]))/_xlfn.STDEV.P(Table2[Sharpe Ratio])</f>
        <v>0.83931297118399006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161</v>
      </c>
      <c r="AT270">
        <f>_xlfn.RANK.AVG(Table2[[#This Row],[6M Return vs Nifty Z-Score]],Table2[6M Return vs Nifty Z-Score])</f>
        <v>566</v>
      </c>
      <c r="AU270">
        <f>_xlfn.RANK.AVG(Table2[[#This Row],[Sharpe Ratio Z-Score]],Table2[Sharpe Ratio Z-Score])</f>
        <v>144</v>
      </c>
      <c r="AV270">
        <f>(Table2[[#This Row],[Rank 1Y]]+Table2[[#This Row],[Rank 6M]]+Table2[[#This Row],[Rank Sharpe]])/3</f>
        <v>290.33333333333331</v>
      </c>
    </row>
    <row r="271" spans="1:48" x14ac:dyDescent="0.3">
      <c r="A271" t="s">
        <v>134</v>
      </c>
      <c r="B271" t="s">
        <v>135</v>
      </c>
      <c r="C271" t="s">
        <v>3043</v>
      </c>
      <c r="D271" t="s">
        <v>136</v>
      </c>
      <c r="E271">
        <v>203148.83171142</v>
      </c>
      <c r="F271">
        <v>820.7</v>
      </c>
      <c r="G271">
        <v>44.849297465196102</v>
      </c>
      <c r="H271">
        <f>(Table2[[#This Row],[1Y Return vs Nifty]]-AVERAGE(Table2[1Y Return vs Nifty]))/_xlfn.STDEV.P(Table2[1Y Return vs Nifty])</f>
        <v>0.198720187751838</v>
      </c>
      <c r="I271">
        <v>-1.6544287702389</v>
      </c>
      <c r="J271">
        <f>(Table2[[#This Row],[1M Return vs Nifty]]-AVERAGE(Table2[1M Return vs Nifty]))/_xlfn.STDEV.P(Table2[1M Return vs Nifty])</f>
        <v>6.2944910160178608E-3</v>
      </c>
      <c r="K271">
        <v>-6.4796956494536904</v>
      </c>
      <c r="L271">
        <f>(Table2[[#This Row],[6M Return vs Nifty]]-AVERAGE(Table2[6M Return vs Nifty]))/_xlfn.STDEV.P(Table2[6M Return vs Nifty])</f>
        <v>-0.37769892745508343</v>
      </c>
      <c r="M271">
        <v>-3.78419213298077</v>
      </c>
      <c r="N271">
        <f>(Table2[[#This Row],[1W Return vs Nifty]]-AVERAGE(Table2[1W Return vs Nifty]))/_xlfn.STDEV.P(Table2[1W Return vs Nifty])</f>
        <v>-0.52968182730237001</v>
      </c>
      <c r="O271">
        <v>840.14</v>
      </c>
      <c r="P271">
        <v>841.48256691484698</v>
      </c>
      <c r="Q271">
        <v>775.72055119028505</v>
      </c>
      <c r="R271">
        <v>41.363694541356402</v>
      </c>
      <c r="S271" s="1">
        <f>(Table2[[#This Row],[Close Price]]-Table2[[#This Row],[20D EMA]])/Table2[[#This Row],[20D EMA]]</f>
        <v>-2.3139000642749947E-2</v>
      </c>
      <c r="T271" s="1">
        <f>(Table2[[#This Row],[Close Price]]-Table2[[#This Row],[50D EMA]])/Table2[[#This Row],[50D EMA]]</f>
        <v>-2.469756086693833E-2</v>
      </c>
      <c r="U271" s="1">
        <f>(Table2[[#This Row],[Close Price]]-Table2[[#This Row],[200D EMA]])/Table2[[#This Row],[200D EMA]]</f>
        <v>5.7984088136761883E-2</v>
      </c>
      <c r="V271">
        <v>1.32386414410734</v>
      </c>
      <c r="W271">
        <v>817.8</v>
      </c>
      <c r="X271">
        <v>844.3</v>
      </c>
      <c r="Y271">
        <v>800.4</v>
      </c>
      <c r="Z271">
        <v>844.3</v>
      </c>
      <c r="AA271">
        <v>800.4</v>
      </c>
      <c r="AB271">
        <v>901</v>
      </c>
      <c r="AC271" s="1">
        <f>(Table2[[#This Row],[Close Price]]/Table2[[#This Row],[Day Low]])-1</f>
        <v>3.5460992907803135E-3</v>
      </c>
      <c r="AD271" s="1">
        <f>(Table2[[#This Row],[Day High]]/Table2[[#This Row],[Close Price]])-1</f>
        <v>2.8755940051175655E-2</v>
      </c>
      <c r="AE271" s="1">
        <f>(Table2[[#This Row],[Close Price]]/Table2[[#This Row],[Current Week Low]])-1</f>
        <v>2.5362318840579823E-2</v>
      </c>
      <c r="AF271" s="1">
        <f>(Table2[[#This Row],[Current Week High]]/Table2[[#This Row],[Close Price]])-1</f>
        <v>2.8755940051175655E-2</v>
      </c>
      <c r="AG271" s="1">
        <f>(Table2[[#This Row],[Close Price]]/Table2[[#This Row],[Current Month Low]])-1</f>
        <v>2.5362318840579823E-2</v>
      </c>
      <c r="AH271" s="1">
        <f>(Table2[[#This Row],[Current Month High]]/Table2[[#This Row],[Close Price]])-1</f>
        <v>9.7843304496161743E-2</v>
      </c>
      <c r="AI271">
        <v>17.8993542098208</v>
      </c>
      <c r="AJ271">
        <v>77.237879278695601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-0.04</v>
      </c>
      <c r="AM271" t="s">
        <v>3089</v>
      </c>
      <c r="AN271">
        <v>0.53</v>
      </c>
      <c r="AO271" t="s">
        <v>3088</v>
      </c>
      <c r="AP271">
        <v>0.118616671503863</v>
      </c>
      <c r="AQ271">
        <f>(Table2[[#This Row],[Sharpe Ratio]]-AVERAGE(Table2[Sharpe Ratio]))/_xlfn.STDEV.P(Table2[Sharpe Ratio])</f>
        <v>0.69708794978561317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238</v>
      </c>
      <c r="AT271">
        <f>_xlfn.RANK.AVG(Table2[[#This Row],[6M Return vs Nifty Z-Score]],Table2[6M Return vs Nifty Z-Score])</f>
        <v>456</v>
      </c>
      <c r="AU271">
        <f>_xlfn.RANK.AVG(Table2[[#This Row],[Sharpe Ratio Z-Score]],Table2[Sharpe Ratio Z-Score])</f>
        <v>179</v>
      </c>
      <c r="AV271">
        <f>(Table2[[#This Row],[Rank 1Y]]+Table2[[#This Row],[Rank 6M]]+Table2[[#This Row],[Rank Sharpe]])/3</f>
        <v>291</v>
      </c>
    </row>
    <row r="272" spans="1:48" x14ac:dyDescent="0.3">
      <c r="A272" t="s">
        <v>584</v>
      </c>
      <c r="B272" t="s">
        <v>585</v>
      </c>
      <c r="C272" t="s">
        <v>3040</v>
      </c>
      <c r="D272" t="s">
        <v>146</v>
      </c>
      <c r="E272">
        <v>32222.607629490001</v>
      </c>
      <c r="F272">
        <v>318.89999999999998</v>
      </c>
      <c r="G272">
        <v>36.958149809244397</v>
      </c>
      <c r="H272">
        <f>(Table2[[#This Row],[1Y Return vs Nifty]]-AVERAGE(Table2[1Y Return vs Nifty]))/_xlfn.STDEV.P(Table2[1Y Return vs Nifty])</f>
        <v>7.5219474418851837E-2</v>
      </c>
      <c r="I272">
        <v>-0.41315594061946498</v>
      </c>
      <c r="J272">
        <f>(Table2[[#This Row],[1M Return vs Nifty]]-AVERAGE(Table2[1M Return vs Nifty]))/_xlfn.STDEV.P(Table2[1M Return vs Nifty])</f>
        <v>0.13792244429604494</v>
      </c>
      <c r="K272">
        <v>15.797978711058599</v>
      </c>
      <c r="L272">
        <f>(Table2[[#This Row],[6M Return vs Nifty]]-AVERAGE(Table2[6M Return vs Nifty]))/_xlfn.STDEV.P(Table2[6M Return vs Nifty])</f>
        <v>0.44355883496529797</v>
      </c>
      <c r="M272">
        <v>-2.1512476999342298</v>
      </c>
      <c r="N272">
        <f>(Table2[[#This Row],[1W Return vs Nifty]]-AVERAGE(Table2[1W Return vs Nifty]))/_xlfn.STDEV.P(Table2[1W Return vs Nifty])</f>
        <v>-0.2037929476127911</v>
      </c>
      <c r="O272">
        <v>327.2</v>
      </c>
      <c r="P272">
        <v>314.05315566094498</v>
      </c>
      <c r="Q272">
        <v>269.12233345234603</v>
      </c>
      <c r="R272">
        <v>35.529708357920498</v>
      </c>
      <c r="S272" s="1">
        <f>(Table2[[#This Row],[Close Price]]-Table2[[#This Row],[20D EMA]])/Table2[[#This Row],[20D EMA]]</f>
        <v>-2.5366748166259206E-2</v>
      </c>
      <c r="T272" s="1">
        <f>(Table2[[#This Row],[Close Price]]-Table2[[#This Row],[50D EMA]])/Table2[[#This Row],[50D EMA]]</f>
        <v>1.5433197379770001E-2</v>
      </c>
      <c r="U272" s="1">
        <f>(Table2[[#This Row],[Close Price]]-Table2[[#This Row],[200D EMA]])/Table2[[#This Row],[200D EMA]]</f>
        <v>0.18496297170546111</v>
      </c>
      <c r="V272">
        <v>0.70517109800706801</v>
      </c>
      <c r="W272">
        <v>317.5</v>
      </c>
      <c r="X272">
        <v>333.5</v>
      </c>
      <c r="Y272">
        <v>317.5</v>
      </c>
      <c r="Z272">
        <v>334.55</v>
      </c>
      <c r="AA272">
        <v>317.5</v>
      </c>
      <c r="AB272">
        <v>345.65</v>
      </c>
      <c r="AC272" s="1">
        <f>(Table2[[#This Row],[Close Price]]/Table2[[#This Row],[Day Low]])-1</f>
        <v>4.4094488188974879E-3</v>
      </c>
      <c r="AD272" s="1">
        <f>(Table2[[#This Row],[Day High]]/Table2[[#This Row],[Close Price]])-1</f>
        <v>4.5782376920664891E-2</v>
      </c>
      <c r="AE272" s="1">
        <f>(Table2[[#This Row],[Close Price]]/Table2[[#This Row],[Current Week Low]])-1</f>
        <v>4.4094488188974879E-3</v>
      </c>
      <c r="AF272" s="1">
        <f>(Table2[[#This Row],[Current Week High]]/Table2[[#This Row],[Close Price]])-1</f>
        <v>4.9074945123863456E-2</v>
      </c>
      <c r="AG272" s="1">
        <f>(Table2[[#This Row],[Close Price]]/Table2[[#This Row],[Current Month Low]])-1</f>
        <v>4.4094488188974879E-3</v>
      </c>
      <c r="AH272" s="1">
        <f>(Table2[[#This Row],[Current Month High]]/Table2[[#This Row],[Close Price]])-1</f>
        <v>8.3882094700532983E-2</v>
      </c>
      <c r="AI272">
        <v>9.4073377234242805</v>
      </c>
      <c r="AJ272">
        <v>65.275978232702698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0.11</v>
      </c>
      <c r="AM272" t="s">
        <v>3088</v>
      </c>
      <c r="AN272">
        <v>1.05</v>
      </c>
      <c r="AO272" t="s">
        <v>3088</v>
      </c>
      <c r="AP272">
        <v>3.4962350396016001E-2</v>
      </c>
      <c r="AQ272">
        <f>(Table2[[#This Row],[Sharpe Ratio]]-AVERAGE(Table2[Sharpe Ratio]))/_xlfn.STDEV.P(Table2[Sharpe Ratio])</f>
        <v>-0.28248011177806831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0.17042769428933535</v>
      </c>
      <c r="AS272">
        <f>_xlfn.RANK.AVG(Table2[[#This Row],[1Y Return vs Nifty Z-Score]],Table2[1Y Return vs Nifty Z-Score])</f>
        <v>276</v>
      </c>
      <c r="AT272">
        <f>_xlfn.RANK.AVG(Table2[[#This Row],[6M Return vs Nifty Z-Score]],Table2[6M Return vs Nifty Z-Score])</f>
        <v>184</v>
      </c>
      <c r="AU272">
        <f>_xlfn.RANK.AVG(Table2[[#This Row],[Sharpe Ratio Z-Score]],Table2[Sharpe Ratio Z-Score])</f>
        <v>416</v>
      </c>
      <c r="AV272">
        <f>(Table2[[#This Row],[Rank 1Y]]+Table2[[#This Row],[Rank 6M]]+Table2[[#This Row],[Rank Sharpe]])/3</f>
        <v>292</v>
      </c>
    </row>
    <row r="273" spans="1:48" x14ac:dyDescent="0.3">
      <c r="A273" t="s">
        <v>989</v>
      </c>
      <c r="B273" t="s">
        <v>990</v>
      </c>
      <c r="C273" t="s">
        <v>3044</v>
      </c>
      <c r="D273" t="s">
        <v>991</v>
      </c>
      <c r="E273">
        <v>13329.795908189901</v>
      </c>
      <c r="F273">
        <v>750.9</v>
      </c>
      <c r="G273">
        <v>31.1150220222728</v>
      </c>
      <c r="H273">
        <f>(Table2[[#This Row],[1Y Return vs Nifty]]-AVERAGE(Table2[1Y Return vs Nifty]))/_xlfn.STDEV.P(Table2[1Y Return vs Nifty])</f>
        <v>-1.6228624292431673E-2</v>
      </c>
      <c r="I273">
        <v>5.9602923746320202E-2</v>
      </c>
      <c r="J273">
        <f>(Table2[[#This Row],[1M Return vs Nifty]]-AVERAGE(Table2[1M Return vs Nifty]))/_xlfn.STDEV.P(Table2[1M Return vs Nifty])</f>
        <v>0.18805508252557659</v>
      </c>
      <c r="K273">
        <v>8.7972847909943592</v>
      </c>
      <c r="L273">
        <f>(Table2[[#This Row],[6M Return vs Nifty]]-AVERAGE(Table2[6M Return vs Nifty]))/_xlfn.STDEV.P(Table2[6M Return vs Nifty])</f>
        <v>0.18548098845665029</v>
      </c>
      <c r="M273">
        <v>-7.8641446869119198</v>
      </c>
      <c r="N273">
        <f>(Table2[[#This Row],[1W Return vs Nifty]]-AVERAGE(Table2[1W Return vs Nifty]))/_xlfn.STDEV.P(Table2[1W Return vs Nifty])</f>
        <v>-1.3439233532718966</v>
      </c>
      <c r="O273">
        <v>779.15</v>
      </c>
      <c r="P273">
        <v>747.93940772000701</v>
      </c>
      <c r="Q273">
        <v>643.28472788258296</v>
      </c>
      <c r="R273">
        <v>36.400887992476797</v>
      </c>
      <c r="S273" s="1">
        <f>(Table2[[#This Row],[Close Price]]-Table2[[#This Row],[20D EMA]])/Table2[[#This Row],[20D EMA]]</f>
        <v>-3.6257460052621447E-2</v>
      </c>
      <c r="T273" s="1">
        <f>(Table2[[#This Row],[Close Price]]-Table2[[#This Row],[50D EMA]])/Table2[[#This Row],[50D EMA]]</f>
        <v>3.9583317170276324E-3</v>
      </c>
      <c r="U273" s="1">
        <f>(Table2[[#This Row],[Close Price]]-Table2[[#This Row],[200D EMA]])/Table2[[#This Row],[200D EMA]]</f>
        <v>0.1672902642530319</v>
      </c>
      <c r="V273">
        <v>0.73236500427039697</v>
      </c>
      <c r="W273">
        <v>747.45</v>
      </c>
      <c r="X273">
        <v>780</v>
      </c>
      <c r="Y273">
        <v>733.45</v>
      </c>
      <c r="Z273">
        <v>780</v>
      </c>
      <c r="AA273">
        <v>733.45</v>
      </c>
      <c r="AB273">
        <v>828.9</v>
      </c>
      <c r="AC273" s="1">
        <f>(Table2[[#This Row],[Close Price]]/Table2[[#This Row],[Day Low]])-1</f>
        <v>4.6156933574150738E-3</v>
      </c>
      <c r="AD273" s="1">
        <f>(Table2[[#This Row],[Day High]]/Table2[[#This Row],[Close Price]])-1</f>
        <v>3.8753495805033955E-2</v>
      </c>
      <c r="AE273" s="1">
        <f>(Table2[[#This Row],[Close Price]]/Table2[[#This Row],[Current Week Low]])-1</f>
        <v>2.3791669507123858E-2</v>
      </c>
      <c r="AF273" s="1">
        <f>(Table2[[#This Row],[Current Week High]]/Table2[[#This Row],[Close Price]])-1</f>
        <v>3.8753495805033955E-2</v>
      </c>
      <c r="AG273" s="1">
        <f>(Table2[[#This Row],[Close Price]]/Table2[[#This Row],[Current Month Low]])-1</f>
        <v>2.3791669507123858E-2</v>
      </c>
      <c r="AH273" s="1">
        <f>(Table2[[#This Row],[Current Month High]]/Table2[[#This Row],[Close Price]])-1</f>
        <v>0.10387534958050337</v>
      </c>
      <c r="AI273">
        <v>14.522572912505</v>
      </c>
      <c r="AJ273">
        <v>65.871438038435997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0.05</v>
      </c>
      <c r="AM273" t="s">
        <v>3088</v>
      </c>
      <c r="AN273">
        <v>-3.68</v>
      </c>
      <c r="AO273" t="s">
        <v>3089</v>
      </c>
      <c r="AP273">
        <v>6.4063394467813006E-2</v>
      </c>
      <c r="AQ273">
        <f>(Table2[[#This Row],[Sharpe Ratio]]-AVERAGE(Table2[Sharpe Ratio]))/_xlfn.STDEV.P(Table2[Sharpe Ratio])</f>
        <v>5.8284751929796708E-2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-0.92833115465230476</v>
      </c>
      <c r="AS273">
        <f>_xlfn.RANK.AVG(Table2[[#This Row],[1Y Return vs Nifty Z-Score]],Table2[1Y Return vs Nifty Z-Score])</f>
        <v>296</v>
      </c>
      <c r="AT273">
        <f>_xlfn.RANK.AVG(Table2[[#This Row],[6M Return vs Nifty Z-Score]],Table2[6M Return vs Nifty Z-Score])</f>
        <v>253</v>
      </c>
      <c r="AU273">
        <f>_xlfn.RANK.AVG(Table2[[#This Row],[Sharpe Ratio Z-Score]],Table2[Sharpe Ratio Z-Score])</f>
        <v>330</v>
      </c>
      <c r="AV273">
        <f>(Table2[[#This Row],[Rank 1Y]]+Table2[[#This Row],[Rank 6M]]+Table2[[#This Row],[Rank Sharpe]])/3</f>
        <v>293</v>
      </c>
    </row>
    <row r="274" spans="1:48" x14ac:dyDescent="0.3">
      <c r="A274" t="s">
        <v>527</v>
      </c>
      <c r="B274" t="s">
        <v>528</v>
      </c>
      <c r="C274" t="s">
        <v>3033</v>
      </c>
      <c r="D274" t="s">
        <v>46</v>
      </c>
      <c r="E274">
        <v>36523.872000000003</v>
      </c>
      <c r="F274">
        <v>60.48</v>
      </c>
      <c r="G274">
        <v>111.03363689583099</v>
      </c>
      <c r="H274">
        <f>(Table2[[#This Row],[1Y Return vs Nifty]]-AVERAGE(Table2[1Y Return vs Nifty]))/_xlfn.STDEV.P(Table2[1Y Return vs Nifty])</f>
        <v>1.2345407663961869</v>
      </c>
      <c r="I274">
        <v>-9.2605448532073904</v>
      </c>
      <c r="J274">
        <f>(Table2[[#This Row],[1M Return vs Nifty]]-AVERAGE(Table2[1M Return vs Nifty]))/_xlfn.STDEV.P(Table2[1M Return vs Nifty])</f>
        <v>-0.80027878483534554</v>
      </c>
      <c r="K274">
        <v>-23.0698163772553</v>
      </c>
      <c r="L274">
        <f>(Table2[[#This Row],[6M Return vs Nifty]]-AVERAGE(Table2[6M Return vs Nifty]))/_xlfn.STDEV.P(Table2[6M Return vs Nifty])</f>
        <v>-0.98928724707558024</v>
      </c>
      <c r="M274">
        <v>-5.6828193291379003</v>
      </c>
      <c r="N274">
        <f>(Table2[[#This Row],[1W Return vs Nifty]]-AVERAGE(Table2[1W Return vs Nifty]))/_xlfn.STDEV.P(Table2[1W Return vs Nifty])</f>
        <v>-0.90859336732914486</v>
      </c>
      <c r="O274">
        <v>65.62</v>
      </c>
      <c r="P274">
        <v>66.3664888767468</v>
      </c>
      <c r="Q274">
        <v>57.494376772768398</v>
      </c>
      <c r="R274">
        <v>17.507633022357499</v>
      </c>
      <c r="S274" s="1">
        <f>(Table2[[#This Row],[Close Price]]-Table2[[#This Row],[20D EMA]])/Table2[[#This Row],[20D EMA]]</f>
        <v>-7.8329777506857781E-2</v>
      </c>
      <c r="T274" s="1">
        <f>(Table2[[#This Row],[Close Price]]-Table2[[#This Row],[50D EMA]])/Table2[[#This Row],[50D EMA]]</f>
        <v>-8.869670486378986E-2</v>
      </c>
      <c r="U274" s="1">
        <f>(Table2[[#This Row],[Close Price]]-Table2[[#This Row],[200D EMA]])/Table2[[#This Row],[200D EMA]]</f>
        <v>5.1928960618731465E-2</v>
      </c>
      <c r="V274">
        <v>0.46992196246571899</v>
      </c>
      <c r="W274">
        <v>60.35</v>
      </c>
      <c r="X274">
        <v>62.8</v>
      </c>
      <c r="Y274">
        <v>60.3</v>
      </c>
      <c r="Z274">
        <v>62.8</v>
      </c>
      <c r="AA274">
        <v>60.3</v>
      </c>
      <c r="AB274">
        <v>66.8</v>
      </c>
      <c r="AC274" s="1">
        <f>(Table2[[#This Row],[Close Price]]/Table2[[#This Row],[Day Low]])-1</f>
        <v>2.1541010770504965E-3</v>
      </c>
      <c r="AD274" s="1">
        <f>(Table2[[#This Row],[Day High]]/Table2[[#This Row],[Close Price]])-1</f>
        <v>3.8359788359788372E-2</v>
      </c>
      <c r="AE274" s="1">
        <f>(Table2[[#This Row],[Close Price]]/Table2[[#This Row],[Current Week Low]])-1</f>
        <v>2.9850746268655914E-3</v>
      </c>
      <c r="AF274" s="1">
        <f>(Table2[[#This Row],[Current Week High]]/Table2[[#This Row],[Close Price]])-1</f>
        <v>3.8359788359788372E-2</v>
      </c>
      <c r="AG274" s="1">
        <f>(Table2[[#This Row],[Close Price]]/Table2[[#This Row],[Current Month Low]])-1</f>
        <v>2.9850746268655914E-3</v>
      </c>
      <c r="AH274" s="1">
        <f>(Table2[[#This Row],[Current Month High]]/Table2[[#This Row],[Close Price]])-1</f>
        <v>0.10449735449735442</v>
      </c>
      <c r="AI274">
        <v>29.216269841269799</v>
      </c>
      <c r="AJ274">
        <v>136.71232876712301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-0.15</v>
      </c>
      <c r="AM274" t="s">
        <v>3089</v>
      </c>
      <c r="AN274">
        <v>-9.64</v>
      </c>
      <c r="AO274" t="s">
        <v>3089</v>
      </c>
      <c r="AP274">
        <v>0.12640543246928401</v>
      </c>
      <c r="AQ274">
        <f>(Table2[[#This Row],[Sharpe Ratio]]-AVERAGE(Table2[Sharpe Ratio]))/_xlfn.STDEV.P(Table2[Sharpe Ratio])</f>
        <v>0.78829210253994886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79</v>
      </c>
      <c r="AT274">
        <f>_xlfn.RANK.AVG(Table2[[#This Row],[6M Return vs Nifty Z-Score]],Table2[6M Return vs Nifty Z-Score])</f>
        <v>645</v>
      </c>
      <c r="AU274">
        <f>_xlfn.RANK.AVG(Table2[[#This Row],[Sharpe Ratio Z-Score]],Table2[Sharpe Ratio Z-Score])</f>
        <v>156</v>
      </c>
      <c r="AV274">
        <f>(Table2[[#This Row],[Rank 1Y]]+Table2[[#This Row],[Rank 6M]]+Table2[[#This Row],[Rank Sharpe]])/3</f>
        <v>293.33333333333331</v>
      </c>
    </row>
    <row r="275" spans="1:48" x14ac:dyDescent="0.3">
      <c r="A275" t="s">
        <v>590</v>
      </c>
      <c r="B275" t="s">
        <v>591</v>
      </c>
      <c r="C275" t="s">
        <v>3037</v>
      </c>
      <c r="D275" t="s">
        <v>190</v>
      </c>
      <c r="E275">
        <v>31703.937907193998</v>
      </c>
      <c r="F275">
        <v>172.62</v>
      </c>
      <c r="G275">
        <v>58.965186546996101</v>
      </c>
      <c r="H275">
        <f>(Table2[[#This Row],[1Y Return vs Nifty]]-AVERAGE(Table2[1Y Return vs Nifty]))/_xlfn.STDEV.P(Table2[1Y Return vs Nifty])</f>
        <v>0.41964145889504778</v>
      </c>
      <c r="I275">
        <v>-12.1188695186787</v>
      </c>
      <c r="J275">
        <f>(Table2[[#This Row],[1M Return vs Nifty]]-AVERAGE(Table2[1M Return vs Nifty]))/_xlfn.STDEV.P(Table2[1M Return vs Nifty])</f>
        <v>-1.1033833212015831</v>
      </c>
      <c r="K275">
        <v>-3.3436300126770302</v>
      </c>
      <c r="L275">
        <f>(Table2[[#This Row],[6M Return vs Nifty]]-AVERAGE(Table2[6M Return vs Nifty]))/_xlfn.STDEV.P(Table2[6M Return vs Nifty])</f>
        <v>-0.26208909287433313</v>
      </c>
      <c r="M275">
        <v>-5.7913803404765396</v>
      </c>
      <c r="N275">
        <f>(Table2[[#This Row],[1W Return vs Nifty]]-AVERAGE(Table2[1W Return vs Nifty]))/_xlfn.STDEV.P(Table2[1W Return vs Nifty])</f>
        <v>-0.93025903190850323</v>
      </c>
      <c r="O275">
        <v>187.83</v>
      </c>
      <c r="P275">
        <v>187.77503992025001</v>
      </c>
      <c r="Q275">
        <v>158.717639720682</v>
      </c>
      <c r="R275">
        <v>23.9211949380852</v>
      </c>
      <c r="S275" s="1">
        <f>(Table2[[#This Row],[Close Price]]-Table2[[#This Row],[20D EMA]])/Table2[[#This Row],[20D EMA]]</f>
        <v>-8.0977479635840954E-2</v>
      </c>
      <c r="T275" s="1">
        <f>(Table2[[#This Row],[Close Price]]-Table2[[#This Row],[50D EMA]])/Table2[[#This Row],[50D EMA]]</f>
        <v>-8.0708489939272585E-2</v>
      </c>
      <c r="U275" s="1">
        <f>(Table2[[#This Row],[Close Price]]-Table2[[#This Row],[200D EMA]])/Table2[[#This Row],[200D EMA]]</f>
        <v>8.7591778102194331E-2</v>
      </c>
      <c r="V275">
        <v>0.736113255402844</v>
      </c>
      <c r="W275">
        <v>172.05</v>
      </c>
      <c r="X275">
        <v>178.6</v>
      </c>
      <c r="Y275">
        <v>171.32</v>
      </c>
      <c r="Z275">
        <v>179.38</v>
      </c>
      <c r="AA275">
        <v>171.32</v>
      </c>
      <c r="AB275">
        <v>200.4</v>
      </c>
      <c r="AC275" s="1">
        <f>(Table2[[#This Row],[Close Price]]/Table2[[#This Row],[Day Low]])-1</f>
        <v>3.3129904097646268E-3</v>
      </c>
      <c r="AD275" s="1">
        <f>(Table2[[#This Row],[Day High]]/Table2[[#This Row],[Close Price]])-1</f>
        <v>3.4642567489282738E-2</v>
      </c>
      <c r="AE275" s="1">
        <f>(Table2[[#This Row],[Close Price]]/Table2[[#This Row],[Current Week Low]])-1</f>
        <v>7.588139154798057E-3</v>
      </c>
      <c r="AF275" s="1">
        <f>(Table2[[#This Row],[Current Week High]]/Table2[[#This Row],[Close Price]])-1</f>
        <v>3.9161163248754516E-2</v>
      </c>
      <c r="AG275" s="1">
        <f>(Table2[[#This Row],[Close Price]]/Table2[[#This Row],[Current Month Low]])-1</f>
        <v>7.588139154798057E-3</v>
      </c>
      <c r="AH275" s="1">
        <f>(Table2[[#This Row],[Current Month High]]/Table2[[#This Row],[Close Price]])-1</f>
        <v>0.16093152589502946</v>
      </c>
      <c r="AI275">
        <v>21.075194067894799</v>
      </c>
      <c r="AJ275">
        <v>100.255220417633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-0.05</v>
      </c>
      <c r="AM275" t="s">
        <v>3089</v>
      </c>
      <c r="AN275">
        <v>-7.36</v>
      </c>
      <c r="AO275" t="s">
        <v>3089</v>
      </c>
      <c r="AP275">
        <v>7.5194259464197999E-2</v>
      </c>
      <c r="AQ275">
        <f>(Table2[[#This Row],[Sharpe Ratio]]-AVERAGE(Table2[Sharpe Ratio]))/_xlfn.STDEV.P(Table2[Sharpe Ratio])</f>
        <v>0.18862398251155216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-1.6874660045778196</v>
      </c>
      <c r="AS275">
        <f>_xlfn.RANK.AVG(Table2[[#This Row],[1Y Return vs Nifty Z-Score]],Table2[1Y Return vs Nifty Z-Score])</f>
        <v>183</v>
      </c>
      <c r="AT275">
        <f>_xlfn.RANK.AVG(Table2[[#This Row],[6M Return vs Nifty Z-Score]],Table2[6M Return vs Nifty Z-Score])</f>
        <v>414</v>
      </c>
      <c r="AU275">
        <f>_xlfn.RANK.AVG(Table2[[#This Row],[Sharpe Ratio Z-Score]],Table2[Sharpe Ratio Z-Score])</f>
        <v>284</v>
      </c>
      <c r="AV275">
        <f>(Table2[[#This Row],[Rank 1Y]]+Table2[[#This Row],[Rank 6M]]+Table2[[#This Row],[Rank Sharpe]])/3</f>
        <v>293.66666666666669</v>
      </c>
    </row>
    <row r="276" spans="1:48" x14ac:dyDescent="0.3">
      <c r="A276" t="s">
        <v>1243</v>
      </c>
      <c r="B276" t="s">
        <v>1244</v>
      </c>
      <c r="C276" t="s">
        <v>3033</v>
      </c>
      <c r="D276" t="s">
        <v>46</v>
      </c>
      <c r="E276">
        <v>8759.2146578699994</v>
      </c>
      <c r="F276">
        <v>5540.95</v>
      </c>
      <c r="G276">
        <v>9.3154309588483297</v>
      </c>
      <c r="H276">
        <f>(Table2[[#This Row],[1Y Return vs Nifty]]-AVERAGE(Table2[1Y Return vs Nifty]))/_xlfn.STDEV.P(Table2[1Y Return vs Nifty])</f>
        <v>-0.35740397217351427</v>
      </c>
      <c r="I276">
        <v>17.734660141755398</v>
      </c>
      <c r="J276">
        <f>(Table2[[#This Row],[1M Return vs Nifty]]-AVERAGE(Table2[1M Return vs Nifty]))/_xlfn.STDEV.P(Table2[1M Return vs Nifty])</f>
        <v>2.0623663138663941</v>
      </c>
      <c r="K276">
        <v>-5.1873638674901104</v>
      </c>
      <c r="L276">
        <f>(Table2[[#This Row],[6M Return vs Nifty]]-AVERAGE(Table2[6M Return vs Nifty]))/_xlfn.STDEV.P(Table2[6M Return vs Nifty])</f>
        <v>-0.33005762116857984</v>
      </c>
      <c r="M276">
        <v>-6.7570360993592198</v>
      </c>
      <c r="N276">
        <f>(Table2[[#This Row],[1W Return vs Nifty]]-AVERAGE(Table2[1W Return vs Nifty]))/_xlfn.STDEV.P(Table2[1W Return vs Nifty])</f>
        <v>-1.1229762285622473</v>
      </c>
      <c r="O276">
        <v>5867.52</v>
      </c>
      <c r="P276">
        <v>5526.3309284957304</v>
      </c>
      <c r="Q276">
        <v>4835.9738778868896</v>
      </c>
      <c r="R276">
        <v>27.375300394205201</v>
      </c>
      <c r="S276" s="1">
        <f>(Table2[[#This Row],[Close Price]]-Table2[[#This Row],[20D EMA]])/Table2[[#This Row],[20D EMA]]</f>
        <v>-5.5657245309773222E-2</v>
      </c>
      <c r="T276" s="1">
        <f>(Table2[[#This Row],[Close Price]]-Table2[[#This Row],[50D EMA]])/Table2[[#This Row],[50D EMA]]</f>
        <v>2.6453485492315119E-3</v>
      </c>
      <c r="U276" s="1">
        <f>(Table2[[#This Row],[Close Price]]-Table2[[#This Row],[200D EMA]])/Table2[[#This Row],[200D EMA]]</f>
        <v>0.14577748761975409</v>
      </c>
      <c r="V276">
        <v>0.97778228401163303</v>
      </c>
      <c r="W276">
        <v>5380.55</v>
      </c>
      <c r="X276">
        <v>5995</v>
      </c>
      <c r="Y276">
        <v>5380.55</v>
      </c>
      <c r="Z276">
        <v>6049</v>
      </c>
      <c r="AA276">
        <v>5380.55</v>
      </c>
      <c r="AB276">
        <v>6280.2</v>
      </c>
      <c r="AC276" s="1">
        <f>(Table2[[#This Row],[Close Price]]/Table2[[#This Row],[Day Low]])-1</f>
        <v>2.9811078793060108E-2</v>
      </c>
      <c r="AD276" s="1">
        <f>(Table2[[#This Row],[Day High]]/Table2[[#This Row],[Close Price]])-1</f>
        <v>8.1944431911495252E-2</v>
      </c>
      <c r="AE276" s="1">
        <f>(Table2[[#This Row],[Close Price]]/Table2[[#This Row],[Current Week Low]])-1</f>
        <v>2.9811078793060108E-2</v>
      </c>
      <c r="AF276" s="1">
        <f>(Table2[[#This Row],[Current Week High]]/Table2[[#This Row],[Close Price]])-1</f>
        <v>9.1690053149730666E-2</v>
      </c>
      <c r="AG276" s="1">
        <f>(Table2[[#This Row],[Close Price]]/Table2[[#This Row],[Current Month Low]])-1</f>
        <v>2.9811078793060108E-2</v>
      </c>
      <c r="AH276" s="1">
        <f>(Table2[[#This Row],[Current Month High]]/Table2[[#This Row],[Close Price]])-1</f>
        <v>0.13341575000676786</v>
      </c>
      <c r="AI276">
        <v>17.3264512403107</v>
      </c>
      <c r="AJ276">
        <v>64.666636948543001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0.05</v>
      </c>
      <c r="AM276" t="s">
        <v>3088</v>
      </c>
      <c r="AN276">
        <v>-8.3699999999999992</v>
      </c>
      <c r="AO276" t="s">
        <v>3089</v>
      </c>
      <c r="AP276">
        <v>0.214133359749485</v>
      </c>
      <c r="AQ276">
        <f>(Table2[[#This Row],[Sharpe Ratio]]-AVERAGE(Table2[Sharpe Ratio]))/_xlfn.STDEV.P(Table2[Sharpe Ratio])</f>
        <v>1.8155609218048645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2.0674894137669173</v>
      </c>
      <c r="AS276">
        <f>_xlfn.RANK.AVG(Table2[[#This Row],[1Y Return vs Nifty Z-Score]],Table2[1Y Return vs Nifty Z-Score])</f>
        <v>418</v>
      </c>
      <c r="AT276">
        <f>_xlfn.RANK.AVG(Table2[[#This Row],[6M Return vs Nifty Z-Score]],Table2[6M Return vs Nifty Z-Score])</f>
        <v>437</v>
      </c>
      <c r="AU276">
        <f>_xlfn.RANK.AVG(Table2[[#This Row],[Sharpe Ratio Z-Score]],Table2[Sharpe Ratio Z-Score])</f>
        <v>26</v>
      </c>
      <c r="AV276">
        <f>(Table2[[#This Row],[Rank 1Y]]+Table2[[#This Row],[Rank 6M]]+Table2[[#This Row],[Rank Sharpe]])/3</f>
        <v>293.66666666666669</v>
      </c>
    </row>
    <row r="277" spans="1:48" x14ac:dyDescent="0.3">
      <c r="A277" t="s">
        <v>213</v>
      </c>
      <c r="B277" t="s">
        <v>214</v>
      </c>
      <c r="C277" t="s">
        <v>3043</v>
      </c>
      <c r="D277" t="s">
        <v>136</v>
      </c>
      <c r="E277">
        <v>118429.1108595</v>
      </c>
      <c r="F277">
        <v>1190.25</v>
      </c>
      <c r="G277">
        <v>40.845542926695103</v>
      </c>
      <c r="H277">
        <f>(Table2[[#This Row],[1Y Return vs Nifty]]-AVERAGE(Table2[1Y Return vs Nifty]))/_xlfn.STDEV.P(Table2[1Y Return vs Nifty])</f>
        <v>0.13605927161220463</v>
      </c>
      <c r="I277">
        <v>-22.836063867713701</v>
      </c>
      <c r="J277">
        <f>(Table2[[#This Row],[1M Return vs Nifty]]-AVERAGE(Table2[1M Return vs Nifty]))/_xlfn.STDEV.P(Table2[1M Return vs Nifty])</f>
        <v>-2.2398638139714553</v>
      </c>
      <c r="K277">
        <v>-2.3038538713952401</v>
      </c>
      <c r="L277">
        <f>(Table2[[#This Row],[6M Return vs Nifty]]-AVERAGE(Table2[6M Return vs Nifty]))/_xlfn.STDEV.P(Table2[6M Return vs Nifty])</f>
        <v>-0.22375815161949628</v>
      </c>
      <c r="M277">
        <v>-10.8516332429678</v>
      </c>
      <c r="N277">
        <f>(Table2[[#This Row],[1W Return vs Nifty]]-AVERAGE(Table2[1W Return vs Nifty]))/_xlfn.STDEV.P(Table2[1W Return vs Nifty])</f>
        <v>-1.940140394657738</v>
      </c>
      <c r="O277">
        <v>1350.63</v>
      </c>
      <c r="P277">
        <v>1376.26154670708</v>
      </c>
      <c r="Q277">
        <v>1167.69109158172</v>
      </c>
      <c r="R277">
        <v>18.941086070300901</v>
      </c>
      <c r="S277" s="1">
        <f>(Table2[[#This Row],[Close Price]]-Table2[[#This Row],[20D EMA]])/Table2[[#This Row],[20D EMA]]</f>
        <v>-0.1187445858599321</v>
      </c>
      <c r="T277" s="1">
        <f>(Table2[[#This Row],[Close Price]]-Table2[[#This Row],[50D EMA]])/Table2[[#This Row],[50D EMA]]</f>
        <v>-0.13515711977286701</v>
      </c>
      <c r="U277" s="1">
        <f>(Table2[[#This Row],[Close Price]]-Table2[[#This Row],[200D EMA]])/Table2[[#This Row],[200D EMA]]</f>
        <v>1.9319243403426469E-2</v>
      </c>
      <c r="V277">
        <v>1.0311839481479399</v>
      </c>
      <c r="W277">
        <v>1147.9000000000001</v>
      </c>
      <c r="X277">
        <v>1206.6500000000001</v>
      </c>
      <c r="Y277">
        <v>1147.9000000000001</v>
      </c>
      <c r="Z277">
        <v>1216.4000000000001</v>
      </c>
      <c r="AA277">
        <v>1147.9000000000001</v>
      </c>
      <c r="AB277">
        <v>1319</v>
      </c>
      <c r="AC277" s="1">
        <f>(Table2[[#This Row],[Close Price]]/Table2[[#This Row],[Day Low]])-1</f>
        <v>3.6893457618259351E-2</v>
      </c>
      <c r="AD277" s="1">
        <f>(Table2[[#This Row],[Day High]]/Table2[[#This Row],[Close Price]])-1</f>
        <v>1.37786179374082E-2</v>
      </c>
      <c r="AE277" s="1">
        <f>(Table2[[#This Row],[Close Price]]/Table2[[#This Row],[Current Week Low]])-1</f>
        <v>3.6893457618259351E-2</v>
      </c>
      <c r="AF277" s="1">
        <f>(Table2[[#This Row],[Current Week High]]/Table2[[#This Row],[Close Price]])-1</f>
        <v>2.1970174333123316E-2</v>
      </c>
      <c r="AG277" s="1">
        <f>(Table2[[#This Row],[Close Price]]/Table2[[#This Row],[Current Month Low]])-1</f>
        <v>3.6893457618259351E-2</v>
      </c>
      <c r="AH277" s="1">
        <f>(Table2[[#This Row],[Current Month High]]/Table2[[#This Row],[Close Price]])-1</f>
        <v>0.10817055240495699</v>
      </c>
      <c r="AI277">
        <v>38.622138206259102</v>
      </c>
      <c r="AJ277">
        <v>85.671944466110304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-0.01</v>
      </c>
      <c r="AM277" t="s">
        <v>3089</v>
      </c>
      <c r="AN277">
        <v>-17.84</v>
      </c>
      <c r="AO277" t="s">
        <v>3089</v>
      </c>
      <c r="AP277">
        <v>9.6941205025294006E-2</v>
      </c>
      <c r="AQ277">
        <f>(Table2[[#This Row],[Sharpe Ratio]]-AVERAGE(Table2[Sharpe Ratio]))/_xlfn.STDEV.P(Table2[Sharpe Ratio])</f>
        <v>0.44327446590679043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259</v>
      </c>
      <c r="AT277">
        <f>_xlfn.RANK.AVG(Table2[[#This Row],[6M Return vs Nifty Z-Score]],Table2[6M Return vs Nifty Z-Score])</f>
        <v>397</v>
      </c>
      <c r="AU277">
        <f>_xlfn.RANK.AVG(Table2[[#This Row],[Sharpe Ratio Z-Score]],Table2[Sharpe Ratio Z-Score])</f>
        <v>226</v>
      </c>
      <c r="AV277">
        <f>(Table2[[#This Row],[Rank 1Y]]+Table2[[#This Row],[Rank 6M]]+Table2[[#This Row],[Rank Sharpe]])/3</f>
        <v>294</v>
      </c>
    </row>
    <row r="278" spans="1:48" x14ac:dyDescent="0.3">
      <c r="A278" t="s">
        <v>697</v>
      </c>
      <c r="B278" t="s">
        <v>698</v>
      </c>
      <c r="C278" t="s">
        <v>3028</v>
      </c>
      <c r="D278" t="s">
        <v>296</v>
      </c>
      <c r="E278">
        <v>23921.9248570399</v>
      </c>
      <c r="F278">
        <v>241.85</v>
      </c>
      <c r="G278">
        <v>35.814760987194198</v>
      </c>
      <c r="H278">
        <f>(Table2[[#This Row],[1Y Return vs Nifty]]-AVERAGE(Table2[1Y Return vs Nifty]))/_xlfn.STDEV.P(Table2[1Y Return vs Nifty])</f>
        <v>5.7324823184736529E-2</v>
      </c>
      <c r="I278">
        <v>-1.76100161223647</v>
      </c>
      <c r="J278">
        <f>(Table2[[#This Row],[1M Return vs Nifty]]-AVERAGE(Table2[1M Return vs Nifty]))/_xlfn.STDEV.P(Table2[1M Return vs Nifty])</f>
        <v>-5.0067835568548252E-3</v>
      </c>
      <c r="K278">
        <v>10.023952623722799</v>
      </c>
      <c r="L278">
        <f>(Table2[[#This Row],[6M Return vs Nifty]]-AVERAGE(Table2[6M Return vs Nifty]))/_xlfn.STDEV.P(Table2[6M Return vs Nifty])</f>
        <v>0.23070161890653587</v>
      </c>
      <c r="M278">
        <v>-4.5632698827588003</v>
      </c>
      <c r="N278">
        <f>(Table2[[#This Row],[1W Return vs Nifty]]-AVERAGE(Table2[1W Return vs Nifty]))/_xlfn.STDEV.P(Table2[1W Return vs Nifty])</f>
        <v>-0.6851634039733896</v>
      </c>
      <c r="O278">
        <v>252.44</v>
      </c>
      <c r="P278">
        <v>235.54929106161501</v>
      </c>
      <c r="Q278">
        <v>197.17860173916301</v>
      </c>
      <c r="R278">
        <v>34.9879262977392</v>
      </c>
      <c r="S278" s="1">
        <f>(Table2[[#This Row],[Close Price]]-Table2[[#This Row],[20D EMA]])/Table2[[#This Row],[20D EMA]]</f>
        <v>-4.1950562509903359E-2</v>
      </c>
      <c r="T278" s="1">
        <f>(Table2[[#This Row],[Close Price]]-Table2[[#This Row],[50D EMA]])/Table2[[#This Row],[50D EMA]]</f>
        <v>2.6749004040673787E-2</v>
      </c>
      <c r="U278" s="1">
        <f>(Table2[[#This Row],[Close Price]]-Table2[[#This Row],[200D EMA]])/Table2[[#This Row],[200D EMA]]</f>
        <v>0.22655297211170194</v>
      </c>
      <c r="V278">
        <v>1.14520221195059</v>
      </c>
      <c r="W278">
        <v>240</v>
      </c>
      <c r="X278">
        <v>256.95</v>
      </c>
      <c r="Y278">
        <v>240</v>
      </c>
      <c r="Z278">
        <v>256.95</v>
      </c>
      <c r="AA278">
        <v>240</v>
      </c>
      <c r="AB278">
        <v>266.85000000000002</v>
      </c>
      <c r="AC278" s="1">
        <f>(Table2[[#This Row],[Close Price]]/Table2[[#This Row],[Day Low]])-1</f>
        <v>7.708333333333206E-3</v>
      </c>
      <c r="AD278" s="1">
        <f>(Table2[[#This Row],[Day High]]/Table2[[#This Row],[Close Price]])-1</f>
        <v>6.2435393839156417E-2</v>
      </c>
      <c r="AE278" s="1">
        <f>(Table2[[#This Row],[Close Price]]/Table2[[#This Row],[Current Week Low]])-1</f>
        <v>7.708333333333206E-3</v>
      </c>
      <c r="AF278" s="1">
        <f>(Table2[[#This Row],[Current Week High]]/Table2[[#This Row],[Close Price]])-1</f>
        <v>6.2435393839156417E-2</v>
      </c>
      <c r="AG278" s="1">
        <f>(Table2[[#This Row],[Close Price]]/Table2[[#This Row],[Current Month Low]])-1</f>
        <v>7.708333333333206E-3</v>
      </c>
      <c r="AH278" s="1">
        <f>(Table2[[#This Row],[Current Month High]]/Table2[[#This Row],[Close Price]])-1</f>
        <v>0.10336985734959692</v>
      </c>
      <c r="AI278">
        <v>15.691544345668801</v>
      </c>
      <c r="AJ278">
        <v>82.666163141993906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0.19</v>
      </c>
      <c r="AM278" t="s">
        <v>3088</v>
      </c>
      <c r="AN278">
        <v>-2.06</v>
      </c>
      <c r="AO278" t="s">
        <v>3089</v>
      </c>
      <c r="AP278">
        <v>5.2445555949020999E-2</v>
      </c>
      <c r="AQ278">
        <f>(Table2[[#This Row],[Sharpe Ratio]]-AVERAGE(Table2[Sharpe Ratio]))/_xlfn.STDEV.P(Table2[Sharpe Ratio])</f>
        <v>-7.7756798664359542E-2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-0.47990054410333155</v>
      </c>
      <c r="AS278">
        <f>_xlfn.RANK.AVG(Table2[[#This Row],[1Y Return vs Nifty Z-Score]],Table2[1Y Return vs Nifty Z-Score])</f>
        <v>282</v>
      </c>
      <c r="AT278">
        <f>_xlfn.RANK.AVG(Table2[[#This Row],[6M Return vs Nifty Z-Score]],Table2[6M Return vs Nifty Z-Score])</f>
        <v>244</v>
      </c>
      <c r="AU278">
        <f>_xlfn.RANK.AVG(Table2[[#This Row],[Sharpe Ratio Z-Score]],Table2[Sharpe Ratio Z-Score])</f>
        <v>366</v>
      </c>
      <c r="AV278">
        <f>(Table2[[#This Row],[Rank 1Y]]+Table2[[#This Row],[Rank 6M]]+Table2[[#This Row],[Rank Sharpe]])/3</f>
        <v>297.33333333333331</v>
      </c>
    </row>
    <row r="279" spans="1:48" x14ac:dyDescent="0.3">
      <c r="A279" t="s">
        <v>326</v>
      </c>
      <c r="B279" t="s">
        <v>327</v>
      </c>
      <c r="C279" t="s">
        <v>3036</v>
      </c>
      <c r="D279" t="s">
        <v>328</v>
      </c>
      <c r="E279">
        <v>77949.499266140003</v>
      </c>
      <c r="F279">
        <v>4030.15</v>
      </c>
      <c r="G279">
        <v>8.6630393542508006</v>
      </c>
      <c r="H279">
        <f>(Table2[[#This Row],[1Y Return vs Nifty]]-AVERAGE(Table2[1Y Return vs Nifty]))/_xlfn.STDEV.P(Table2[1Y Return vs Nifty])</f>
        <v>-0.3676142523574718</v>
      </c>
      <c r="I279">
        <v>-3.27985786056739</v>
      </c>
      <c r="J279">
        <f>(Table2[[#This Row],[1M Return vs Nifty]]-AVERAGE(Table2[1M Return vs Nifty]))/_xlfn.STDEV.P(Table2[1M Return vs Nifty])</f>
        <v>-0.16607043896263271</v>
      </c>
      <c r="K279">
        <v>2.59491089990816</v>
      </c>
      <c r="L279">
        <f>(Table2[[#This Row],[6M Return vs Nifty]]-AVERAGE(Table2[6M Return vs Nifty]))/_xlfn.STDEV.P(Table2[6M Return vs Nifty])</f>
        <v>-4.3167102051254583E-2</v>
      </c>
      <c r="M279">
        <v>-0.88375905865476001</v>
      </c>
      <c r="N279">
        <f>(Table2[[#This Row],[1W Return vs Nifty]]-AVERAGE(Table2[1W Return vs Nifty]))/_xlfn.STDEV.P(Table2[1W Return vs Nifty])</f>
        <v>4.9161436484160201E-2</v>
      </c>
      <c r="O279">
        <v>4103.7700000000004</v>
      </c>
      <c r="P279">
        <v>4063.5704171730899</v>
      </c>
      <c r="Q279">
        <v>3713.4751555654798</v>
      </c>
      <c r="R279">
        <v>41.553544065170399</v>
      </c>
      <c r="S279" s="1">
        <f>(Table2[[#This Row],[Close Price]]-Table2[[#This Row],[20D EMA]])/Table2[[#This Row],[20D EMA]]</f>
        <v>-1.7939601878272989E-2</v>
      </c>
      <c r="T279" s="1">
        <f>(Table2[[#This Row],[Close Price]]-Table2[[#This Row],[50D EMA]])/Table2[[#This Row],[50D EMA]]</f>
        <v>-8.2243972029748848E-3</v>
      </c>
      <c r="U279" s="1">
        <f>(Table2[[#This Row],[Close Price]]-Table2[[#This Row],[200D EMA]])/Table2[[#This Row],[200D EMA]]</f>
        <v>8.5277221785074186E-2</v>
      </c>
      <c r="V279">
        <v>0.84772318784874401</v>
      </c>
      <c r="W279">
        <v>3906</v>
      </c>
      <c r="X279">
        <v>4110</v>
      </c>
      <c r="Y279">
        <v>3859.5</v>
      </c>
      <c r="Z279">
        <v>4110</v>
      </c>
      <c r="AA279">
        <v>3859.5</v>
      </c>
      <c r="AB279">
        <v>4171.1499999999996</v>
      </c>
      <c r="AC279" s="1">
        <f>(Table2[[#This Row],[Close Price]]/Table2[[#This Row],[Day Low]])-1</f>
        <v>3.1784434203788958E-2</v>
      </c>
      <c r="AD279" s="1">
        <f>(Table2[[#This Row],[Day High]]/Table2[[#This Row],[Close Price]])-1</f>
        <v>1.9813158319169188E-2</v>
      </c>
      <c r="AE279" s="1">
        <f>(Table2[[#This Row],[Close Price]]/Table2[[#This Row],[Current Week Low]])-1</f>
        <v>4.4215571965280587E-2</v>
      </c>
      <c r="AF279" s="1">
        <f>(Table2[[#This Row],[Current Week High]]/Table2[[#This Row],[Close Price]])-1</f>
        <v>1.9813158319169188E-2</v>
      </c>
      <c r="AG279" s="1">
        <f>(Table2[[#This Row],[Close Price]]/Table2[[#This Row],[Current Month Low]])-1</f>
        <v>4.4215571965280587E-2</v>
      </c>
      <c r="AH279" s="1">
        <f>(Table2[[#This Row],[Current Month High]]/Table2[[#This Row],[Close Price]])-1</f>
        <v>3.4986290832847322E-2</v>
      </c>
      <c r="AI279">
        <v>16.1668920511643</v>
      </c>
      <c r="AJ279">
        <v>46.125815808556901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0.01</v>
      </c>
      <c r="AM279" t="s">
        <v>3088</v>
      </c>
      <c r="AN279">
        <v>0.69</v>
      </c>
      <c r="AO279" t="s">
        <v>3088</v>
      </c>
      <c r="AP279">
        <v>0.13328467232909799</v>
      </c>
      <c r="AQ279">
        <f>(Table2[[#This Row],[Sharpe Ratio]]-AVERAGE(Table2[Sharpe Ratio]))/_xlfn.STDEV.P(Table2[Sharpe Ratio])</f>
        <v>0.86884602450438742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0.34115566761718852</v>
      </c>
      <c r="AS279">
        <f>_xlfn.RANK.AVG(Table2[[#This Row],[1Y Return vs Nifty Z-Score]],Table2[1Y Return vs Nifty Z-Score])</f>
        <v>426</v>
      </c>
      <c r="AT279">
        <f>_xlfn.RANK.AVG(Table2[[#This Row],[6M Return vs Nifty Z-Score]],Table2[6M Return vs Nifty Z-Score])</f>
        <v>334</v>
      </c>
      <c r="AU279">
        <f>_xlfn.RANK.AVG(Table2[[#This Row],[Sharpe Ratio Z-Score]],Table2[Sharpe Ratio Z-Score])</f>
        <v>138</v>
      </c>
      <c r="AV279">
        <f>(Table2[[#This Row],[Rank 1Y]]+Table2[[#This Row],[Rank 6M]]+Table2[[#This Row],[Rank Sharpe]])/3</f>
        <v>299.33333333333331</v>
      </c>
    </row>
    <row r="280" spans="1:48" x14ac:dyDescent="0.3">
      <c r="A280" t="s">
        <v>244</v>
      </c>
      <c r="B280" t="s">
        <v>245</v>
      </c>
      <c r="C280" t="s">
        <v>3036</v>
      </c>
      <c r="D280" t="s">
        <v>106</v>
      </c>
      <c r="E280">
        <v>103440.3576918</v>
      </c>
      <c r="F280">
        <v>5173.8</v>
      </c>
      <c r="G280">
        <v>52.211053979553597</v>
      </c>
      <c r="H280">
        <f>(Table2[[#This Row],[1Y Return vs Nifty]]-AVERAGE(Table2[1Y Return vs Nifty]))/_xlfn.STDEV.P(Table2[1Y Return vs Nifty])</f>
        <v>0.3139356444314732</v>
      </c>
      <c r="I280">
        <v>-4.7572319980269597</v>
      </c>
      <c r="J280">
        <f>(Table2[[#This Row],[1M Return vs Nifty]]-AVERAGE(Table2[1M Return vs Nifty]))/_xlfn.STDEV.P(Table2[1M Return vs Nifty])</f>
        <v>-0.32273521829423996</v>
      </c>
      <c r="K280">
        <v>-1.24771799884168</v>
      </c>
      <c r="L280">
        <f>(Table2[[#This Row],[6M Return vs Nifty]]-AVERAGE(Table2[6M Return vs Nifty]))/_xlfn.STDEV.P(Table2[6M Return vs Nifty])</f>
        <v>-0.18482411526233281</v>
      </c>
      <c r="M280">
        <v>-1.0516128568359999</v>
      </c>
      <c r="N280">
        <f>(Table2[[#This Row],[1W Return vs Nifty]]-AVERAGE(Table2[1W Return vs Nifty]))/_xlfn.STDEV.P(Table2[1W Return vs Nifty])</f>
        <v>1.566263203380331E-2</v>
      </c>
      <c r="O280">
        <v>5405.38</v>
      </c>
      <c r="P280">
        <v>5358.7521203140604</v>
      </c>
      <c r="Q280">
        <v>4618.1566113356703</v>
      </c>
      <c r="R280">
        <v>23.900757614919101</v>
      </c>
      <c r="S280" s="1">
        <f>(Table2[[#This Row],[Close Price]]-Table2[[#This Row],[20D EMA]])/Table2[[#This Row],[20D EMA]]</f>
        <v>-4.2842501359756376E-2</v>
      </c>
      <c r="T280" s="1">
        <f>(Table2[[#This Row],[Close Price]]-Table2[[#This Row],[50D EMA]])/Table2[[#This Row],[50D EMA]]</f>
        <v>-3.4514027923206264E-2</v>
      </c>
      <c r="U280" s="1">
        <f>(Table2[[#This Row],[Close Price]]-Table2[[#This Row],[200D EMA]])/Table2[[#This Row],[200D EMA]]</f>
        <v>0.1203171385094335</v>
      </c>
      <c r="V280">
        <v>0.79318326314926202</v>
      </c>
      <c r="W280">
        <v>5158</v>
      </c>
      <c r="X280">
        <v>5255.1</v>
      </c>
      <c r="Y280">
        <v>5123</v>
      </c>
      <c r="Z280">
        <v>5255.1</v>
      </c>
      <c r="AA280">
        <v>5123</v>
      </c>
      <c r="AB280">
        <v>5487.45</v>
      </c>
      <c r="AC280" s="1">
        <f>(Table2[[#This Row],[Close Price]]/Table2[[#This Row],[Day Low]])-1</f>
        <v>3.063202791779851E-3</v>
      </c>
      <c r="AD280" s="1">
        <f>(Table2[[#This Row],[Day High]]/Table2[[#This Row],[Close Price]])-1</f>
        <v>1.5713788704627252E-2</v>
      </c>
      <c r="AE280" s="1">
        <f>(Table2[[#This Row],[Close Price]]/Table2[[#This Row],[Current Week Low]])-1</f>
        <v>9.9160648057778911E-3</v>
      </c>
      <c r="AF280" s="1">
        <f>(Table2[[#This Row],[Current Week High]]/Table2[[#This Row],[Close Price]])-1</f>
        <v>1.5713788704627252E-2</v>
      </c>
      <c r="AG280" s="1">
        <f>(Table2[[#This Row],[Close Price]]/Table2[[#This Row],[Current Month Low]])-1</f>
        <v>9.9160648057778911E-3</v>
      </c>
      <c r="AH280" s="1">
        <f>(Table2[[#This Row],[Current Month High]]/Table2[[#This Row],[Close Price]])-1</f>
        <v>6.0622753102168581E-2</v>
      </c>
      <c r="AI280">
        <v>13.9307665545633</v>
      </c>
      <c r="AJ280">
        <v>79.024221453287197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-0.03</v>
      </c>
      <c r="AM280" t="s">
        <v>3089</v>
      </c>
      <c r="AN280">
        <v>-4.68</v>
      </c>
      <c r="AO280" t="s">
        <v>3089</v>
      </c>
      <c r="AP280">
        <v>6.7798405821920996E-2</v>
      </c>
      <c r="AQ280">
        <f>(Table2[[#This Row],[Sharpe Ratio]]-AVERAGE(Table2[Sharpe Ratio]))/_xlfn.STDEV.P(Table2[Sharpe Ratio])</f>
        <v>0.10202066160677703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-7.5940395484519224E-2</v>
      </c>
      <c r="AS280">
        <f>_xlfn.RANK.AVG(Table2[[#This Row],[1Y Return vs Nifty Z-Score]],Table2[1Y Return vs Nifty Z-Score])</f>
        <v>210</v>
      </c>
      <c r="AT280">
        <f>_xlfn.RANK.AVG(Table2[[#This Row],[6M Return vs Nifty Z-Score]],Table2[6M Return vs Nifty Z-Score])</f>
        <v>382</v>
      </c>
      <c r="AU280">
        <f>_xlfn.RANK.AVG(Table2[[#This Row],[Sharpe Ratio Z-Score]],Table2[Sharpe Ratio Z-Score])</f>
        <v>310</v>
      </c>
      <c r="AV280">
        <f>(Table2[[#This Row],[Rank 1Y]]+Table2[[#This Row],[Rank 6M]]+Table2[[#This Row],[Rank Sharpe]])/3</f>
        <v>300.66666666666669</v>
      </c>
    </row>
    <row r="281" spans="1:48" x14ac:dyDescent="0.3">
      <c r="A281" t="s">
        <v>1907</v>
      </c>
      <c r="B281" t="s">
        <v>1908</v>
      </c>
      <c r="C281" t="s">
        <v>3041</v>
      </c>
      <c r="D281" t="s">
        <v>500</v>
      </c>
      <c r="E281">
        <v>3407.1274597199999</v>
      </c>
      <c r="F281">
        <v>3943.65</v>
      </c>
      <c r="G281">
        <v>5.3835238119857696</v>
      </c>
      <c r="H281">
        <f>(Table2[[#This Row],[1Y Return vs Nifty]]-AVERAGE(Table2[1Y Return vs Nifty]))/_xlfn.STDEV.P(Table2[1Y Return vs Nifty])</f>
        <v>-0.41894043791564822</v>
      </c>
      <c r="I281">
        <v>-1.60504193919609</v>
      </c>
      <c r="J281">
        <f>(Table2[[#This Row],[1M Return vs Nifty]]-AVERAGE(Table2[1M Return vs Nifty]))/_xlfn.STDEV.P(Table2[1M Return vs Nifty])</f>
        <v>1.1531605157269672E-2</v>
      </c>
      <c r="K281">
        <v>20.8979881079892</v>
      </c>
      <c r="L281">
        <f>(Table2[[#This Row],[6M Return vs Nifty]]-AVERAGE(Table2[6M Return vs Nifty]))/_xlfn.STDEV.P(Table2[6M Return vs Nifty])</f>
        <v>0.6315686890401121</v>
      </c>
      <c r="M281">
        <v>-3.98369250147937</v>
      </c>
      <c r="N281">
        <f>(Table2[[#This Row],[1W Return vs Nifty]]-AVERAGE(Table2[1W Return vs Nifty]))/_xlfn.STDEV.P(Table2[1W Return vs Nifty])</f>
        <v>-0.56949637963613819</v>
      </c>
      <c r="O281">
        <v>4131.9399999999996</v>
      </c>
      <c r="P281">
        <v>3972.1805238720099</v>
      </c>
      <c r="Q281">
        <v>3573.8141799147302</v>
      </c>
      <c r="R281">
        <v>25.942836521720601</v>
      </c>
      <c r="S281" s="1">
        <f>(Table2[[#This Row],[Close Price]]-Table2[[#This Row],[20D EMA]])/Table2[[#This Row],[20D EMA]]</f>
        <v>-4.5569393553633285E-2</v>
      </c>
      <c r="T281" s="1">
        <f>(Table2[[#This Row],[Close Price]]-Table2[[#This Row],[50D EMA]])/Table2[[#This Row],[50D EMA]]</f>
        <v>-7.1825849053302193E-3</v>
      </c>
      <c r="U281" s="1">
        <f>(Table2[[#This Row],[Close Price]]-Table2[[#This Row],[200D EMA]])/Table2[[#This Row],[200D EMA]]</f>
        <v>0.10348490477311108</v>
      </c>
      <c r="V281">
        <v>0.62505348005760597</v>
      </c>
      <c r="W281">
        <v>3905</v>
      </c>
      <c r="X281">
        <v>4090.85</v>
      </c>
      <c r="Y281">
        <v>3905</v>
      </c>
      <c r="Z281">
        <v>4176.5</v>
      </c>
      <c r="AA281">
        <v>3905</v>
      </c>
      <c r="AB281">
        <v>4339.95</v>
      </c>
      <c r="AC281" s="1">
        <f>(Table2[[#This Row],[Close Price]]/Table2[[#This Row],[Day Low]])-1</f>
        <v>9.8975672215109167E-3</v>
      </c>
      <c r="AD281" s="1">
        <f>(Table2[[#This Row],[Day High]]/Table2[[#This Row],[Close Price]])-1</f>
        <v>3.732582759626224E-2</v>
      </c>
      <c r="AE281" s="1">
        <f>(Table2[[#This Row],[Close Price]]/Table2[[#This Row],[Current Week Low]])-1</f>
        <v>9.8975672215109167E-3</v>
      </c>
      <c r="AF281" s="1">
        <f>(Table2[[#This Row],[Current Week High]]/Table2[[#This Row],[Close Price]])-1</f>
        <v>5.9044286384440703E-2</v>
      </c>
      <c r="AG281" s="1">
        <f>(Table2[[#This Row],[Close Price]]/Table2[[#This Row],[Current Month Low]])-1</f>
        <v>9.8975672215109167E-3</v>
      </c>
      <c r="AH281" s="1">
        <f>(Table2[[#This Row],[Current Month High]]/Table2[[#This Row],[Close Price]])-1</f>
        <v>0.10049066220379599</v>
      </c>
      <c r="AI281">
        <v>11.368909512761</v>
      </c>
      <c r="AJ281">
        <v>32.559663865546199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0.12</v>
      </c>
      <c r="AM281" t="s">
        <v>3088</v>
      </c>
      <c r="AN281">
        <v>-2.2799999999999998</v>
      </c>
      <c r="AO281" t="s">
        <v>3089</v>
      </c>
      <c r="AP281">
        <v>6.7118800035752005E-2</v>
      </c>
      <c r="AQ281">
        <f>(Table2[[#This Row],[Sharpe Ratio]]-AVERAGE(Table2[Sharpe Ratio]))/_xlfn.STDEV.P(Table2[Sharpe Ratio])</f>
        <v>9.4062673139848049E-2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-0.25127385021455656</v>
      </c>
      <c r="AS281">
        <f>_xlfn.RANK.AVG(Table2[[#This Row],[1Y Return vs Nifty Z-Score]],Table2[1Y Return vs Nifty Z-Score])</f>
        <v>443</v>
      </c>
      <c r="AT281">
        <f>_xlfn.RANK.AVG(Table2[[#This Row],[6M Return vs Nifty Z-Score]],Table2[6M Return vs Nifty Z-Score])</f>
        <v>152</v>
      </c>
      <c r="AU281">
        <f>_xlfn.RANK.AVG(Table2[[#This Row],[Sharpe Ratio Z-Score]],Table2[Sharpe Ratio Z-Score])</f>
        <v>314</v>
      </c>
      <c r="AV281">
        <f>(Table2[[#This Row],[Rank 1Y]]+Table2[[#This Row],[Rank 6M]]+Table2[[#This Row],[Rank Sharpe]])/3</f>
        <v>303</v>
      </c>
    </row>
    <row r="282" spans="1:48" x14ac:dyDescent="0.3">
      <c r="A282" t="s">
        <v>489</v>
      </c>
      <c r="B282" t="s">
        <v>490</v>
      </c>
      <c r="C282" t="s">
        <v>3044</v>
      </c>
      <c r="D282" t="s">
        <v>296</v>
      </c>
      <c r="E282">
        <v>41228.206468274999</v>
      </c>
      <c r="F282">
        <v>3022.75</v>
      </c>
      <c r="G282">
        <v>24.753807974242701</v>
      </c>
      <c r="H282">
        <f>(Table2[[#This Row],[1Y Return vs Nifty]]-AVERAGE(Table2[1Y Return vs Nifty]))/_xlfn.STDEV.P(Table2[1Y Return vs Nifty])</f>
        <v>-0.11578505218451392</v>
      </c>
      <c r="I282">
        <v>10.6433524817137</v>
      </c>
      <c r="J282">
        <f>(Table2[[#This Row],[1M Return vs Nifty]]-AVERAGE(Table2[1M Return vs Nifty]))/_xlfn.STDEV.P(Table2[1M Return vs Nifty])</f>
        <v>1.3103847260180204</v>
      </c>
      <c r="K282">
        <v>25.031900113405399</v>
      </c>
      <c r="L282">
        <f>(Table2[[#This Row],[6M Return vs Nifty]]-AVERAGE(Table2[6M Return vs Nifty]))/_xlfn.STDEV.P(Table2[6M Return vs Nifty])</f>
        <v>0.78396374018730874</v>
      </c>
      <c r="M282">
        <v>1.66535997714314</v>
      </c>
      <c r="N282">
        <f>(Table2[[#This Row],[1W Return vs Nifty]]-AVERAGE(Table2[1W Return vs Nifty]))/_xlfn.STDEV.P(Table2[1W Return vs Nifty])</f>
        <v>0.55789249307111799</v>
      </c>
      <c r="O282">
        <v>2903.85</v>
      </c>
      <c r="P282">
        <v>2709.6833425249301</v>
      </c>
      <c r="Q282">
        <v>2403.2741342654199</v>
      </c>
      <c r="R282">
        <v>59.851806913399699</v>
      </c>
      <c r="S282" s="1">
        <f>(Table2[[#This Row],[Close Price]]-Table2[[#This Row],[20D EMA]])/Table2[[#This Row],[20D EMA]]</f>
        <v>4.0945641131601186E-2</v>
      </c>
      <c r="T282" s="1">
        <f>(Table2[[#This Row],[Close Price]]-Table2[[#This Row],[50D EMA]])/Table2[[#This Row],[50D EMA]]</f>
        <v>0.11553625199000149</v>
      </c>
      <c r="U282" s="1">
        <f>(Table2[[#This Row],[Close Price]]-Table2[[#This Row],[200D EMA]])/Table2[[#This Row],[200D EMA]]</f>
        <v>0.25776329753739385</v>
      </c>
      <c r="V282">
        <v>1.07858254938756</v>
      </c>
      <c r="W282">
        <v>2931</v>
      </c>
      <c r="X282">
        <v>3079.7</v>
      </c>
      <c r="Y282">
        <v>2931</v>
      </c>
      <c r="Z282">
        <v>3109.8</v>
      </c>
      <c r="AA282">
        <v>2931</v>
      </c>
      <c r="AB282">
        <v>3169</v>
      </c>
      <c r="AC282" s="1">
        <f>(Table2[[#This Row],[Close Price]]/Table2[[#This Row],[Day Low]])-1</f>
        <v>3.1303309450699368E-2</v>
      </c>
      <c r="AD282" s="1">
        <f>(Table2[[#This Row],[Day High]]/Table2[[#This Row],[Close Price]])-1</f>
        <v>1.8840459846166446E-2</v>
      </c>
      <c r="AE282" s="1">
        <f>(Table2[[#This Row],[Close Price]]/Table2[[#This Row],[Current Week Low]])-1</f>
        <v>3.1303309450699368E-2</v>
      </c>
      <c r="AF282" s="1">
        <f>(Table2[[#This Row],[Current Week High]]/Table2[[#This Row],[Close Price]])-1</f>
        <v>2.8798279712182628E-2</v>
      </c>
      <c r="AG282" s="1">
        <f>(Table2[[#This Row],[Close Price]]/Table2[[#This Row],[Current Month Low]])-1</f>
        <v>3.1303309450699368E-2</v>
      </c>
      <c r="AH282" s="1">
        <f>(Table2[[#This Row],[Current Month High]]/Table2[[#This Row],[Close Price]])-1</f>
        <v>4.8383094863948317E-2</v>
      </c>
      <c r="AI282">
        <v>4.8383094863948299</v>
      </c>
      <c r="AJ282">
        <v>57.283346775242599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0.18</v>
      </c>
      <c r="AM282" t="s">
        <v>3088</v>
      </c>
      <c r="AN282">
        <v>8.24</v>
      </c>
      <c r="AO282" t="s">
        <v>3088</v>
      </c>
      <c r="AP282">
        <v>2.2502935861359999E-2</v>
      </c>
      <c r="AQ282">
        <f>(Table2[[#This Row],[Sharpe Ratio]]-AVERAGE(Table2[Sharpe Ratio]))/_xlfn.STDEV.P(Table2[Sharpe Ratio])</f>
        <v>-0.42837627568569092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2.108079631406242</v>
      </c>
      <c r="AS282">
        <f>_xlfn.RANK.AVG(Table2[[#This Row],[1Y Return vs Nifty Z-Score]],Table2[1Y Return vs Nifty Z-Score])</f>
        <v>322</v>
      </c>
      <c r="AT282">
        <f>_xlfn.RANK.AVG(Table2[[#This Row],[6M Return vs Nifty Z-Score]],Table2[6M Return vs Nifty Z-Score])</f>
        <v>130</v>
      </c>
      <c r="AU282">
        <f>_xlfn.RANK.AVG(Table2[[#This Row],[Sharpe Ratio Z-Score]],Table2[Sharpe Ratio Z-Score])</f>
        <v>461</v>
      </c>
      <c r="AV282">
        <f>(Table2[[#This Row],[Rank 1Y]]+Table2[[#This Row],[Rank 6M]]+Table2[[#This Row],[Rank Sharpe]])/3</f>
        <v>304.33333333333331</v>
      </c>
    </row>
    <row r="283" spans="1:48" x14ac:dyDescent="0.3">
      <c r="A283" t="s">
        <v>847</v>
      </c>
      <c r="B283" t="s">
        <v>848</v>
      </c>
      <c r="C283" t="s">
        <v>3034</v>
      </c>
      <c r="D283" t="s">
        <v>51</v>
      </c>
      <c r="E283">
        <v>17418.875</v>
      </c>
      <c r="F283">
        <v>6967.55</v>
      </c>
      <c r="G283">
        <v>59.768753380718898</v>
      </c>
      <c r="H283">
        <f>(Table2[[#This Row],[1Y Return vs Nifty]]-AVERAGE(Table2[1Y Return vs Nifty]))/_xlfn.STDEV.P(Table2[1Y Return vs Nifty])</f>
        <v>0.43221771288272276</v>
      </c>
      <c r="I283">
        <v>0.82618689166534398</v>
      </c>
      <c r="J283">
        <f>(Table2[[#This Row],[1M Return vs Nifty]]-AVERAGE(Table2[1M Return vs Nifty]))/_xlfn.STDEV.P(Table2[1M Return vs Nifty])</f>
        <v>0.26934573539952966</v>
      </c>
      <c r="K283">
        <v>-8.8234816741509494</v>
      </c>
      <c r="L283">
        <f>(Table2[[#This Row],[6M Return vs Nifty]]-AVERAGE(Table2[6M Return vs Nifty]))/_xlfn.STDEV.P(Table2[6M Return vs Nifty])</f>
        <v>-0.46410168364434162</v>
      </c>
      <c r="M283">
        <v>6.03206214921976E-2</v>
      </c>
      <c r="N283">
        <f>(Table2[[#This Row],[1W Return vs Nifty]]-AVERAGE(Table2[1W Return vs Nifty]))/_xlfn.STDEV.P(Table2[1W Return vs Nifty])</f>
        <v>0.2375726665753064</v>
      </c>
      <c r="O283">
        <v>6839.35</v>
      </c>
      <c r="P283">
        <v>6531.1387378367799</v>
      </c>
      <c r="Q283">
        <v>5653.8291863341301</v>
      </c>
      <c r="R283">
        <v>53.897976968657701</v>
      </c>
      <c r="S283" s="1">
        <f>(Table2[[#This Row],[Close Price]]-Table2[[#This Row],[20D EMA]])/Table2[[#This Row],[20D EMA]]</f>
        <v>1.874447133133994E-2</v>
      </c>
      <c r="T283" s="1">
        <f>(Table2[[#This Row],[Close Price]]-Table2[[#This Row],[50D EMA]])/Table2[[#This Row],[50D EMA]]</f>
        <v>6.6820087534653544E-2</v>
      </c>
      <c r="U283" s="1">
        <f>(Table2[[#This Row],[Close Price]]-Table2[[#This Row],[200D EMA]])/Table2[[#This Row],[200D EMA]]</f>
        <v>0.23235948069341475</v>
      </c>
      <c r="V283">
        <v>1.8332337153811999</v>
      </c>
      <c r="W283">
        <v>6808.8</v>
      </c>
      <c r="X283">
        <v>7134.9</v>
      </c>
      <c r="Y283">
        <v>6701</v>
      </c>
      <c r="Z283">
        <v>7134.9</v>
      </c>
      <c r="AA283">
        <v>6701</v>
      </c>
      <c r="AB283">
        <v>7134.9</v>
      </c>
      <c r="AC283" s="1">
        <f>(Table2[[#This Row],[Close Price]]/Table2[[#This Row],[Day Low]])-1</f>
        <v>2.3315415344847823E-2</v>
      </c>
      <c r="AD283" s="1">
        <f>(Table2[[#This Row],[Day High]]/Table2[[#This Row],[Close Price]])-1</f>
        <v>2.4018485694397462E-2</v>
      </c>
      <c r="AE283" s="1">
        <f>(Table2[[#This Row],[Close Price]]/Table2[[#This Row],[Current Week Low]])-1</f>
        <v>3.9777645127592853E-2</v>
      </c>
      <c r="AF283" s="1">
        <f>(Table2[[#This Row],[Current Week High]]/Table2[[#This Row],[Close Price]])-1</f>
        <v>2.4018485694397462E-2</v>
      </c>
      <c r="AG283" s="1">
        <f>(Table2[[#This Row],[Close Price]]/Table2[[#This Row],[Current Month Low]])-1</f>
        <v>3.9777645127592853E-2</v>
      </c>
      <c r="AH283" s="1">
        <f>(Table2[[#This Row],[Current Month High]]/Table2[[#This Row],[Close Price]])-1</f>
        <v>2.4018485694397462E-2</v>
      </c>
      <c r="AI283">
        <v>8.6780862713579303</v>
      </c>
      <c r="AJ283">
        <v>85.208665603402395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7.0000000000000007E-2</v>
      </c>
      <c r="AM283" t="s">
        <v>3088</v>
      </c>
      <c r="AN283">
        <v>9.76</v>
      </c>
      <c r="AO283" t="s">
        <v>3088</v>
      </c>
      <c r="AP283">
        <v>8.6940415694166995E-2</v>
      </c>
      <c r="AQ283">
        <f>(Table2[[#This Row],[Sharpe Ratio]]-AVERAGE(Table2[Sharpe Ratio]))/_xlfn.STDEV.P(Table2[Sharpe Ratio])</f>
        <v>0.32616809663066826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0.80120252784388546</v>
      </c>
      <c r="AS283">
        <f>_xlfn.RANK.AVG(Table2[[#This Row],[1Y Return vs Nifty Z-Score]],Table2[1Y Return vs Nifty Z-Score])</f>
        <v>181</v>
      </c>
      <c r="AT283">
        <f>_xlfn.RANK.AVG(Table2[[#This Row],[6M Return vs Nifty Z-Score]],Table2[6M Return vs Nifty Z-Score])</f>
        <v>480</v>
      </c>
      <c r="AU283">
        <f>_xlfn.RANK.AVG(Table2[[#This Row],[Sharpe Ratio Z-Score]],Table2[Sharpe Ratio Z-Score])</f>
        <v>252</v>
      </c>
      <c r="AV283">
        <f>(Table2[[#This Row],[Rank 1Y]]+Table2[[#This Row],[Rank 6M]]+Table2[[#This Row],[Rank Sharpe]])/3</f>
        <v>304.33333333333331</v>
      </c>
    </row>
    <row r="284" spans="1:48" x14ac:dyDescent="0.3">
      <c r="A284" t="s">
        <v>737</v>
      </c>
      <c r="B284" t="s">
        <v>738</v>
      </c>
      <c r="C284" t="s">
        <v>3033</v>
      </c>
      <c r="D284" t="s">
        <v>46</v>
      </c>
      <c r="E284">
        <v>21335.763826300001</v>
      </c>
      <c r="F284">
        <v>829.9</v>
      </c>
      <c r="G284">
        <v>5.2482353659788696</v>
      </c>
      <c r="H284">
        <f>(Table2[[#This Row],[1Y Return vs Nifty]]-AVERAGE(Table2[1Y Return vs Nifty]))/_xlfn.STDEV.P(Table2[1Y Return vs Nifty])</f>
        <v>-0.42105777500222036</v>
      </c>
      <c r="I284">
        <v>-7.5259191030359798</v>
      </c>
      <c r="J284">
        <f>(Table2[[#This Row],[1M Return vs Nifty]]-AVERAGE(Table2[1M Return vs Nifty]))/_xlfn.STDEV.P(Table2[1M Return vs Nifty])</f>
        <v>-0.61633434348968485</v>
      </c>
      <c r="K284">
        <v>16.505979180699999</v>
      </c>
      <c r="L284">
        <f>(Table2[[#This Row],[6M Return vs Nifty]]-AVERAGE(Table2[6M Return vs Nifty]))/_xlfn.STDEV.P(Table2[6M Return vs Nifty])</f>
        <v>0.46965899569486275</v>
      </c>
      <c r="M284">
        <v>-2.3630084389728401</v>
      </c>
      <c r="N284">
        <f>(Table2[[#This Row],[1W Return vs Nifty]]-AVERAGE(Table2[1W Return vs Nifty]))/_xlfn.STDEV.P(Table2[1W Return vs Nifty])</f>
        <v>-0.24605431830669708</v>
      </c>
      <c r="O284">
        <v>875.18</v>
      </c>
      <c r="P284">
        <v>852.13262481147501</v>
      </c>
      <c r="Q284">
        <v>738.43924296490195</v>
      </c>
      <c r="R284">
        <v>30.843475061436902</v>
      </c>
      <c r="S284" s="1">
        <f>(Table2[[#This Row],[Close Price]]-Table2[[#This Row],[20D EMA]])/Table2[[#This Row],[20D EMA]]</f>
        <v>-5.1737928197627889E-2</v>
      </c>
      <c r="T284" s="1">
        <f>(Table2[[#This Row],[Close Price]]-Table2[[#This Row],[50D EMA]])/Table2[[#This Row],[50D EMA]]</f>
        <v>-2.6090568726193013E-2</v>
      </c>
      <c r="U284" s="1">
        <f>(Table2[[#This Row],[Close Price]]-Table2[[#This Row],[200D EMA]])/Table2[[#This Row],[200D EMA]]</f>
        <v>0.12385684794848473</v>
      </c>
      <c r="V284">
        <v>0.80210966467822198</v>
      </c>
      <c r="W284">
        <v>821.3</v>
      </c>
      <c r="X284">
        <v>847.25</v>
      </c>
      <c r="Y284">
        <v>811.15</v>
      </c>
      <c r="Z284">
        <v>865.55</v>
      </c>
      <c r="AA284">
        <v>811.15</v>
      </c>
      <c r="AB284">
        <v>954.45</v>
      </c>
      <c r="AC284" s="1">
        <f>(Table2[[#This Row],[Close Price]]/Table2[[#This Row],[Day Low]])-1</f>
        <v>1.0471204188481797E-2</v>
      </c>
      <c r="AD284" s="1">
        <f>(Table2[[#This Row],[Day High]]/Table2[[#This Row],[Close Price]])-1</f>
        <v>2.0906133269068539E-2</v>
      </c>
      <c r="AE284" s="1">
        <f>(Table2[[#This Row],[Close Price]]/Table2[[#This Row],[Current Week Low]])-1</f>
        <v>2.3115330086913577E-2</v>
      </c>
      <c r="AF284" s="1">
        <f>(Table2[[#This Row],[Current Week High]]/Table2[[#This Row],[Close Price]])-1</f>
        <v>4.2956982769008389E-2</v>
      </c>
      <c r="AG284" s="1">
        <f>(Table2[[#This Row],[Close Price]]/Table2[[#This Row],[Current Month Low]])-1</f>
        <v>2.3115330086913577E-2</v>
      </c>
      <c r="AH284" s="1">
        <f>(Table2[[#This Row],[Current Month High]]/Table2[[#This Row],[Close Price]])-1</f>
        <v>0.15007832268948085</v>
      </c>
      <c r="AI284">
        <v>16.736956259790301</v>
      </c>
      <c r="AJ284">
        <v>50.877192982456101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</v>
      </c>
      <c r="AM284" t="s">
        <v>3090</v>
      </c>
      <c r="AN284">
        <v>-4.3899999999999997</v>
      </c>
      <c r="AO284" t="s">
        <v>3089</v>
      </c>
      <c r="AP284">
        <v>7.0404390504583997E-2</v>
      </c>
      <c r="AQ284">
        <f>(Table2[[#This Row],[Sharpe Ratio]]-AVERAGE(Table2[Sharpe Ratio]))/_xlfn.STDEV.P(Table2[Sharpe Ratio])</f>
        <v>0.13253599339423908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-0.68125144770950041</v>
      </c>
      <c r="AS284">
        <f>_xlfn.RANK.AVG(Table2[[#This Row],[1Y Return vs Nifty Z-Score]],Table2[1Y Return vs Nifty Z-Score])</f>
        <v>444</v>
      </c>
      <c r="AT284">
        <f>_xlfn.RANK.AVG(Table2[[#This Row],[6M Return vs Nifty Z-Score]],Table2[6M Return vs Nifty Z-Score])</f>
        <v>176</v>
      </c>
      <c r="AU284">
        <f>_xlfn.RANK.AVG(Table2[[#This Row],[Sharpe Ratio Z-Score]],Table2[Sharpe Ratio Z-Score])</f>
        <v>299</v>
      </c>
      <c r="AV284">
        <f>(Table2[[#This Row],[Rank 1Y]]+Table2[[#This Row],[Rank 6M]]+Table2[[#This Row],[Rank Sharpe]])/3</f>
        <v>306.33333333333331</v>
      </c>
    </row>
    <row r="285" spans="1:48" x14ac:dyDescent="0.3">
      <c r="A285" t="s">
        <v>1067</v>
      </c>
      <c r="B285" t="s">
        <v>1068</v>
      </c>
      <c r="C285" t="s">
        <v>3037</v>
      </c>
      <c r="D285" t="s">
        <v>109</v>
      </c>
      <c r="E285">
        <v>11648.34</v>
      </c>
      <c r="F285">
        <v>366.3</v>
      </c>
      <c r="G285">
        <v>94.909666345911205</v>
      </c>
      <c r="H285">
        <f>(Table2[[#This Row],[1Y Return vs Nifty]]-AVERAGE(Table2[1Y Return vs Nifty]))/_xlfn.STDEV.P(Table2[1Y Return vs Nifty])</f>
        <v>0.98219193812743066</v>
      </c>
      <c r="I285">
        <v>-6.2599745635101796</v>
      </c>
      <c r="J285">
        <f>(Table2[[#This Row],[1M Return vs Nifty]]-AVERAGE(Table2[1M Return vs Nifty]))/_xlfn.STDEV.P(Table2[1M Return vs Nifty])</f>
        <v>-0.4820901348615978</v>
      </c>
      <c r="K285">
        <v>-35.497734519433202</v>
      </c>
      <c r="L285">
        <f>(Table2[[#This Row],[6M Return vs Nifty]]-AVERAGE(Table2[6M Return vs Nifty]))/_xlfn.STDEV.P(Table2[6M Return vs Nifty])</f>
        <v>-1.4474375943613811</v>
      </c>
      <c r="M285">
        <v>-2.6256109014369802</v>
      </c>
      <c r="N285">
        <f>(Table2[[#This Row],[1W Return vs Nifty]]-AVERAGE(Table2[1W Return vs Nifty]))/_xlfn.STDEV.P(Table2[1W Return vs Nifty])</f>
        <v>-0.29846223897090512</v>
      </c>
      <c r="O285">
        <v>396.72</v>
      </c>
      <c r="P285">
        <v>399.37115866389701</v>
      </c>
      <c r="Q285">
        <v>375.22575284075998</v>
      </c>
      <c r="R285">
        <v>19.356928608641802</v>
      </c>
      <c r="S285" s="1">
        <f>(Table2[[#This Row],[Close Price]]-Table2[[#This Row],[20D EMA]])/Table2[[#This Row],[20D EMA]]</f>
        <v>-7.6678765880217825E-2</v>
      </c>
      <c r="T285" s="1">
        <f>(Table2[[#This Row],[Close Price]]-Table2[[#This Row],[50D EMA]])/Table2[[#This Row],[50D EMA]]</f>
        <v>-8.2808079518153277E-2</v>
      </c>
      <c r="U285" s="1">
        <f>(Table2[[#This Row],[Close Price]]-Table2[[#This Row],[200D EMA]])/Table2[[#This Row],[200D EMA]]</f>
        <v>-2.3787687207460734E-2</v>
      </c>
      <c r="V285">
        <v>0.84397173865424502</v>
      </c>
      <c r="W285">
        <v>363</v>
      </c>
      <c r="X285">
        <v>384.9</v>
      </c>
      <c r="Y285">
        <v>363</v>
      </c>
      <c r="Z285">
        <v>387.05</v>
      </c>
      <c r="AA285">
        <v>363</v>
      </c>
      <c r="AB285">
        <v>412.35</v>
      </c>
      <c r="AC285" s="1">
        <f>(Table2[[#This Row],[Close Price]]/Table2[[#This Row],[Day Low]])-1</f>
        <v>9.0909090909090384E-3</v>
      </c>
      <c r="AD285" s="1">
        <f>(Table2[[#This Row],[Day High]]/Table2[[#This Row],[Close Price]])-1</f>
        <v>5.0778050778050643E-2</v>
      </c>
      <c r="AE285" s="1">
        <f>(Table2[[#This Row],[Close Price]]/Table2[[#This Row],[Current Week Low]])-1</f>
        <v>9.0909090909090384E-3</v>
      </c>
      <c r="AF285" s="1">
        <f>(Table2[[#This Row],[Current Week High]]/Table2[[#This Row],[Close Price]])-1</f>
        <v>5.6647556647556607E-2</v>
      </c>
      <c r="AG285" s="1">
        <f>(Table2[[#This Row],[Close Price]]/Table2[[#This Row],[Current Month Low]])-1</f>
        <v>9.0909090909090384E-3</v>
      </c>
      <c r="AH285" s="1">
        <f>(Table2[[#This Row],[Current Month High]]/Table2[[#This Row],[Close Price]])-1</f>
        <v>0.12571662571662579</v>
      </c>
      <c r="AI285">
        <v>38.138138138138103</v>
      </c>
      <c r="AJ285">
        <v>118.36065573770399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-0.08</v>
      </c>
      <c r="AM285" t="s">
        <v>3089</v>
      </c>
      <c r="AN285">
        <v>-7.86</v>
      </c>
      <c r="AO285" t="s">
        <v>3089</v>
      </c>
      <c r="AP285">
        <v>0.150834097526785</v>
      </c>
      <c r="AQ285">
        <f>(Table2[[#This Row],[Sharpe Ratio]]-AVERAGE(Table2[Sharpe Ratio]))/_xlfn.STDEV.P(Table2[Sharpe Ratio])</f>
        <v>1.0743447506286803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100</v>
      </c>
      <c r="AT285">
        <f>_xlfn.RANK.AVG(Table2[[#This Row],[6M Return vs Nifty Z-Score]],Table2[6M Return vs Nifty Z-Score])</f>
        <v>712</v>
      </c>
      <c r="AU285">
        <f>_xlfn.RANK.AVG(Table2[[#This Row],[Sharpe Ratio Z-Score]],Table2[Sharpe Ratio Z-Score])</f>
        <v>108</v>
      </c>
      <c r="AV285">
        <f>(Table2[[#This Row],[Rank 1Y]]+Table2[[#This Row],[Rank 6M]]+Table2[[#This Row],[Rank Sharpe]])/3</f>
        <v>306.66666666666669</v>
      </c>
    </row>
    <row r="286" spans="1:48" x14ac:dyDescent="0.3">
      <c r="A286" t="s">
        <v>1116</v>
      </c>
      <c r="B286" t="s">
        <v>1117</v>
      </c>
      <c r="C286" t="s">
        <v>3043</v>
      </c>
      <c r="D286" t="s">
        <v>136</v>
      </c>
      <c r="E286">
        <v>10609.385569173</v>
      </c>
      <c r="F286">
        <v>197.03</v>
      </c>
      <c r="G286">
        <v>78.119473551576704</v>
      </c>
      <c r="H286">
        <f>(Table2[[#This Row],[1Y Return vs Nifty]]-AVERAGE(Table2[1Y Return vs Nifty]))/_xlfn.STDEV.P(Table2[1Y Return vs Nifty])</f>
        <v>0.71941637270828507</v>
      </c>
      <c r="I286">
        <v>-8.9035502338883692</v>
      </c>
      <c r="J286">
        <f>(Table2[[#This Row],[1M Return vs Nifty]]-AVERAGE(Table2[1M Return vs Nifty]))/_xlfn.STDEV.P(Table2[1M Return vs Nifty])</f>
        <v>-0.76242210260429066</v>
      </c>
      <c r="K286">
        <v>-37.446860531775002</v>
      </c>
      <c r="L286">
        <f>(Table2[[#This Row],[6M Return vs Nifty]]-AVERAGE(Table2[6M Return vs Nifty]))/_xlfn.STDEV.P(Table2[6M Return vs Nifty])</f>
        <v>-1.5192913633709744</v>
      </c>
      <c r="M286">
        <v>-3.2869349861672301</v>
      </c>
      <c r="N286">
        <f>(Table2[[#This Row],[1W Return vs Nifty]]-AVERAGE(Table2[1W Return vs Nifty]))/_xlfn.STDEV.P(Table2[1W Return vs Nifty])</f>
        <v>-0.43044356100670206</v>
      </c>
      <c r="O286">
        <v>204.68</v>
      </c>
      <c r="P286">
        <v>205.06651152662499</v>
      </c>
      <c r="Q286">
        <v>198.002801380905</v>
      </c>
      <c r="R286">
        <v>39.4935324495465</v>
      </c>
      <c r="S286" s="1">
        <f>(Table2[[#This Row],[Close Price]]-Table2[[#This Row],[20D EMA]])/Table2[[#This Row],[20D EMA]]</f>
        <v>-3.7375415282392056E-2</v>
      </c>
      <c r="T286" s="1">
        <f>(Table2[[#This Row],[Close Price]]-Table2[[#This Row],[50D EMA]])/Table2[[#This Row],[50D EMA]]</f>
        <v>-3.9189780265909309E-2</v>
      </c>
      <c r="U286" s="1">
        <f>(Table2[[#This Row],[Close Price]]-Table2[[#This Row],[200D EMA]])/Table2[[#This Row],[200D EMA]]</f>
        <v>-4.9130687753936595E-3</v>
      </c>
      <c r="V286">
        <v>1.22584649340934</v>
      </c>
      <c r="W286">
        <v>196</v>
      </c>
      <c r="X286">
        <v>208.3</v>
      </c>
      <c r="Y286">
        <v>196</v>
      </c>
      <c r="Z286">
        <v>208.32</v>
      </c>
      <c r="AA286">
        <v>196</v>
      </c>
      <c r="AB286">
        <v>218.5</v>
      </c>
      <c r="AC286" s="1">
        <f>(Table2[[#This Row],[Close Price]]/Table2[[#This Row],[Day Low]])-1</f>
        <v>5.2551020408162508E-3</v>
      </c>
      <c r="AD286" s="1">
        <f>(Table2[[#This Row],[Day High]]/Table2[[#This Row],[Close Price]])-1</f>
        <v>5.7199411257168986E-2</v>
      </c>
      <c r="AE286" s="1">
        <f>(Table2[[#This Row],[Close Price]]/Table2[[#This Row],[Current Week Low]])-1</f>
        <v>5.2551020408162508E-3</v>
      </c>
      <c r="AF286" s="1">
        <f>(Table2[[#This Row],[Current Week High]]/Table2[[#This Row],[Close Price]])-1</f>
        <v>5.7300918641831178E-2</v>
      </c>
      <c r="AG286" s="1">
        <f>(Table2[[#This Row],[Close Price]]/Table2[[#This Row],[Current Month Low]])-1</f>
        <v>5.2551020408162508E-3</v>
      </c>
      <c r="AH286" s="1">
        <f>(Table2[[#This Row],[Current Month High]]/Table2[[#This Row],[Close Price]])-1</f>
        <v>0.10896817743490828</v>
      </c>
      <c r="AI286">
        <v>44.597269451352503</v>
      </c>
      <c r="AJ286">
        <v>127.64875794338499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-7.0000000000000007E-2</v>
      </c>
      <c r="AM286" t="s">
        <v>3089</v>
      </c>
      <c r="AN286">
        <v>0.7</v>
      </c>
      <c r="AO286" t="s">
        <v>3088</v>
      </c>
      <c r="AP286">
        <v>0.16337590948474001</v>
      </c>
      <c r="AQ286">
        <f>(Table2[[#This Row],[Sharpe Ratio]]-AVERAGE(Table2[Sharpe Ratio]))/_xlfn.STDEV.P(Table2[Sharpe Ratio])</f>
        <v>1.2212057646857026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120</v>
      </c>
      <c r="AT286">
        <f>_xlfn.RANK.AVG(Table2[[#This Row],[6M Return vs Nifty Z-Score]],Table2[6M Return vs Nifty Z-Score])</f>
        <v>719</v>
      </c>
      <c r="AU286">
        <f>_xlfn.RANK.AVG(Table2[[#This Row],[Sharpe Ratio Z-Score]],Table2[Sharpe Ratio Z-Score])</f>
        <v>81</v>
      </c>
      <c r="AV286">
        <f>(Table2[[#This Row],[Rank 1Y]]+Table2[[#This Row],[Rank 6M]]+Table2[[#This Row],[Rank Sharpe]])/3</f>
        <v>306.66666666666669</v>
      </c>
    </row>
    <row r="287" spans="1:48" x14ac:dyDescent="0.3">
      <c r="A287" t="s">
        <v>1921</v>
      </c>
      <c r="B287" t="s">
        <v>1922</v>
      </c>
      <c r="C287" t="s">
        <v>3036</v>
      </c>
      <c r="D287" t="s">
        <v>212</v>
      </c>
      <c r="E287">
        <v>3360.0993939</v>
      </c>
      <c r="F287">
        <v>1276.6500000000001</v>
      </c>
      <c r="G287">
        <v>13.7108592228311</v>
      </c>
      <c r="H287">
        <f>(Table2[[#This Row],[1Y Return vs Nifty]]-AVERAGE(Table2[1Y Return vs Nifty]))/_xlfn.STDEV.P(Table2[1Y Return vs Nifty])</f>
        <v>-0.28861315115821895</v>
      </c>
      <c r="I287">
        <v>-3.2071629189880899</v>
      </c>
      <c r="J287">
        <f>(Table2[[#This Row],[1M Return vs Nifty]]-AVERAGE(Table2[1M Return vs Nifty]))/_xlfn.STDEV.P(Table2[1M Return vs Nifty])</f>
        <v>-0.15836166926626541</v>
      </c>
      <c r="K287">
        <v>-1.1968346628255999</v>
      </c>
      <c r="L287">
        <f>(Table2[[#This Row],[6M Return vs Nifty]]-AVERAGE(Table2[6M Return vs Nifty]))/_xlfn.STDEV.P(Table2[6M Return vs Nifty])</f>
        <v>-0.1829483209579183</v>
      </c>
      <c r="M287">
        <v>-1.24517346076809</v>
      </c>
      <c r="N287">
        <f>(Table2[[#This Row],[1W Return vs Nifty]]-AVERAGE(Table2[1W Return vs Nifty]))/_xlfn.STDEV.P(Table2[1W Return vs Nifty])</f>
        <v>-2.2966513631479297E-2</v>
      </c>
      <c r="O287">
        <v>1328.55</v>
      </c>
      <c r="P287">
        <v>1297.3147872940101</v>
      </c>
      <c r="Q287">
        <v>1160.6225486020701</v>
      </c>
      <c r="R287">
        <v>31.118672667489101</v>
      </c>
      <c r="S287" s="1">
        <f>(Table2[[#This Row],[Close Price]]-Table2[[#This Row],[20D EMA]])/Table2[[#This Row],[20D EMA]]</f>
        <v>-3.9065146212035579E-2</v>
      </c>
      <c r="T287" s="1">
        <f>(Table2[[#This Row],[Close Price]]-Table2[[#This Row],[50D EMA]])/Table2[[#This Row],[50D EMA]]</f>
        <v>-1.5928892121173946E-2</v>
      </c>
      <c r="U287" s="1">
        <f>(Table2[[#This Row],[Close Price]]-Table2[[#This Row],[200D EMA]])/Table2[[#This Row],[200D EMA]]</f>
        <v>9.9970013108638192E-2</v>
      </c>
      <c r="V287">
        <v>0.59481461717279904</v>
      </c>
      <c r="W287">
        <v>1267.55</v>
      </c>
      <c r="X287">
        <v>1330</v>
      </c>
      <c r="Y287">
        <v>1264.55</v>
      </c>
      <c r="Z287">
        <v>1331</v>
      </c>
      <c r="AA287">
        <v>1264.55</v>
      </c>
      <c r="AB287">
        <v>1402</v>
      </c>
      <c r="AC287" s="1">
        <f>(Table2[[#This Row],[Close Price]]/Table2[[#This Row],[Day Low]])-1</f>
        <v>7.179203976174664E-3</v>
      </c>
      <c r="AD287" s="1">
        <f>(Table2[[#This Row],[Day High]]/Table2[[#This Row],[Close Price]])-1</f>
        <v>4.1789057298398102E-2</v>
      </c>
      <c r="AE287" s="1">
        <f>(Table2[[#This Row],[Close Price]]/Table2[[#This Row],[Current Week Low]])-1</f>
        <v>9.568621248665643E-3</v>
      </c>
      <c r="AF287" s="1">
        <f>(Table2[[#This Row],[Current Week High]]/Table2[[#This Row],[Close Price]])-1</f>
        <v>4.2572357341479572E-2</v>
      </c>
      <c r="AG287" s="1">
        <f>(Table2[[#This Row],[Close Price]]/Table2[[#This Row],[Current Month Low]])-1</f>
        <v>9.568621248665643E-3</v>
      </c>
      <c r="AH287" s="1">
        <f>(Table2[[#This Row],[Current Month High]]/Table2[[#This Row],[Close Price]])-1</f>
        <v>9.8186660400266135E-2</v>
      </c>
      <c r="AI287">
        <v>10.288646065875501</v>
      </c>
      <c r="AJ287">
        <v>55.310218978102199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0.01</v>
      </c>
      <c r="AM287" t="s">
        <v>3088</v>
      </c>
      <c r="AN287">
        <v>-2.16</v>
      </c>
      <c r="AO287" t="s">
        <v>3089</v>
      </c>
      <c r="AP287">
        <v>0.12969312628989299</v>
      </c>
      <c r="AQ287">
        <f>(Table2[[#This Row],[Sharpe Ratio]]-AVERAGE(Table2[Sharpe Ratio]))/_xlfn.STDEV.P(Table2[Sharpe Ratio])</f>
        <v>0.82679005243923676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0.17390039742535482</v>
      </c>
      <c r="AS287">
        <f>_xlfn.RANK.AVG(Table2[[#This Row],[1Y Return vs Nifty Z-Score]],Table2[1Y Return vs Nifty Z-Score])</f>
        <v>392</v>
      </c>
      <c r="AT287">
        <f>_xlfn.RANK.AVG(Table2[[#This Row],[6M Return vs Nifty Z-Score]],Table2[6M Return vs Nifty Z-Score])</f>
        <v>380</v>
      </c>
      <c r="AU287">
        <f>_xlfn.RANK.AVG(Table2[[#This Row],[Sharpe Ratio Z-Score]],Table2[Sharpe Ratio Z-Score])</f>
        <v>148</v>
      </c>
      <c r="AV287">
        <f>(Table2[[#This Row],[Rank 1Y]]+Table2[[#This Row],[Rank 6M]]+Table2[[#This Row],[Rank Sharpe]])/3</f>
        <v>306.66666666666669</v>
      </c>
    </row>
    <row r="288" spans="1:48" x14ac:dyDescent="0.3">
      <c r="A288" t="s">
        <v>1701</v>
      </c>
      <c r="B288" t="s">
        <v>1702</v>
      </c>
      <c r="C288" t="s">
        <v>3032</v>
      </c>
      <c r="D288" t="s">
        <v>248</v>
      </c>
      <c r="E288">
        <v>4489.4656823900004</v>
      </c>
      <c r="F288">
        <v>232.85</v>
      </c>
      <c r="G288">
        <v>12.485725606338701</v>
      </c>
      <c r="H288">
        <f>(Table2[[#This Row],[1Y Return vs Nifty]]-AVERAGE(Table2[1Y Return vs Nifty]))/_xlfn.STDEV.P(Table2[1Y Return vs Nifty])</f>
        <v>-0.30778715247739519</v>
      </c>
      <c r="I288">
        <v>-3.8558213513538999</v>
      </c>
      <c r="J288">
        <f>(Table2[[#This Row],[1M Return vs Nifty]]-AVERAGE(Table2[1M Return vs Nifty]))/_xlfn.STDEV.P(Table2[1M Return vs Nifty])</f>
        <v>-0.22714717700699297</v>
      </c>
      <c r="K288">
        <v>-5.9192572528204002</v>
      </c>
      <c r="L288">
        <f>(Table2[[#This Row],[6M Return vs Nifty]]-AVERAGE(Table2[6M Return vs Nifty]))/_xlfn.STDEV.P(Table2[6M Return vs Nifty])</f>
        <v>-0.35703858490113388</v>
      </c>
      <c r="M288">
        <v>-5.4821314811953101</v>
      </c>
      <c r="N288">
        <f>(Table2[[#This Row],[1W Return vs Nifty]]-AVERAGE(Table2[1W Return vs Nifty]))/_xlfn.STDEV.P(Table2[1W Return vs Nifty])</f>
        <v>-0.86854182815257619</v>
      </c>
      <c r="O288">
        <v>244.8</v>
      </c>
      <c r="P288">
        <v>243.88795826854599</v>
      </c>
      <c r="Q288">
        <v>227.231225926186</v>
      </c>
      <c r="R288">
        <v>34.363208269634001</v>
      </c>
      <c r="S288" s="1">
        <f>(Table2[[#This Row],[Close Price]]-Table2[[#This Row],[20D EMA]])/Table2[[#This Row],[20D EMA]]</f>
        <v>-4.8815359477124252E-2</v>
      </c>
      <c r="T288" s="1">
        <f>(Table2[[#This Row],[Close Price]]-Table2[[#This Row],[50D EMA]])/Table2[[#This Row],[50D EMA]]</f>
        <v>-4.5258315936992893E-2</v>
      </c>
      <c r="U288" s="1">
        <f>(Table2[[#This Row],[Close Price]]-Table2[[#This Row],[200D EMA]])/Table2[[#This Row],[200D EMA]]</f>
        <v>2.4727121243623456E-2</v>
      </c>
      <c r="V288">
        <v>1.016907206033</v>
      </c>
      <c r="W288">
        <v>231</v>
      </c>
      <c r="X288">
        <v>244.55</v>
      </c>
      <c r="Y288">
        <v>231</v>
      </c>
      <c r="Z288">
        <v>244.55</v>
      </c>
      <c r="AA288">
        <v>231</v>
      </c>
      <c r="AB288">
        <v>259.85000000000002</v>
      </c>
      <c r="AC288" s="1">
        <f>(Table2[[#This Row],[Close Price]]/Table2[[#This Row],[Day Low]])-1</f>
        <v>8.0086580086580206E-3</v>
      </c>
      <c r="AD288" s="1">
        <f>(Table2[[#This Row],[Day High]]/Table2[[#This Row],[Close Price]])-1</f>
        <v>5.024694009018682E-2</v>
      </c>
      <c r="AE288" s="1">
        <f>(Table2[[#This Row],[Close Price]]/Table2[[#This Row],[Current Week Low]])-1</f>
        <v>8.0086580086580206E-3</v>
      </c>
      <c r="AF288" s="1">
        <f>(Table2[[#This Row],[Current Week High]]/Table2[[#This Row],[Close Price]])-1</f>
        <v>5.024694009018682E-2</v>
      </c>
      <c r="AG288" s="1">
        <f>(Table2[[#This Row],[Close Price]]/Table2[[#This Row],[Current Month Low]])-1</f>
        <v>8.0086580086580206E-3</v>
      </c>
      <c r="AH288" s="1">
        <f>(Table2[[#This Row],[Current Month High]]/Table2[[#This Row],[Close Price]])-1</f>
        <v>0.11595447713120044</v>
      </c>
      <c r="AI288">
        <v>25.1449430964139</v>
      </c>
      <c r="AJ288">
        <v>36.890064667842402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-0.08</v>
      </c>
      <c r="AM288" t="s">
        <v>3089</v>
      </c>
      <c r="AN288">
        <v>-2.86</v>
      </c>
      <c r="AO288" t="s">
        <v>3089</v>
      </c>
      <c r="AP288">
        <v>0.168019478925924</v>
      </c>
      <c r="AQ288">
        <f>(Table2[[#This Row],[Sharpe Ratio]]-AVERAGE(Table2[Sharpe Ratio]))/_xlfn.STDEV.P(Table2[Sharpe Ratio])</f>
        <v>1.2755806284823115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-0.48493411405578674</v>
      </c>
      <c r="AS288">
        <f>_xlfn.RANK.AVG(Table2[[#This Row],[1Y Return vs Nifty Z-Score]],Table2[1Y Return vs Nifty Z-Score])</f>
        <v>397</v>
      </c>
      <c r="AT288">
        <f>_xlfn.RANK.AVG(Table2[[#This Row],[6M Return vs Nifty Z-Score]],Table2[6M Return vs Nifty Z-Score])</f>
        <v>451</v>
      </c>
      <c r="AU288">
        <f>_xlfn.RANK.AVG(Table2[[#This Row],[Sharpe Ratio Z-Score]],Table2[Sharpe Ratio Z-Score])</f>
        <v>78</v>
      </c>
      <c r="AV288">
        <f>(Table2[[#This Row],[Rank 1Y]]+Table2[[#This Row],[Rank 6M]]+Table2[[#This Row],[Rank Sharpe]])/3</f>
        <v>308.66666666666669</v>
      </c>
    </row>
    <row r="289" spans="1:48" x14ac:dyDescent="0.3">
      <c r="A289" t="s">
        <v>222</v>
      </c>
      <c r="B289" t="s">
        <v>223</v>
      </c>
      <c r="C289" t="s">
        <v>3030</v>
      </c>
      <c r="D289" t="s">
        <v>34</v>
      </c>
      <c r="E289">
        <v>113660.204895328</v>
      </c>
      <c r="F289">
        <v>60.13</v>
      </c>
      <c r="G289">
        <v>109.679671712078</v>
      </c>
      <c r="H289">
        <f>(Table2[[#This Row],[1Y Return vs Nifty]]-AVERAGE(Table2[1Y Return vs Nifty]))/_xlfn.STDEV.P(Table2[1Y Return vs Nifty])</f>
        <v>1.2133504816224121</v>
      </c>
      <c r="I289">
        <v>-1.7436856993952301</v>
      </c>
      <c r="J289">
        <f>(Table2[[#This Row],[1M Return vs Nifty]]-AVERAGE(Table2[1M Return vs Nifty]))/_xlfn.STDEV.P(Table2[1M Return vs Nifty])</f>
        <v>-3.1705569738830945E-3</v>
      </c>
      <c r="K289">
        <v>-20.3926021002585</v>
      </c>
      <c r="L289">
        <f>(Table2[[#This Row],[6M Return vs Nifty]]-AVERAGE(Table2[6M Return vs Nifty]))/_xlfn.STDEV.P(Table2[6M Return vs Nifty])</f>
        <v>-0.89059278862063895</v>
      </c>
      <c r="M289">
        <v>-7.3094638503145202</v>
      </c>
      <c r="N289">
        <f>(Table2[[#This Row],[1W Return vs Nifty]]-AVERAGE(Table2[1W Return vs Nifty]))/_xlfn.STDEV.P(Table2[1W Return vs Nifty])</f>
        <v>-1.233224965276686</v>
      </c>
      <c r="O289">
        <v>64.930000000000007</v>
      </c>
      <c r="P289">
        <v>65.048155219658298</v>
      </c>
      <c r="Q289">
        <v>56.984296425287098</v>
      </c>
      <c r="R289">
        <v>24.189641513594701</v>
      </c>
      <c r="S289" s="1">
        <f>(Table2[[#This Row],[Close Price]]-Table2[[#This Row],[20D EMA]])/Table2[[#This Row],[20D EMA]]</f>
        <v>-7.3925766209764418E-2</v>
      </c>
      <c r="T289" s="1">
        <f>(Table2[[#This Row],[Close Price]]-Table2[[#This Row],[50D EMA]])/Table2[[#This Row],[50D EMA]]</f>
        <v>-7.5607912369695815E-2</v>
      </c>
      <c r="U289" s="1">
        <f>(Table2[[#This Row],[Close Price]]-Table2[[#This Row],[200D EMA]])/Table2[[#This Row],[200D EMA]]</f>
        <v>5.5202990508749716E-2</v>
      </c>
      <c r="V289">
        <v>0.99584814128921195</v>
      </c>
      <c r="W289">
        <v>59.77</v>
      </c>
      <c r="X289">
        <v>63.48</v>
      </c>
      <c r="Y289">
        <v>59.77</v>
      </c>
      <c r="Z289">
        <v>63.9</v>
      </c>
      <c r="AA289">
        <v>59.77</v>
      </c>
      <c r="AB289">
        <v>68.459999999999994</v>
      </c>
      <c r="AC289" s="1">
        <f>(Table2[[#This Row],[Close Price]]/Table2[[#This Row],[Day Low]])-1</f>
        <v>6.0230885059393557E-3</v>
      </c>
      <c r="AD289" s="1">
        <f>(Table2[[#This Row],[Day High]]/Table2[[#This Row],[Close Price]])-1</f>
        <v>5.5712622650922805E-2</v>
      </c>
      <c r="AE289" s="1">
        <f>(Table2[[#This Row],[Close Price]]/Table2[[#This Row],[Current Week Low]])-1</f>
        <v>6.0230885059393557E-3</v>
      </c>
      <c r="AF289" s="1">
        <f>(Table2[[#This Row],[Current Week High]]/Table2[[#This Row],[Close Price]])-1</f>
        <v>6.269748877432213E-2</v>
      </c>
      <c r="AG289" s="1">
        <f>(Table2[[#This Row],[Close Price]]/Table2[[#This Row],[Current Month Low]])-1</f>
        <v>6.0230885059393557E-3</v>
      </c>
      <c r="AH289" s="1">
        <f>(Table2[[#This Row],[Current Month High]]/Table2[[#This Row],[Close Price]])-1</f>
        <v>0.13853317811408594</v>
      </c>
      <c r="AI289">
        <v>39.281556627307502</v>
      </c>
      <c r="AJ289">
        <v>133.96887159533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-0.06</v>
      </c>
      <c r="AM289" t="s">
        <v>3089</v>
      </c>
      <c r="AN289">
        <v>-6.75</v>
      </c>
      <c r="AO289" t="s">
        <v>3089</v>
      </c>
      <c r="AP289">
        <v>0.100744151748255</v>
      </c>
      <c r="AQ289">
        <f>(Table2[[#This Row],[Sharpe Ratio]]-AVERAGE(Table2[Sharpe Ratio]))/_xlfn.STDEV.P(Table2[Sharpe Ratio])</f>
        <v>0.4878058792313727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84</v>
      </c>
      <c r="AT289">
        <f>_xlfn.RANK.AVG(Table2[[#This Row],[6M Return vs Nifty Z-Score]],Table2[6M Return vs Nifty Z-Score])</f>
        <v>625</v>
      </c>
      <c r="AU289">
        <f>_xlfn.RANK.AVG(Table2[[#This Row],[Sharpe Ratio Z-Score]],Table2[Sharpe Ratio Z-Score])</f>
        <v>221</v>
      </c>
      <c r="AV289">
        <f>(Table2[[#This Row],[Rank 1Y]]+Table2[[#This Row],[Rank 6M]]+Table2[[#This Row],[Rank Sharpe]])/3</f>
        <v>310</v>
      </c>
    </row>
    <row r="290" spans="1:48" x14ac:dyDescent="0.3">
      <c r="A290" t="s">
        <v>226</v>
      </c>
      <c r="B290" t="s">
        <v>227</v>
      </c>
      <c r="C290" t="s">
        <v>3030</v>
      </c>
      <c r="D290" t="s">
        <v>54</v>
      </c>
      <c r="E290">
        <v>112213.44812217</v>
      </c>
      <c r="F290">
        <v>1335.35</v>
      </c>
      <c r="G290">
        <v>2.10707854722446</v>
      </c>
      <c r="H290">
        <f>(Table2[[#This Row],[1Y Return vs Nifty]]-AVERAGE(Table2[1Y Return vs Nifty]))/_xlfn.STDEV.P(Table2[1Y Return vs Nifty])</f>
        <v>-0.47021857197632749</v>
      </c>
      <c r="I290">
        <v>-4.2735187636222403</v>
      </c>
      <c r="J290">
        <f>(Table2[[#This Row],[1M Return vs Nifty]]-AVERAGE(Table2[1M Return vs Nifty]))/_xlfn.STDEV.P(Table2[1M Return vs Nifty])</f>
        <v>-0.27144094881548564</v>
      </c>
      <c r="K290">
        <v>6.0017324287932698</v>
      </c>
      <c r="L290">
        <f>(Table2[[#This Row],[6M Return vs Nifty]]-AVERAGE(Table2[6M Return vs Nifty]))/_xlfn.STDEV.P(Table2[6M Return vs Nifty])</f>
        <v>8.2424042719991139E-2</v>
      </c>
      <c r="M290">
        <v>-1.5722530102423899</v>
      </c>
      <c r="N290">
        <f>(Table2[[#This Row],[1W Return vs Nifty]]-AVERAGE(Table2[1W Return vs Nifty]))/_xlfn.STDEV.P(Table2[1W Return vs Nifty])</f>
        <v>-8.8242211806148205E-2</v>
      </c>
      <c r="O290">
        <v>1392.69</v>
      </c>
      <c r="P290">
        <v>1369.2384992961399</v>
      </c>
      <c r="Q290">
        <v>1237.7291552510301</v>
      </c>
      <c r="R290">
        <v>29.003788319174699</v>
      </c>
      <c r="S290" s="1">
        <f>(Table2[[#This Row],[Close Price]]-Table2[[#This Row],[20D EMA]])/Table2[[#This Row],[20D EMA]]</f>
        <v>-4.1172120141596581E-2</v>
      </c>
      <c r="T290" s="1">
        <f>(Table2[[#This Row],[Close Price]]-Table2[[#This Row],[50D EMA]])/Table2[[#This Row],[50D EMA]]</f>
        <v>-2.4749887849020082E-2</v>
      </c>
      <c r="U290" s="1">
        <f>(Table2[[#This Row],[Close Price]]-Table2[[#This Row],[200D EMA]])/Table2[[#This Row],[200D EMA]]</f>
        <v>7.8870926110786208E-2</v>
      </c>
      <c r="V290">
        <v>1.2498959141974899</v>
      </c>
      <c r="W290">
        <v>1330.35</v>
      </c>
      <c r="X290">
        <v>1383.6</v>
      </c>
      <c r="Y290">
        <v>1329.05</v>
      </c>
      <c r="Z290">
        <v>1388.9</v>
      </c>
      <c r="AA290">
        <v>1329.05</v>
      </c>
      <c r="AB290">
        <v>1442.5</v>
      </c>
      <c r="AC290" s="1">
        <f>(Table2[[#This Row],[Close Price]]/Table2[[#This Row],[Day Low]])-1</f>
        <v>3.7584094411244884E-3</v>
      </c>
      <c r="AD290" s="1">
        <f>(Table2[[#This Row],[Day High]]/Table2[[#This Row],[Close Price]])-1</f>
        <v>3.6132849065787953E-2</v>
      </c>
      <c r="AE290" s="1">
        <f>(Table2[[#This Row],[Close Price]]/Table2[[#This Row],[Current Week Low]])-1</f>
        <v>4.7402279823933746E-3</v>
      </c>
      <c r="AF290" s="1">
        <f>(Table2[[#This Row],[Current Week High]]/Table2[[#This Row],[Close Price]])-1</f>
        <v>4.0101845957988713E-2</v>
      </c>
      <c r="AG290" s="1">
        <f>(Table2[[#This Row],[Close Price]]/Table2[[#This Row],[Current Month Low]])-1</f>
        <v>4.7402279823933746E-3</v>
      </c>
      <c r="AH290" s="1">
        <f>(Table2[[#This Row],[Current Month High]]/Table2[[#This Row],[Close Price]])-1</f>
        <v>8.0241135282884679E-2</v>
      </c>
      <c r="AI290">
        <v>10.6077058449095</v>
      </c>
      <c r="AJ290">
        <v>33.903233893206298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-0.01</v>
      </c>
      <c r="AM290" t="s">
        <v>3089</v>
      </c>
      <c r="AN290">
        <v>-6.4</v>
      </c>
      <c r="AO290" t="s">
        <v>3089</v>
      </c>
      <c r="AP290">
        <v>0.12299313472642399</v>
      </c>
      <c r="AQ290">
        <f>(Table2[[#This Row],[Sharpe Ratio]]-AVERAGE(Table2[Sharpe Ratio]))/_xlfn.STDEV.P(Table2[Sharpe Ratio])</f>
        <v>0.74833507651684295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8.5738663887274802E-4</v>
      </c>
      <c r="AS290">
        <f>_xlfn.RANK.AVG(Table2[[#This Row],[1Y Return vs Nifty Z-Score]],Table2[1Y Return vs Nifty Z-Score])</f>
        <v>472</v>
      </c>
      <c r="AT290">
        <f>_xlfn.RANK.AVG(Table2[[#This Row],[6M Return vs Nifty Z-Score]],Table2[6M Return vs Nifty Z-Score])</f>
        <v>289</v>
      </c>
      <c r="AU290">
        <f>_xlfn.RANK.AVG(Table2[[#This Row],[Sharpe Ratio Z-Score]],Table2[Sharpe Ratio Z-Score])</f>
        <v>169</v>
      </c>
      <c r="AV290">
        <f>(Table2[[#This Row],[Rank 1Y]]+Table2[[#This Row],[Rank 6M]]+Table2[[#This Row],[Rank Sharpe]])/3</f>
        <v>310</v>
      </c>
    </row>
    <row r="291" spans="1:48" x14ac:dyDescent="0.3">
      <c r="A291" t="s">
        <v>1031</v>
      </c>
      <c r="B291" t="s">
        <v>1032</v>
      </c>
      <c r="C291" t="s">
        <v>3036</v>
      </c>
      <c r="D291" t="s">
        <v>265</v>
      </c>
      <c r="E291">
        <v>12352.659433229999</v>
      </c>
      <c r="F291">
        <v>5178.1000000000004</v>
      </c>
      <c r="G291">
        <v>-11.9183404420423</v>
      </c>
      <c r="H291">
        <f>(Table2[[#This Row],[1Y Return vs Nifty]]-AVERAGE(Table2[1Y Return vs Nifty]))/_xlfn.STDEV.P(Table2[1Y Return vs Nifty])</f>
        <v>-0.68972393741731297</v>
      </c>
      <c r="I291">
        <v>-7.9755990179227298</v>
      </c>
      <c r="J291">
        <f>(Table2[[#This Row],[1M Return vs Nifty]]-AVERAGE(Table2[1M Return vs Nifty]))/_xlfn.STDEV.P(Table2[1M Return vs Nifty])</f>
        <v>-0.66401962702708983</v>
      </c>
      <c r="K291">
        <v>15.946813611362099</v>
      </c>
      <c r="L291">
        <f>(Table2[[#This Row],[6M Return vs Nifty]]-AVERAGE(Table2[6M Return vs Nifty]))/_xlfn.STDEV.P(Table2[6M Return vs Nifty])</f>
        <v>0.44904557542192175</v>
      </c>
      <c r="M291">
        <v>-7.6189620959991197E-2</v>
      </c>
      <c r="N291">
        <f>(Table2[[#This Row],[1W Return vs Nifty]]-AVERAGE(Table2[1W Return vs Nifty]))/_xlfn.STDEV.P(Table2[1W Return vs Nifty])</f>
        <v>0.21032913698630618</v>
      </c>
      <c r="O291">
        <v>5309.88</v>
      </c>
      <c r="P291">
        <v>5096.39702437715</v>
      </c>
      <c r="Q291">
        <v>4660.3782830699001</v>
      </c>
      <c r="R291">
        <v>38.099434299380299</v>
      </c>
      <c r="S291" s="1">
        <f>(Table2[[#This Row],[Close Price]]-Table2[[#This Row],[20D EMA]])/Table2[[#This Row],[20D EMA]]</f>
        <v>-2.4817886656572228E-2</v>
      </c>
      <c r="T291" s="1">
        <f>(Table2[[#This Row],[Close Price]]-Table2[[#This Row],[50D EMA]])/Table2[[#This Row],[50D EMA]]</f>
        <v>1.6031517017227586E-2</v>
      </c>
      <c r="U291" s="1">
        <f>(Table2[[#This Row],[Close Price]]-Table2[[#This Row],[200D EMA]])/Table2[[#This Row],[200D EMA]]</f>
        <v>0.11109006296996664</v>
      </c>
      <c r="V291">
        <v>0.52879616273812002</v>
      </c>
      <c r="W291">
        <v>5126.6000000000004</v>
      </c>
      <c r="X291">
        <v>5346.85</v>
      </c>
      <c r="Y291">
        <v>5091.05</v>
      </c>
      <c r="Z291">
        <v>5346.85</v>
      </c>
      <c r="AA291">
        <v>5091.05</v>
      </c>
      <c r="AB291">
        <v>5637.9</v>
      </c>
      <c r="AC291" s="1">
        <f>(Table2[[#This Row],[Close Price]]/Table2[[#This Row],[Day Low]])-1</f>
        <v>1.0045644286661659E-2</v>
      </c>
      <c r="AD291" s="1">
        <f>(Table2[[#This Row],[Day High]]/Table2[[#This Row],[Close Price]])-1</f>
        <v>3.2589173635117152E-2</v>
      </c>
      <c r="AE291" s="1">
        <f>(Table2[[#This Row],[Close Price]]/Table2[[#This Row],[Current Week Low]])-1</f>
        <v>1.709863387709798E-2</v>
      </c>
      <c r="AF291" s="1">
        <f>(Table2[[#This Row],[Current Week High]]/Table2[[#This Row],[Close Price]])-1</f>
        <v>3.2589173635117152E-2</v>
      </c>
      <c r="AG291" s="1">
        <f>(Table2[[#This Row],[Close Price]]/Table2[[#This Row],[Current Month Low]])-1</f>
        <v>1.709863387709798E-2</v>
      </c>
      <c r="AH291" s="1">
        <f>(Table2[[#This Row],[Current Month High]]/Table2[[#This Row],[Close Price]])-1</f>
        <v>8.8797049110677539E-2</v>
      </c>
      <c r="AI291">
        <v>12.782680906123799</v>
      </c>
      <c r="AJ291">
        <v>36.912520987295203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0.11</v>
      </c>
      <c r="AM291" t="s">
        <v>3088</v>
      </c>
      <c r="AN291">
        <v>1.48</v>
      </c>
      <c r="AO291" t="s">
        <v>3088</v>
      </c>
      <c r="AP291">
        <v>0.115674580581219</v>
      </c>
      <c r="AQ291">
        <f>(Table2[[#This Row],[Sharpe Ratio]]-AVERAGE(Table2[Sharpe Ratio]))/_xlfn.STDEV.P(Table2[Sharpe Ratio])</f>
        <v>0.66263691051027152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-3.1731941525903362E-2</v>
      </c>
      <c r="AS291">
        <f>_xlfn.RANK.AVG(Table2[[#This Row],[1Y Return vs Nifty Z-Score]],Table2[1Y Return vs Nifty Z-Score])</f>
        <v>566</v>
      </c>
      <c r="AT291">
        <f>_xlfn.RANK.AVG(Table2[[#This Row],[6M Return vs Nifty Z-Score]],Table2[6M Return vs Nifty Z-Score])</f>
        <v>183</v>
      </c>
      <c r="AU291">
        <f>_xlfn.RANK.AVG(Table2[[#This Row],[Sharpe Ratio Z-Score]],Table2[Sharpe Ratio Z-Score])</f>
        <v>182</v>
      </c>
      <c r="AV291">
        <f>(Table2[[#This Row],[Rank 1Y]]+Table2[[#This Row],[Rank 6M]]+Table2[[#This Row],[Rank Sharpe]])/3</f>
        <v>310.33333333333331</v>
      </c>
    </row>
    <row r="292" spans="1:48" x14ac:dyDescent="0.3">
      <c r="A292" t="s">
        <v>1562</v>
      </c>
      <c r="B292" t="s">
        <v>1563</v>
      </c>
      <c r="C292" t="s">
        <v>3030</v>
      </c>
      <c r="D292" t="s">
        <v>54</v>
      </c>
      <c r="E292">
        <v>5656.7790300199904</v>
      </c>
      <c r="F292">
        <v>62.99</v>
      </c>
      <c r="G292">
        <v>68.946625732245906</v>
      </c>
      <c r="H292">
        <f>(Table2[[#This Row],[1Y Return vs Nifty]]-AVERAGE(Table2[1Y Return vs Nifty]))/_xlfn.STDEV.P(Table2[1Y Return vs Nifty])</f>
        <v>0.57585636111379235</v>
      </c>
      <c r="I292">
        <v>-13.903047250391699</v>
      </c>
      <c r="J292">
        <f>(Table2[[#This Row],[1M Return vs Nifty]]-AVERAGE(Table2[1M Return vs Nifty]))/_xlfn.STDEV.P(Table2[1M Return vs Nifty])</f>
        <v>-1.2925823896974156</v>
      </c>
      <c r="K292">
        <v>-9.14551184007777</v>
      </c>
      <c r="L292">
        <f>(Table2[[#This Row],[6M Return vs Nifty]]-AVERAGE(Table2[6M Return vs Nifty]))/_xlfn.STDEV.P(Table2[6M Return vs Nifty])</f>
        <v>-0.47597319990861131</v>
      </c>
      <c r="M292">
        <v>-5.9129266859151297</v>
      </c>
      <c r="N292">
        <f>(Table2[[#This Row],[1W Return vs Nifty]]-AVERAGE(Table2[1W Return vs Nifty]))/_xlfn.STDEV.P(Table2[1W Return vs Nifty])</f>
        <v>-0.95451619678425115</v>
      </c>
      <c r="O292">
        <v>68.97</v>
      </c>
      <c r="P292">
        <v>70.138013574082805</v>
      </c>
      <c r="Q292">
        <v>61.993919455931099</v>
      </c>
      <c r="R292">
        <v>21.907021215200501</v>
      </c>
      <c r="S292" s="1">
        <f>(Table2[[#This Row],[Close Price]]-Table2[[#This Row],[20D EMA]])/Table2[[#This Row],[20D EMA]]</f>
        <v>-8.6704364216325894E-2</v>
      </c>
      <c r="T292" s="1">
        <f>(Table2[[#This Row],[Close Price]]-Table2[[#This Row],[50D EMA]])/Table2[[#This Row],[50D EMA]]</f>
        <v>-0.10191354459351436</v>
      </c>
      <c r="U292" s="1">
        <f>(Table2[[#This Row],[Close Price]]-Table2[[#This Row],[200D EMA]])/Table2[[#This Row],[200D EMA]]</f>
        <v>1.6067391008838781E-2</v>
      </c>
      <c r="V292">
        <v>0.82180411277183296</v>
      </c>
      <c r="W292">
        <v>62.37</v>
      </c>
      <c r="X292">
        <v>64.69</v>
      </c>
      <c r="Y292">
        <v>61.5</v>
      </c>
      <c r="Z292">
        <v>64.87</v>
      </c>
      <c r="AA292">
        <v>61.5</v>
      </c>
      <c r="AB292">
        <v>69.260000000000005</v>
      </c>
      <c r="AC292" s="1">
        <f>(Table2[[#This Row],[Close Price]]/Table2[[#This Row],[Day Low]])-1</f>
        <v>9.9406766073433239E-3</v>
      </c>
      <c r="AD292" s="1">
        <f>(Table2[[#This Row],[Day High]]/Table2[[#This Row],[Close Price]])-1</f>
        <v>2.6988410858866496E-2</v>
      </c>
      <c r="AE292" s="1">
        <f>(Table2[[#This Row],[Close Price]]/Table2[[#This Row],[Current Week Low]])-1</f>
        <v>2.4227642276422712E-2</v>
      </c>
      <c r="AF292" s="1">
        <f>(Table2[[#This Row],[Current Week High]]/Table2[[#This Row],[Close Price]])-1</f>
        <v>2.9846007302746447E-2</v>
      </c>
      <c r="AG292" s="1">
        <f>(Table2[[#This Row],[Close Price]]/Table2[[#This Row],[Current Month Low]])-1</f>
        <v>2.4227642276422712E-2</v>
      </c>
      <c r="AH292" s="1">
        <f>(Table2[[#This Row],[Current Month High]]/Table2[[#This Row],[Close Price]])-1</f>
        <v>9.9539609461819278E-2</v>
      </c>
      <c r="AI292">
        <v>58.167963168756899</v>
      </c>
      <c r="AJ292">
        <v>123.765541740674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-0.15</v>
      </c>
      <c r="AM292" t="s">
        <v>3089</v>
      </c>
      <c r="AN292">
        <v>-12.74</v>
      </c>
      <c r="AO292" t="s">
        <v>3089</v>
      </c>
      <c r="AP292">
        <v>7.0397573319537998E-2</v>
      </c>
      <c r="AQ292">
        <f>(Table2[[#This Row],[Sharpe Ratio]]-AVERAGE(Table2[Sharpe Ratio]))/_xlfn.STDEV.P(Table2[Sharpe Ratio])</f>
        <v>0.13245616611631258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150</v>
      </c>
      <c r="AT292">
        <f>_xlfn.RANK.AVG(Table2[[#This Row],[6M Return vs Nifty Z-Score]],Table2[6M Return vs Nifty Z-Score])</f>
        <v>484</v>
      </c>
      <c r="AU292">
        <f>_xlfn.RANK.AVG(Table2[[#This Row],[Sharpe Ratio Z-Score]],Table2[Sharpe Ratio Z-Score])</f>
        <v>300</v>
      </c>
      <c r="AV292">
        <f>(Table2[[#This Row],[Rank 1Y]]+Table2[[#This Row],[Rank 6M]]+Table2[[#This Row],[Rank Sharpe]])/3</f>
        <v>311.33333333333331</v>
      </c>
    </row>
    <row r="293" spans="1:48" x14ac:dyDescent="0.3">
      <c r="A293" t="s">
        <v>1915</v>
      </c>
      <c r="B293" t="s">
        <v>1916</v>
      </c>
      <c r="C293" t="s">
        <v>3044</v>
      </c>
      <c r="D293" t="s">
        <v>296</v>
      </c>
      <c r="E293">
        <v>3383.9773390800001</v>
      </c>
      <c r="F293">
        <v>135.97999999999999</v>
      </c>
      <c r="G293">
        <v>38.0868071990676</v>
      </c>
      <c r="H293">
        <f>(Table2[[#This Row],[1Y Return vs Nifty]]-AVERAGE(Table2[1Y Return vs Nifty]))/_xlfn.STDEV.P(Table2[1Y Return vs Nifty])</f>
        <v>9.2883570799887155E-2</v>
      </c>
      <c r="I293">
        <v>-14.0462323378698</v>
      </c>
      <c r="J293">
        <f>(Table2[[#This Row],[1M Return vs Nifty]]-AVERAGE(Table2[1M Return vs Nifty]))/_xlfn.STDEV.P(Table2[1M Return vs Nifty])</f>
        <v>-1.307766126548195</v>
      </c>
      <c r="K293">
        <v>20.591853858290701</v>
      </c>
      <c r="L293">
        <f>(Table2[[#This Row],[6M Return vs Nifty]]-AVERAGE(Table2[6M Return vs Nifty]))/_xlfn.STDEV.P(Table2[6M Return vs Nifty])</f>
        <v>0.62028316951778395</v>
      </c>
      <c r="M293">
        <v>-6.0994128754263004</v>
      </c>
      <c r="N293">
        <f>(Table2[[#This Row],[1W Return vs Nifty]]-AVERAGE(Table2[1W Return vs Nifty]))/_xlfn.STDEV.P(Table2[1W Return vs Nifty])</f>
        <v>-0.99173349220929508</v>
      </c>
      <c r="O293">
        <v>143.26</v>
      </c>
      <c r="P293">
        <v>131.596929443069</v>
      </c>
      <c r="Q293">
        <v>109.03000424496901</v>
      </c>
      <c r="R293">
        <v>32.488745641013502</v>
      </c>
      <c r="S293" s="1">
        <f>(Table2[[#This Row],[Close Price]]-Table2[[#This Row],[20D EMA]])/Table2[[#This Row],[20D EMA]]</f>
        <v>-5.0816696914700553E-2</v>
      </c>
      <c r="T293" s="1">
        <f>(Table2[[#This Row],[Close Price]]-Table2[[#This Row],[50D EMA]])/Table2[[#This Row],[50D EMA]]</f>
        <v>3.330678440204167E-2</v>
      </c>
      <c r="U293" s="1">
        <f>(Table2[[#This Row],[Close Price]]-Table2[[#This Row],[200D EMA]])/Table2[[#This Row],[200D EMA]]</f>
        <v>0.24717962676108529</v>
      </c>
      <c r="V293">
        <v>0.89043229781518296</v>
      </c>
      <c r="W293">
        <v>135.1</v>
      </c>
      <c r="X293">
        <v>143.96</v>
      </c>
      <c r="Y293">
        <v>135.1</v>
      </c>
      <c r="Z293">
        <v>144.86000000000001</v>
      </c>
      <c r="AA293">
        <v>135.1</v>
      </c>
      <c r="AB293">
        <v>152.13</v>
      </c>
      <c r="AC293" s="1">
        <f>(Table2[[#This Row],[Close Price]]/Table2[[#This Row],[Day Low]])-1</f>
        <v>6.5136935603256063E-3</v>
      </c>
      <c r="AD293" s="1">
        <f>(Table2[[#This Row],[Day High]]/Table2[[#This Row],[Close Price]])-1</f>
        <v>5.8685100750110353E-2</v>
      </c>
      <c r="AE293" s="1">
        <f>(Table2[[#This Row],[Close Price]]/Table2[[#This Row],[Current Week Low]])-1</f>
        <v>6.5136935603256063E-3</v>
      </c>
      <c r="AF293" s="1">
        <f>(Table2[[#This Row],[Current Week High]]/Table2[[#This Row],[Close Price]])-1</f>
        <v>6.5303721135461235E-2</v>
      </c>
      <c r="AG293" s="1">
        <f>(Table2[[#This Row],[Close Price]]/Table2[[#This Row],[Current Month Low]])-1</f>
        <v>6.5136935603256063E-3</v>
      </c>
      <c r="AH293" s="1">
        <f>(Table2[[#This Row],[Current Month High]]/Table2[[#This Row],[Close Price]])-1</f>
        <v>0.11876746580379471</v>
      </c>
      <c r="AI293">
        <v>20.973672598911602</v>
      </c>
      <c r="AJ293">
        <v>66.642156862745097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0.33</v>
      </c>
      <c r="AM293" t="s">
        <v>3088</v>
      </c>
      <c r="AN293">
        <v>-1.63</v>
      </c>
      <c r="AO293" t="s">
        <v>3089</v>
      </c>
      <c r="AP293">
        <v>6.7949476818199997E-3</v>
      </c>
      <c r="AQ293">
        <f>(Table2[[#This Row],[Sharpe Ratio]]-AVERAGE(Table2[Sharpe Ratio]))/_xlfn.STDEV.P(Table2[Sharpe Ratio])</f>
        <v>-0.61231230347629684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-2.1986451819161159</v>
      </c>
      <c r="AS293">
        <f>_xlfn.RANK.AVG(Table2[[#This Row],[1Y Return vs Nifty Z-Score]],Table2[1Y Return vs Nifty Z-Score])</f>
        <v>272</v>
      </c>
      <c r="AT293">
        <f>_xlfn.RANK.AVG(Table2[[#This Row],[6M Return vs Nifty Z-Score]],Table2[6M Return vs Nifty Z-Score])</f>
        <v>155</v>
      </c>
      <c r="AU293">
        <f>_xlfn.RANK.AVG(Table2[[#This Row],[Sharpe Ratio Z-Score]],Table2[Sharpe Ratio Z-Score])</f>
        <v>508</v>
      </c>
      <c r="AV293">
        <f>(Table2[[#This Row],[Rank 1Y]]+Table2[[#This Row],[Rank 6M]]+Table2[[#This Row],[Rank Sharpe]])/3</f>
        <v>311.66666666666669</v>
      </c>
    </row>
    <row r="294" spans="1:48" x14ac:dyDescent="0.3">
      <c r="A294" t="s">
        <v>519</v>
      </c>
      <c r="B294" t="s">
        <v>520</v>
      </c>
      <c r="C294" t="s">
        <v>3034</v>
      </c>
      <c r="D294" t="s">
        <v>274</v>
      </c>
      <c r="E294">
        <v>37513.870374120001</v>
      </c>
      <c r="F294">
        <v>496.9</v>
      </c>
      <c r="G294">
        <v>30.479999917109001</v>
      </c>
      <c r="H294">
        <f>(Table2[[#This Row],[1Y Return vs Nifty]]-AVERAGE(Table2[1Y Return vs Nifty]))/_xlfn.STDEV.P(Table2[1Y Return vs Nifty])</f>
        <v>-2.6167062449876752E-2</v>
      </c>
      <c r="I294">
        <v>9.6072395350251405</v>
      </c>
      <c r="J294">
        <f>(Table2[[#This Row],[1M Return vs Nifty]]-AVERAGE(Table2[1M Return vs Nifty]))/_xlfn.STDEV.P(Table2[1M Return vs Nifty])</f>
        <v>1.2005124857778418</v>
      </c>
      <c r="K294">
        <v>-0.61777942030809196</v>
      </c>
      <c r="L294">
        <f>(Table2[[#This Row],[6M Return vs Nifty]]-AVERAGE(Table2[6M Return vs Nifty]))/_xlfn.STDEV.P(Table2[6M Return vs Nifty])</f>
        <v>-0.16160167565320682</v>
      </c>
      <c r="M294">
        <v>3.96944602401642</v>
      </c>
      <c r="N294">
        <f>(Table2[[#This Row],[1W Return vs Nifty]]-AVERAGE(Table2[1W Return vs Nifty]))/_xlfn.STDEV.P(Table2[1W Return vs Nifty])</f>
        <v>1.0177219920596625</v>
      </c>
      <c r="O294">
        <v>492.65</v>
      </c>
      <c r="P294">
        <v>479.02745755856603</v>
      </c>
      <c r="Q294">
        <v>428.36950788205201</v>
      </c>
      <c r="R294">
        <v>51.003614359516803</v>
      </c>
      <c r="S294" s="1">
        <f>(Table2[[#This Row],[Close Price]]-Table2[[#This Row],[20D EMA]])/Table2[[#This Row],[20D EMA]]</f>
        <v>8.6268141682736225E-3</v>
      </c>
      <c r="T294" s="1">
        <f>(Table2[[#This Row],[Close Price]]-Table2[[#This Row],[50D EMA]])/Table2[[#This Row],[50D EMA]]</f>
        <v>3.7310058451605246E-2</v>
      </c>
      <c r="U294" s="1">
        <f>(Table2[[#This Row],[Close Price]]-Table2[[#This Row],[200D EMA]])/Table2[[#This Row],[200D EMA]]</f>
        <v>0.15997985584169375</v>
      </c>
      <c r="V294">
        <v>1.1999434122991699</v>
      </c>
      <c r="W294">
        <v>493.8</v>
      </c>
      <c r="X294">
        <v>514.95000000000005</v>
      </c>
      <c r="Y294">
        <v>493</v>
      </c>
      <c r="Z294">
        <v>517.95000000000005</v>
      </c>
      <c r="AA294">
        <v>493</v>
      </c>
      <c r="AB294">
        <v>517.95000000000005</v>
      </c>
      <c r="AC294" s="1">
        <f>(Table2[[#This Row],[Close Price]]/Table2[[#This Row],[Day Low]])-1</f>
        <v>6.2778452814904462E-3</v>
      </c>
      <c r="AD294" s="1">
        <f>(Table2[[#This Row],[Day High]]/Table2[[#This Row],[Close Price]])-1</f>
        <v>3.6325216341316358E-2</v>
      </c>
      <c r="AE294" s="1">
        <f>(Table2[[#This Row],[Close Price]]/Table2[[#This Row],[Current Week Low]])-1</f>
        <v>7.9107505070994399E-3</v>
      </c>
      <c r="AF294" s="1">
        <f>(Table2[[#This Row],[Current Week High]]/Table2[[#This Row],[Close Price]])-1</f>
        <v>4.2362648420205318E-2</v>
      </c>
      <c r="AG294" s="1">
        <f>(Table2[[#This Row],[Close Price]]/Table2[[#This Row],[Current Month Low]])-1</f>
        <v>7.9107505070994399E-3</v>
      </c>
      <c r="AH294" s="1">
        <f>(Table2[[#This Row],[Current Month High]]/Table2[[#This Row],[Close Price]])-1</f>
        <v>4.2362648420205318E-2</v>
      </c>
      <c r="AI294">
        <v>7.1141074662910198</v>
      </c>
      <c r="AJ294">
        <v>61.069692058346803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-0.03</v>
      </c>
      <c r="AM294" t="s">
        <v>3089</v>
      </c>
      <c r="AN294">
        <v>3.22</v>
      </c>
      <c r="AO294" t="s">
        <v>3088</v>
      </c>
      <c r="AP294">
        <v>8.0553956696514994E-2</v>
      </c>
      <c r="AQ294">
        <f>(Table2[[#This Row],[Sharpe Ratio]]-AVERAGE(Table2[Sharpe Ratio]))/_xlfn.STDEV.P(Table2[Sharpe Ratio])</f>
        <v>0.25138449695838455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2.2818502366928053</v>
      </c>
      <c r="AS294">
        <f>_xlfn.RANK.AVG(Table2[[#This Row],[1Y Return vs Nifty Z-Score]],Table2[1Y Return vs Nifty Z-Score])</f>
        <v>299</v>
      </c>
      <c r="AT294">
        <f>_xlfn.RANK.AVG(Table2[[#This Row],[6M Return vs Nifty Z-Score]],Table2[6M Return vs Nifty Z-Score])</f>
        <v>372</v>
      </c>
      <c r="AU294">
        <f>_xlfn.RANK.AVG(Table2[[#This Row],[Sharpe Ratio Z-Score]],Table2[Sharpe Ratio Z-Score])</f>
        <v>265</v>
      </c>
      <c r="AV294">
        <f>(Table2[[#This Row],[Rank 1Y]]+Table2[[#This Row],[Rank 6M]]+Table2[[#This Row],[Rank Sharpe]])/3</f>
        <v>312</v>
      </c>
    </row>
    <row r="295" spans="1:48" x14ac:dyDescent="0.3">
      <c r="A295" t="s">
        <v>180</v>
      </c>
      <c r="B295" t="s">
        <v>181</v>
      </c>
      <c r="C295" t="s">
        <v>3028</v>
      </c>
      <c r="D295" t="s">
        <v>18</v>
      </c>
      <c r="E295">
        <v>145209.77868336</v>
      </c>
      <c r="F295">
        <v>334.7</v>
      </c>
      <c r="G295">
        <v>62.677769655266999</v>
      </c>
      <c r="H295">
        <f>(Table2[[#This Row],[1Y Return vs Nifty]]-AVERAGE(Table2[1Y Return vs Nifty]))/_xlfn.STDEV.P(Table2[1Y Return vs Nifty])</f>
        <v>0.4777453852401129</v>
      </c>
      <c r="I295">
        <v>12.908747581609401</v>
      </c>
      <c r="J295">
        <f>(Table2[[#This Row],[1M Return vs Nifty]]-AVERAGE(Table2[1M Return vs Nifty]))/_xlfn.STDEV.P(Table2[1M Return vs Nifty])</f>
        <v>1.5506133955372718</v>
      </c>
      <c r="K295">
        <v>0.45563196431401698</v>
      </c>
      <c r="L295">
        <f>(Table2[[#This Row],[6M Return vs Nifty]]-AVERAGE(Table2[6M Return vs Nifty]))/_xlfn.STDEV.P(Table2[6M Return vs Nifty])</f>
        <v>-0.12203078429239764</v>
      </c>
      <c r="M295">
        <v>3.87550782439987</v>
      </c>
      <c r="N295">
        <f>(Table2[[#This Row],[1W Return vs Nifty]]-AVERAGE(Table2[1W Return vs Nifty]))/_xlfn.STDEV.P(Table2[1W Return vs Nifty])</f>
        <v>0.99897462135092463</v>
      </c>
      <c r="O295">
        <v>327.55</v>
      </c>
      <c r="P295">
        <v>316.75005056125599</v>
      </c>
      <c r="Q295">
        <v>278.78417129309599</v>
      </c>
      <c r="R295">
        <v>53.631367418189598</v>
      </c>
      <c r="S295" s="1">
        <f>(Table2[[#This Row],[Close Price]]-Table2[[#This Row],[20D EMA]])/Table2[[#This Row],[20D EMA]]</f>
        <v>2.1828728438406279E-2</v>
      </c>
      <c r="T295" s="1">
        <f>(Table2[[#This Row],[Close Price]]-Table2[[#This Row],[50D EMA]])/Table2[[#This Row],[50D EMA]]</f>
        <v>5.6669128882341491E-2</v>
      </c>
      <c r="U295" s="1">
        <f>(Table2[[#This Row],[Close Price]]-Table2[[#This Row],[200D EMA]])/Table2[[#This Row],[200D EMA]]</f>
        <v>0.20057031375758289</v>
      </c>
      <c r="V295">
        <v>1.2308139443523001</v>
      </c>
      <c r="W295">
        <v>333.4</v>
      </c>
      <c r="X295">
        <v>349.65</v>
      </c>
      <c r="Y295">
        <v>333.4</v>
      </c>
      <c r="Z295">
        <v>349.65</v>
      </c>
      <c r="AA295">
        <v>333.4</v>
      </c>
      <c r="AB295">
        <v>351.9</v>
      </c>
      <c r="AC295" s="1">
        <f>(Table2[[#This Row],[Close Price]]/Table2[[#This Row],[Day Low]])-1</f>
        <v>3.8992201559688855E-3</v>
      </c>
      <c r="AD295" s="1">
        <f>(Table2[[#This Row],[Day High]]/Table2[[#This Row],[Close Price]])-1</f>
        <v>4.4666865850014892E-2</v>
      </c>
      <c r="AE295" s="1">
        <f>(Table2[[#This Row],[Close Price]]/Table2[[#This Row],[Current Week Low]])-1</f>
        <v>3.8992201559688855E-3</v>
      </c>
      <c r="AF295" s="1">
        <f>(Table2[[#This Row],[Current Week High]]/Table2[[#This Row],[Close Price]])-1</f>
        <v>4.4666865850014892E-2</v>
      </c>
      <c r="AG295" s="1">
        <f>(Table2[[#This Row],[Close Price]]/Table2[[#This Row],[Current Month Low]])-1</f>
        <v>3.8992201559688855E-3</v>
      </c>
      <c r="AH295" s="1">
        <f>(Table2[[#This Row],[Current Month High]]/Table2[[#This Row],[Close Price]])-1</f>
        <v>5.138930385419771E-2</v>
      </c>
      <c r="AI295">
        <v>7.2751717956378998</v>
      </c>
      <c r="AJ295">
        <v>101.961080102579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0.01</v>
      </c>
      <c r="AM295" t="s">
        <v>3088</v>
      </c>
      <c r="AN295">
        <v>10.17</v>
      </c>
      <c r="AO295" t="s">
        <v>3088</v>
      </c>
      <c r="AP295">
        <v>3.6002719509440999E-2</v>
      </c>
      <c r="AQ295">
        <f>(Table2[[#This Row],[Sharpe Ratio]]-AVERAGE(Table2[Sharpe Ratio]))/_xlfn.STDEV.P(Table2[Sharpe Ratio])</f>
        <v>-0.27029768841664253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2.6350049294192694</v>
      </c>
      <c r="AS295">
        <f>_xlfn.RANK.AVG(Table2[[#This Row],[1Y Return vs Nifty Z-Score]],Table2[1Y Return vs Nifty Z-Score])</f>
        <v>170</v>
      </c>
      <c r="AT295">
        <f>_xlfn.RANK.AVG(Table2[[#This Row],[6M Return vs Nifty Z-Score]],Table2[6M Return vs Nifty Z-Score])</f>
        <v>358</v>
      </c>
      <c r="AU295">
        <f>_xlfn.RANK.AVG(Table2[[#This Row],[Sharpe Ratio Z-Score]],Table2[Sharpe Ratio Z-Score])</f>
        <v>411</v>
      </c>
      <c r="AV295">
        <f>(Table2[[#This Row],[Rank 1Y]]+Table2[[#This Row],[Rank 6M]]+Table2[[#This Row],[Rank Sharpe]])/3</f>
        <v>313</v>
      </c>
    </row>
    <row r="296" spans="1:48" x14ac:dyDescent="0.3">
      <c r="A296" t="s">
        <v>1059</v>
      </c>
      <c r="B296" t="s">
        <v>1060</v>
      </c>
      <c r="C296" t="s">
        <v>3034</v>
      </c>
      <c r="D296" t="s">
        <v>51</v>
      </c>
      <c r="E296">
        <v>11718.343113839999</v>
      </c>
      <c r="F296">
        <v>1541.65</v>
      </c>
      <c r="G296">
        <v>49.127604929127699</v>
      </c>
      <c r="H296">
        <f>(Table2[[#This Row],[1Y Return vs Nifty]]-AVERAGE(Table2[1Y Return vs Nifty]))/_xlfn.STDEV.P(Table2[1Y Return vs Nifty])</f>
        <v>0.2656780051302618</v>
      </c>
      <c r="I296">
        <v>7.4176574187083499</v>
      </c>
      <c r="J296">
        <f>(Table2[[#This Row],[1M Return vs Nifty]]-AVERAGE(Table2[1M Return vs Nifty]))/_xlfn.STDEV.P(Table2[1M Return vs Nifty])</f>
        <v>0.96832323162515677</v>
      </c>
      <c r="K296">
        <v>-0.183589834365777</v>
      </c>
      <c r="L296">
        <f>(Table2[[#This Row],[6M Return vs Nifty]]-AVERAGE(Table2[6M Return vs Nifty]))/_xlfn.STDEV.P(Table2[6M Return vs Nifty])</f>
        <v>-0.14559544618567918</v>
      </c>
      <c r="M296">
        <v>2.1604636509658599</v>
      </c>
      <c r="N296">
        <f>(Table2[[#This Row],[1W Return vs Nifty]]-AVERAGE(Table2[1W Return vs Nifty]))/_xlfn.STDEV.P(Table2[1W Return vs Nifty])</f>
        <v>0.65670098791454434</v>
      </c>
      <c r="O296">
        <v>1528.4</v>
      </c>
      <c r="P296">
        <v>1467.61429657086</v>
      </c>
      <c r="Q296">
        <v>1321.5219546132701</v>
      </c>
      <c r="R296">
        <v>49.445625466409403</v>
      </c>
      <c r="S296" s="1">
        <f>(Table2[[#This Row],[Close Price]]-Table2[[#This Row],[20D EMA]])/Table2[[#This Row],[20D EMA]]</f>
        <v>8.6691965454069615E-3</v>
      </c>
      <c r="T296" s="1">
        <f>(Table2[[#This Row],[Close Price]]-Table2[[#This Row],[50D EMA]])/Table2[[#This Row],[50D EMA]]</f>
        <v>5.0446294780670572E-2</v>
      </c>
      <c r="U296" s="1">
        <f>(Table2[[#This Row],[Close Price]]-Table2[[#This Row],[200D EMA]])/Table2[[#This Row],[200D EMA]]</f>
        <v>0.16657161435592516</v>
      </c>
      <c r="V296">
        <v>0.84065470561258904</v>
      </c>
      <c r="W296">
        <v>1525.75</v>
      </c>
      <c r="X296">
        <v>1590</v>
      </c>
      <c r="Y296">
        <v>1525.75</v>
      </c>
      <c r="Z296">
        <v>1639.3</v>
      </c>
      <c r="AA296">
        <v>1525.75</v>
      </c>
      <c r="AB296">
        <v>1655</v>
      </c>
      <c r="AC296" s="1">
        <f>(Table2[[#This Row],[Close Price]]/Table2[[#This Row],[Day Low]])-1</f>
        <v>1.0421104374897627E-2</v>
      </c>
      <c r="AD296" s="1">
        <f>(Table2[[#This Row],[Day High]]/Table2[[#This Row],[Close Price]])-1</f>
        <v>3.1362501216229299E-2</v>
      </c>
      <c r="AE296" s="1">
        <f>(Table2[[#This Row],[Close Price]]/Table2[[#This Row],[Current Week Low]])-1</f>
        <v>1.0421104374897627E-2</v>
      </c>
      <c r="AF296" s="1">
        <f>(Table2[[#This Row],[Current Week High]]/Table2[[#This Row],[Close Price]])-1</f>
        <v>6.3341225310543869E-2</v>
      </c>
      <c r="AG296" s="1">
        <f>(Table2[[#This Row],[Close Price]]/Table2[[#This Row],[Current Month Low]])-1</f>
        <v>1.0421104374897627E-2</v>
      </c>
      <c r="AH296" s="1">
        <f>(Table2[[#This Row],[Current Month High]]/Table2[[#This Row],[Close Price]])-1</f>
        <v>7.3525119190477772E-2</v>
      </c>
      <c r="AI296">
        <v>7.3525119190477701</v>
      </c>
      <c r="AJ296">
        <v>76.027631879424504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0.01</v>
      </c>
      <c r="AM296" t="s">
        <v>3088</v>
      </c>
      <c r="AN296">
        <v>2.94</v>
      </c>
      <c r="AO296" t="s">
        <v>3088</v>
      </c>
      <c r="AP296">
        <v>5.6018041532837001E-2</v>
      </c>
      <c r="AQ296">
        <f>(Table2[[#This Row],[Sharpe Ratio]]-AVERAGE(Table2[Sharpe Ratio]))/_xlfn.STDEV.P(Table2[Sharpe Ratio])</f>
        <v>-3.592401905466909E-2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1.7091827594296145</v>
      </c>
      <c r="AS296">
        <f>_xlfn.RANK.AVG(Table2[[#This Row],[1Y Return vs Nifty Z-Score]],Table2[1Y Return vs Nifty Z-Score])</f>
        <v>225</v>
      </c>
      <c r="AT296">
        <f>_xlfn.RANK.AVG(Table2[[#This Row],[6M Return vs Nifty Z-Score]],Table2[6M Return vs Nifty Z-Score])</f>
        <v>367</v>
      </c>
      <c r="AU296">
        <f>_xlfn.RANK.AVG(Table2[[#This Row],[Sharpe Ratio Z-Score]],Table2[Sharpe Ratio Z-Score])</f>
        <v>349</v>
      </c>
      <c r="AV296">
        <f>(Table2[[#This Row],[Rank 1Y]]+Table2[[#This Row],[Rank 6M]]+Table2[[#This Row],[Rank Sharpe]])/3</f>
        <v>313.66666666666669</v>
      </c>
    </row>
    <row r="297" spans="1:48" x14ac:dyDescent="0.3">
      <c r="A297" t="s">
        <v>314</v>
      </c>
      <c r="B297" t="s">
        <v>315</v>
      </c>
      <c r="C297" t="s">
        <v>3034</v>
      </c>
      <c r="D297" t="s">
        <v>274</v>
      </c>
      <c r="E297">
        <v>83925.806818700003</v>
      </c>
      <c r="F297">
        <v>863.5</v>
      </c>
      <c r="G297">
        <v>25.092795305065899</v>
      </c>
      <c r="H297">
        <f>(Table2[[#This Row],[1Y Return vs Nifty]]-AVERAGE(Table2[1Y Return vs Nifty]))/_xlfn.STDEV.P(Table2[1Y Return vs Nifty])</f>
        <v>-0.11047971777780895</v>
      </c>
      <c r="I297">
        <v>-4.9455176968970598</v>
      </c>
      <c r="J297">
        <f>(Table2[[#This Row],[1M Return vs Nifty]]-AVERAGE(Table2[1M Return vs Nifty]))/_xlfn.STDEV.P(Table2[1M Return vs Nifty])</f>
        <v>-0.34270154687469334</v>
      </c>
      <c r="K297">
        <v>-4.2827504757730797</v>
      </c>
      <c r="L297">
        <f>(Table2[[#This Row],[6M Return vs Nifty]]-AVERAGE(Table2[6M Return vs Nifty]))/_xlfn.STDEV.P(Table2[6M Return vs Nifty])</f>
        <v>-0.29670940187447409</v>
      </c>
      <c r="M297">
        <v>-2.7897509214828999</v>
      </c>
      <c r="N297">
        <f>(Table2[[#This Row],[1W Return vs Nifty]]-AVERAGE(Table2[1W Return vs Nifty]))/_xlfn.STDEV.P(Table2[1W Return vs Nifty])</f>
        <v>-0.33121987980819462</v>
      </c>
      <c r="O297">
        <v>910.84</v>
      </c>
      <c r="P297">
        <v>891.15320018777095</v>
      </c>
      <c r="Q297">
        <v>782.93760634980094</v>
      </c>
      <c r="R297">
        <v>25.300044661966101</v>
      </c>
      <c r="S297" s="1">
        <f>(Table2[[#This Row],[Close Price]]-Table2[[#This Row],[20D EMA]])/Table2[[#This Row],[20D EMA]]</f>
        <v>-5.1974002020113333E-2</v>
      </c>
      <c r="T297" s="1">
        <f>(Table2[[#This Row],[Close Price]]-Table2[[#This Row],[50D EMA]])/Table2[[#This Row],[50D EMA]]</f>
        <v>-3.1030803886407259E-2</v>
      </c>
      <c r="U297" s="1">
        <f>(Table2[[#This Row],[Close Price]]-Table2[[#This Row],[200D EMA]])/Table2[[#This Row],[200D EMA]]</f>
        <v>0.10289759106833014</v>
      </c>
      <c r="V297">
        <v>0.56242652286236905</v>
      </c>
      <c r="W297">
        <v>856.1</v>
      </c>
      <c r="X297">
        <v>879.55</v>
      </c>
      <c r="Y297">
        <v>856.1</v>
      </c>
      <c r="Z297">
        <v>908.6</v>
      </c>
      <c r="AA297">
        <v>856.1</v>
      </c>
      <c r="AB297">
        <v>934.95</v>
      </c>
      <c r="AC297" s="1">
        <f>(Table2[[#This Row],[Close Price]]/Table2[[#This Row],[Day Low]])-1</f>
        <v>8.6438500175212152E-3</v>
      </c>
      <c r="AD297" s="1">
        <f>(Table2[[#This Row],[Day High]]/Table2[[#This Row],[Close Price]])-1</f>
        <v>1.8587145338737621E-2</v>
      </c>
      <c r="AE297" s="1">
        <f>(Table2[[#This Row],[Close Price]]/Table2[[#This Row],[Current Week Low]])-1</f>
        <v>8.6438500175212152E-3</v>
      </c>
      <c r="AF297" s="1">
        <f>(Table2[[#This Row],[Current Week High]]/Table2[[#This Row],[Close Price]])-1</f>
        <v>5.2229299363057313E-2</v>
      </c>
      <c r="AG297" s="1">
        <f>(Table2[[#This Row],[Close Price]]/Table2[[#This Row],[Current Month Low]])-1</f>
        <v>8.6438500175212152E-3</v>
      </c>
      <c r="AH297" s="1">
        <f>(Table2[[#This Row],[Current Month High]]/Table2[[#This Row],[Close Price]])-1</f>
        <v>8.2744643891140779E-2</v>
      </c>
      <c r="AI297">
        <v>13.4800231615518</v>
      </c>
      <c r="AJ297">
        <v>69.813176007866204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-0.1</v>
      </c>
      <c r="AM297" t="s">
        <v>3089</v>
      </c>
      <c r="AN297">
        <v>-6.19</v>
      </c>
      <c r="AO297" t="s">
        <v>3089</v>
      </c>
      <c r="AP297">
        <v>0.109591499908633</v>
      </c>
      <c r="AQ297">
        <f>(Table2[[#This Row],[Sharpe Ratio]]-AVERAGE(Table2[Sharpe Ratio]))/_xlfn.STDEV.P(Table2[Sharpe Ratio])</f>
        <v>0.59140578384679043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-0.48970476248838057</v>
      </c>
      <c r="AS297">
        <f>_xlfn.RANK.AVG(Table2[[#This Row],[1Y Return vs Nifty Z-Score]],Table2[1Y Return vs Nifty Z-Score])</f>
        <v>318</v>
      </c>
      <c r="AT297">
        <f>_xlfn.RANK.AVG(Table2[[#This Row],[6M Return vs Nifty Z-Score]],Table2[6M Return vs Nifty Z-Score])</f>
        <v>425</v>
      </c>
      <c r="AU297">
        <f>_xlfn.RANK.AVG(Table2[[#This Row],[Sharpe Ratio Z-Score]],Table2[Sharpe Ratio Z-Score])</f>
        <v>199</v>
      </c>
      <c r="AV297">
        <f>(Table2[[#This Row],[Rank 1Y]]+Table2[[#This Row],[Rank 6M]]+Table2[[#This Row],[Rank Sharpe]])/3</f>
        <v>314</v>
      </c>
    </row>
    <row r="298" spans="1:48" x14ac:dyDescent="0.3">
      <c r="A298" t="s">
        <v>1747</v>
      </c>
      <c r="B298" t="s">
        <v>1748</v>
      </c>
      <c r="C298" t="s">
        <v>3044</v>
      </c>
      <c r="D298" t="s">
        <v>539</v>
      </c>
      <c r="E298">
        <v>4264.1251645499997</v>
      </c>
      <c r="F298">
        <v>372.25</v>
      </c>
      <c r="G298">
        <v>1.02782710278739</v>
      </c>
      <c r="H298">
        <f>(Table2[[#This Row],[1Y Return vs Nifty]]-AVERAGE(Table2[1Y Return vs Nifty]))/_xlfn.STDEV.P(Table2[1Y Return vs Nifty])</f>
        <v>-0.48710943868734441</v>
      </c>
      <c r="I298">
        <v>-6.9872754429849699</v>
      </c>
      <c r="J298">
        <f>(Table2[[#This Row],[1M Return vs Nifty]]-AVERAGE(Table2[1M Return vs Nifty]))/_xlfn.STDEV.P(Table2[1M Return vs Nifty])</f>
        <v>-0.55921510199181479</v>
      </c>
      <c r="K298">
        <v>5.5015621466068101</v>
      </c>
      <c r="L298">
        <f>(Table2[[#This Row],[6M Return vs Nifty]]-AVERAGE(Table2[6M Return vs Nifty]))/_xlfn.STDEV.P(Table2[6M Return vs Nifty])</f>
        <v>6.398546066109724E-2</v>
      </c>
      <c r="M298">
        <v>-2.04366877570651</v>
      </c>
      <c r="N298">
        <f>(Table2[[#This Row],[1W Return vs Nifty]]-AVERAGE(Table2[1W Return vs Nifty]))/_xlfn.STDEV.P(Table2[1W Return vs Nifty])</f>
        <v>-0.1823232794567391</v>
      </c>
      <c r="O298">
        <v>372.49</v>
      </c>
      <c r="P298">
        <v>372.14125303734897</v>
      </c>
      <c r="Q298">
        <v>357.07852796836801</v>
      </c>
      <c r="R298">
        <v>50.164744000559601</v>
      </c>
      <c r="S298" s="1">
        <f>(Table2[[#This Row],[Close Price]]-Table2[[#This Row],[20D EMA]])/Table2[[#This Row],[20D EMA]]</f>
        <v>-6.4431259899597063E-4</v>
      </c>
      <c r="T298" s="1">
        <f>(Table2[[#This Row],[Close Price]]-Table2[[#This Row],[50D EMA]])/Table2[[#This Row],[50D EMA]]</f>
        <v>2.9221958534146028E-4</v>
      </c>
      <c r="U298" s="1">
        <f>(Table2[[#This Row],[Close Price]]-Table2[[#This Row],[200D EMA]])/Table2[[#This Row],[200D EMA]]</f>
        <v>4.2487774658284592E-2</v>
      </c>
      <c r="V298">
        <v>0.86362847222328998</v>
      </c>
      <c r="W298">
        <v>358.5</v>
      </c>
      <c r="X298">
        <v>384.25</v>
      </c>
      <c r="Y298">
        <v>353</v>
      </c>
      <c r="Z298">
        <v>384.25</v>
      </c>
      <c r="AA298">
        <v>353</v>
      </c>
      <c r="AB298">
        <v>384.3</v>
      </c>
      <c r="AC298" s="1">
        <f>(Table2[[#This Row],[Close Price]]/Table2[[#This Row],[Day Low]])-1</f>
        <v>3.8354253835425345E-2</v>
      </c>
      <c r="AD298" s="1">
        <f>(Table2[[#This Row],[Day High]]/Table2[[#This Row],[Close Price]])-1</f>
        <v>3.2236400268636611E-2</v>
      </c>
      <c r="AE298" s="1">
        <f>(Table2[[#This Row],[Close Price]]/Table2[[#This Row],[Current Week Low]])-1</f>
        <v>5.4532577903682711E-2</v>
      </c>
      <c r="AF298" s="1">
        <f>(Table2[[#This Row],[Current Week High]]/Table2[[#This Row],[Close Price]])-1</f>
        <v>3.2236400268636611E-2</v>
      </c>
      <c r="AG298" s="1">
        <f>(Table2[[#This Row],[Close Price]]/Table2[[#This Row],[Current Month Low]])-1</f>
        <v>5.4532577903682711E-2</v>
      </c>
      <c r="AH298" s="1">
        <f>(Table2[[#This Row],[Current Month High]]/Table2[[#This Row],[Close Price]])-1</f>
        <v>3.2370718603089266E-2</v>
      </c>
      <c r="AI298">
        <v>23.263935527199401</v>
      </c>
      <c r="AJ298">
        <v>35.363636363636303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</v>
      </c>
      <c r="AM298" t="s">
        <v>3090</v>
      </c>
      <c r="AN298">
        <v>3.1</v>
      </c>
      <c r="AO298" t="s">
        <v>3088</v>
      </c>
      <c r="AP298">
        <v>0.123235496612007</v>
      </c>
      <c r="AQ298">
        <f>(Table2[[#This Row],[Sharpe Ratio]]-AVERAGE(Table2[Sharpe Ratio]))/_xlfn.STDEV.P(Table2[Sharpe Ratio])</f>
        <v>0.75117306455276744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-0.41348929492203362</v>
      </c>
      <c r="AS298">
        <f>_xlfn.RANK.AVG(Table2[[#This Row],[1Y Return vs Nifty Z-Score]],Table2[1Y Return vs Nifty Z-Score])</f>
        <v>479</v>
      </c>
      <c r="AT298">
        <f>_xlfn.RANK.AVG(Table2[[#This Row],[6M Return vs Nifty Z-Score]],Table2[6M Return vs Nifty Z-Score])</f>
        <v>298</v>
      </c>
      <c r="AU298">
        <f>_xlfn.RANK.AVG(Table2[[#This Row],[Sharpe Ratio Z-Score]],Table2[Sharpe Ratio Z-Score])</f>
        <v>168</v>
      </c>
      <c r="AV298">
        <f>(Table2[[#This Row],[Rank 1Y]]+Table2[[#This Row],[Rank 6M]]+Table2[[#This Row],[Rank Sharpe]])/3</f>
        <v>315</v>
      </c>
    </row>
    <row r="299" spans="1:48" x14ac:dyDescent="0.3">
      <c r="A299" t="s">
        <v>927</v>
      </c>
      <c r="B299" t="s">
        <v>928</v>
      </c>
      <c r="C299" t="s">
        <v>3032</v>
      </c>
      <c r="D299" t="s">
        <v>929</v>
      </c>
      <c r="E299">
        <v>15209.7430276799</v>
      </c>
      <c r="F299">
        <v>791.1</v>
      </c>
      <c r="G299">
        <v>39.461966435007398</v>
      </c>
      <c r="H299">
        <f>(Table2[[#This Row],[1Y Return vs Nifty]]-AVERAGE(Table2[1Y Return vs Nifty]))/_xlfn.STDEV.P(Table2[1Y Return vs Nifty])</f>
        <v>0.11440555391180075</v>
      </c>
      <c r="I299">
        <v>1.80615496375647</v>
      </c>
      <c r="J299">
        <f>(Table2[[#This Row],[1M Return vs Nifty]]-AVERAGE(Table2[1M Return vs Nifty]))/_xlfn.STDEV.P(Table2[1M Return vs Nifty])</f>
        <v>0.3732642201444803</v>
      </c>
      <c r="K299">
        <v>37.6091368911842</v>
      </c>
      <c r="L299">
        <f>(Table2[[#This Row],[6M Return vs Nifty]]-AVERAGE(Table2[6M Return vs Nifty]))/_xlfn.STDEV.P(Table2[6M Return vs Nifty])</f>
        <v>1.2476186606424984</v>
      </c>
      <c r="M299">
        <v>-2.2315397473464</v>
      </c>
      <c r="N299">
        <f>(Table2[[#This Row],[1W Return vs Nifty]]-AVERAGE(Table2[1W Return vs Nifty]))/_xlfn.STDEV.P(Table2[1W Return vs Nifty])</f>
        <v>-0.21981693768226149</v>
      </c>
      <c r="O299">
        <v>809.7</v>
      </c>
      <c r="P299">
        <v>737.19644172152698</v>
      </c>
      <c r="Q299">
        <v>598.72226551972801</v>
      </c>
      <c r="R299">
        <v>36.675579098198199</v>
      </c>
      <c r="S299" s="1">
        <f>(Table2[[#This Row],[Close Price]]-Table2[[#This Row],[20D EMA]])/Table2[[#This Row],[20D EMA]]</f>
        <v>-2.2971470915153787E-2</v>
      </c>
      <c r="T299" s="1">
        <f>(Table2[[#This Row],[Close Price]]-Table2[[#This Row],[50D EMA]])/Table2[[#This Row],[50D EMA]]</f>
        <v>7.3119666927034491E-2</v>
      </c>
      <c r="U299" s="1">
        <f>(Table2[[#This Row],[Close Price]]-Table2[[#This Row],[200D EMA]])/Table2[[#This Row],[200D EMA]]</f>
        <v>0.3213138136983702</v>
      </c>
      <c r="V299">
        <v>0.77267973655520195</v>
      </c>
      <c r="W299">
        <v>782.35</v>
      </c>
      <c r="X299">
        <v>814.1</v>
      </c>
      <c r="Y299">
        <v>777.25</v>
      </c>
      <c r="Z299">
        <v>818.9</v>
      </c>
      <c r="AA299">
        <v>777.25</v>
      </c>
      <c r="AB299">
        <v>854.5</v>
      </c>
      <c r="AC299" s="1">
        <f>(Table2[[#This Row],[Close Price]]/Table2[[#This Row],[Day Low]])-1</f>
        <v>1.1184252572377984E-2</v>
      </c>
      <c r="AD299" s="1">
        <f>(Table2[[#This Row],[Day High]]/Table2[[#This Row],[Close Price]])-1</f>
        <v>2.9073442042725217E-2</v>
      </c>
      <c r="AE299" s="1">
        <f>(Table2[[#This Row],[Close Price]]/Table2[[#This Row],[Current Week Low]])-1</f>
        <v>1.7819234480540347E-2</v>
      </c>
      <c r="AF299" s="1">
        <f>(Table2[[#This Row],[Current Week High]]/Table2[[#This Row],[Close Price]])-1</f>
        <v>3.5140942990772306E-2</v>
      </c>
      <c r="AG299" s="1">
        <f>(Table2[[#This Row],[Close Price]]/Table2[[#This Row],[Current Month Low]])-1</f>
        <v>1.7819234480540347E-2</v>
      </c>
      <c r="AH299" s="1">
        <f>(Table2[[#This Row],[Current Month High]]/Table2[[#This Row],[Close Price]])-1</f>
        <v>8.0141575022121048E-2</v>
      </c>
      <c r="AI299">
        <v>10.820376690683799</v>
      </c>
      <c r="AJ299">
        <v>77.237593816511605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0.27</v>
      </c>
      <c r="AM299" t="s">
        <v>3088</v>
      </c>
      <c r="AN299">
        <v>-2.0099999999999998</v>
      </c>
      <c r="AO299" t="s">
        <v>3089</v>
      </c>
      <c r="AP299">
        <v>-1.8998010023422999E-2</v>
      </c>
      <c r="AQ299">
        <f>(Table2[[#This Row],[Sharpe Ratio]]-AVERAGE(Table2[Sharpe Ratio]))/_xlfn.STDEV.P(Table2[Sharpe Ratio])</f>
        <v>-0.91434042643178748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0.60113107058473048</v>
      </c>
      <c r="AS299">
        <f>_xlfn.RANK.AVG(Table2[[#This Row],[1Y Return vs Nifty Z-Score]],Table2[1Y Return vs Nifty Z-Score])</f>
        <v>266</v>
      </c>
      <c r="AT299">
        <f>_xlfn.RANK.AVG(Table2[[#This Row],[6M Return vs Nifty Z-Score]],Table2[6M Return vs Nifty Z-Score])</f>
        <v>77</v>
      </c>
      <c r="AU299">
        <f>_xlfn.RANK.AVG(Table2[[#This Row],[Sharpe Ratio Z-Score]],Table2[Sharpe Ratio Z-Score])</f>
        <v>604</v>
      </c>
      <c r="AV299">
        <f>(Table2[[#This Row],[Rank 1Y]]+Table2[[#This Row],[Rank 6M]]+Table2[[#This Row],[Rank Sharpe]])/3</f>
        <v>315.66666666666669</v>
      </c>
    </row>
    <row r="300" spans="1:48" x14ac:dyDescent="0.3">
      <c r="A300" t="s">
        <v>1166</v>
      </c>
      <c r="B300" t="s">
        <v>1167</v>
      </c>
      <c r="C300" t="s">
        <v>3040</v>
      </c>
      <c r="D300" t="s">
        <v>127</v>
      </c>
      <c r="E300">
        <v>9820.8769667699999</v>
      </c>
      <c r="F300">
        <v>1154.8499999999999</v>
      </c>
      <c r="G300">
        <v>24.126902143795402</v>
      </c>
      <c r="H300">
        <f>(Table2[[#This Row],[1Y Return vs Nifty]]-AVERAGE(Table2[1Y Return vs Nifty]))/_xlfn.STDEV.P(Table2[1Y Return vs Nifty])</f>
        <v>-0.1255964662688081</v>
      </c>
      <c r="I300">
        <v>14.4819083930083</v>
      </c>
      <c r="J300">
        <f>(Table2[[#This Row],[1M Return vs Nifty]]-AVERAGE(Table2[1M Return vs Nifty]))/_xlfn.STDEV.P(Table2[1M Return vs Nifty])</f>
        <v>1.7174356547889069</v>
      </c>
      <c r="K300">
        <v>29.496111736568299</v>
      </c>
      <c r="L300">
        <f>(Table2[[#This Row],[6M Return vs Nifty]]-AVERAGE(Table2[6M Return vs Nifty]))/_xlfn.STDEV.P(Table2[6M Return vs Nifty])</f>
        <v>0.94853515770961394</v>
      </c>
      <c r="M300">
        <v>-5.3041574777690101</v>
      </c>
      <c r="N300">
        <f>(Table2[[#This Row],[1W Return vs Nifty]]-AVERAGE(Table2[1W Return vs Nifty]))/_xlfn.STDEV.P(Table2[1W Return vs Nifty])</f>
        <v>-0.83302332095986198</v>
      </c>
      <c r="O300">
        <v>1176.75</v>
      </c>
      <c r="P300">
        <v>1099.87283469149</v>
      </c>
      <c r="Q300">
        <v>938.93519134682697</v>
      </c>
      <c r="R300">
        <v>36.201790206377602</v>
      </c>
      <c r="S300" s="1">
        <f>(Table2[[#This Row],[Close Price]]-Table2[[#This Row],[20D EMA]])/Table2[[#This Row],[20D EMA]]</f>
        <v>-1.8610579987253104E-2</v>
      </c>
      <c r="T300" s="1">
        <f>(Table2[[#This Row],[Close Price]]-Table2[[#This Row],[50D EMA]])/Table2[[#This Row],[50D EMA]]</f>
        <v>4.9985019699055319E-2</v>
      </c>
      <c r="U300" s="1">
        <f>(Table2[[#This Row],[Close Price]]-Table2[[#This Row],[200D EMA]])/Table2[[#This Row],[200D EMA]]</f>
        <v>0.22995709463553127</v>
      </c>
      <c r="V300">
        <v>0.68945390585418997</v>
      </c>
      <c r="W300">
        <v>1138</v>
      </c>
      <c r="X300">
        <v>1223.8499999999999</v>
      </c>
      <c r="Y300">
        <v>1138</v>
      </c>
      <c r="Z300">
        <v>1223.8499999999999</v>
      </c>
      <c r="AA300">
        <v>1138</v>
      </c>
      <c r="AB300">
        <v>1280</v>
      </c>
      <c r="AC300" s="1">
        <f>(Table2[[#This Row],[Close Price]]/Table2[[#This Row],[Day Low]])-1</f>
        <v>1.4806678383128213E-2</v>
      </c>
      <c r="AD300" s="1">
        <f>(Table2[[#This Row],[Day High]]/Table2[[#This Row],[Close Price]])-1</f>
        <v>5.9748019223275772E-2</v>
      </c>
      <c r="AE300" s="1">
        <f>(Table2[[#This Row],[Close Price]]/Table2[[#This Row],[Current Week Low]])-1</f>
        <v>1.4806678383128213E-2</v>
      </c>
      <c r="AF300" s="1">
        <f>(Table2[[#This Row],[Current Week High]]/Table2[[#This Row],[Close Price]])-1</f>
        <v>5.9748019223275772E-2</v>
      </c>
      <c r="AG300" s="1">
        <f>(Table2[[#This Row],[Close Price]]/Table2[[#This Row],[Current Month Low]])-1</f>
        <v>1.4806678383128213E-2</v>
      </c>
      <c r="AH300" s="1">
        <f>(Table2[[#This Row],[Current Month High]]/Table2[[#This Row],[Close Price]])-1</f>
        <v>0.10836905225786908</v>
      </c>
      <c r="AI300">
        <v>15.1058579036238</v>
      </c>
      <c r="AJ300">
        <v>66.632999062116696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0.02</v>
      </c>
      <c r="AM300" t="s">
        <v>3088</v>
      </c>
      <c r="AN300">
        <v>-7.79</v>
      </c>
      <c r="AO300" t="s">
        <v>3089</v>
      </c>
      <c r="AP300">
        <v>1.951545997131E-3</v>
      </c>
      <c r="AQ300">
        <f>(Table2[[#This Row],[Sharpe Ratio]]-AVERAGE(Table2[Sharpe Ratio]))/_xlfn.STDEV.P(Table2[Sharpe Ratio])</f>
        <v>-0.66902714542126407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1.0383238798485865</v>
      </c>
      <c r="AS300">
        <f>_xlfn.RANK.AVG(Table2[[#This Row],[1Y Return vs Nifty Z-Score]],Table2[1Y Return vs Nifty Z-Score])</f>
        <v>328</v>
      </c>
      <c r="AT300">
        <f>_xlfn.RANK.AVG(Table2[[#This Row],[6M Return vs Nifty Z-Score]],Table2[6M Return vs Nifty Z-Score])</f>
        <v>108</v>
      </c>
      <c r="AU300">
        <f>_xlfn.RANK.AVG(Table2[[#This Row],[Sharpe Ratio Z-Score]],Table2[Sharpe Ratio Z-Score])</f>
        <v>515</v>
      </c>
      <c r="AV300">
        <f>(Table2[[#This Row],[Rank 1Y]]+Table2[[#This Row],[Rank 6M]]+Table2[[#This Row],[Rank Sharpe]])/3</f>
        <v>317</v>
      </c>
    </row>
    <row r="301" spans="1:48" x14ac:dyDescent="0.3">
      <c r="A301" t="s">
        <v>197</v>
      </c>
      <c r="B301" t="s">
        <v>198</v>
      </c>
      <c r="C301" t="s">
        <v>3036</v>
      </c>
      <c r="D301" t="s">
        <v>199</v>
      </c>
      <c r="E301">
        <v>127521.75357585</v>
      </c>
      <c r="F301">
        <v>4653.8999999999996</v>
      </c>
      <c r="G301">
        <v>15.7486682900975</v>
      </c>
      <c r="H301">
        <f>(Table2[[#This Row],[1Y Return vs Nifty]]-AVERAGE(Table2[1Y Return vs Nifty]))/_xlfn.STDEV.P(Table2[1Y Return vs Nifty])</f>
        <v>-0.25672034108590824</v>
      </c>
      <c r="I301">
        <v>-0.229920517209003</v>
      </c>
      <c r="J301">
        <f>(Table2[[#This Row],[1M Return vs Nifty]]-AVERAGE(Table2[1M Return vs Nifty]))/_xlfn.STDEV.P(Table2[1M Return vs Nifty])</f>
        <v>0.15735322790492562</v>
      </c>
      <c r="K301">
        <v>8.5733982480894095</v>
      </c>
      <c r="L301">
        <f>(Table2[[#This Row],[6M Return vs Nifty]]-AVERAGE(Table2[6M Return vs Nifty]))/_xlfn.STDEV.P(Table2[6M Return vs Nifty])</f>
        <v>0.17722749851480676</v>
      </c>
      <c r="M301">
        <v>-2.0825330805246698</v>
      </c>
      <c r="N301">
        <f>(Table2[[#This Row],[1W Return vs Nifty]]-AVERAGE(Table2[1W Return vs Nifty]))/_xlfn.STDEV.P(Table2[1W Return vs Nifty])</f>
        <v>-0.19007948015823806</v>
      </c>
      <c r="O301">
        <v>4837.82</v>
      </c>
      <c r="P301">
        <v>4767.9554073059899</v>
      </c>
      <c r="Q301">
        <v>4274.3050097270198</v>
      </c>
      <c r="R301">
        <v>24.052882390991702</v>
      </c>
      <c r="S301" s="1">
        <f>(Table2[[#This Row],[Close Price]]-Table2[[#This Row],[20D EMA]])/Table2[[#This Row],[20D EMA]]</f>
        <v>-3.801712341509194E-2</v>
      </c>
      <c r="T301" s="1">
        <f>(Table2[[#This Row],[Close Price]]-Table2[[#This Row],[50D EMA]])/Table2[[#This Row],[50D EMA]]</f>
        <v>-2.3921240356237789E-2</v>
      </c>
      <c r="U301" s="1">
        <f>(Table2[[#This Row],[Close Price]]-Table2[[#This Row],[200D EMA]])/Table2[[#This Row],[200D EMA]]</f>
        <v>8.8808587456706292E-2</v>
      </c>
      <c r="V301">
        <v>1.1690887156271601</v>
      </c>
      <c r="W301">
        <v>4638.05</v>
      </c>
      <c r="X301">
        <v>4752</v>
      </c>
      <c r="Y301">
        <v>4555</v>
      </c>
      <c r="Z301">
        <v>4752</v>
      </c>
      <c r="AA301">
        <v>4555</v>
      </c>
      <c r="AB301">
        <v>5023</v>
      </c>
      <c r="AC301" s="1">
        <f>(Table2[[#This Row],[Close Price]]/Table2[[#This Row],[Day Low]])-1</f>
        <v>3.4173844611420368E-3</v>
      </c>
      <c r="AD301" s="1">
        <f>(Table2[[#This Row],[Day High]]/Table2[[#This Row],[Close Price]])-1</f>
        <v>2.1079094952620503E-2</v>
      </c>
      <c r="AE301" s="1">
        <f>(Table2[[#This Row],[Close Price]]/Table2[[#This Row],[Current Week Low]])-1</f>
        <v>2.1712403951701376E-2</v>
      </c>
      <c r="AF301" s="1">
        <f>(Table2[[#This Row],[Current Week High]]/Table2[[#This Row],[Close Price]])-1</f>
        <v>2.1079094952620503E-2</v>
      </c>
      <c r="AG301" s="1">
        <f>(Table2[[#This Row],[Close Price]]/Table2[[#This Row],[Current Month Low]])-1</f>
        <v>2.1712403951701376E-2</v>
      </c>
      <c r="AH301" s="1">
        <f>(Table2[[#This Row],[Current Month High]]/Table2[[#This Row],[Close Price]])-1</f>
        <v>7.9309826167300645E-2</v>
      </c>
      <c r="AI301">
        <v>8.7023786501643805</v>
      </c>
      <c r="AJ301">
        <v>42.108155974228197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-0.06</v>
      </c>
      <c r="AM301" t="s">
        <v>3089</v>
      </c>
      <c r="AN301">
        <v>-4.0599999999999996</v>
      </c>
      <c r="AO301" t="s">
        <v>3089</v>
      </c>
      <c r="AP301">
        <v>6.6307705747726001E-2</v>
      </c>
      <c r="AQ301">
        <f>(Table2[[#This Row],[Sharpe Ratio]]-AVERAGE(Table2[Sharpe Ratio]))/_xlfn.STDEV.P(Table2[Sharpe Ratio])</f>
        <v>8.4564992100243278E-2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-2.7654102724170654E-2</v>
      </c>
      <c r="AS301">
        <f>_xlfn.RANK.AVG(Table2[[#This Row],[1Y Return vs Nifty Z-Score]],Table2[1Y Return vs Nifty Z-Score])</f>
        <v>376</v>
      </c>
      <c r="AT301">
        <f>_xlfn.RANK.AVG(Table2[[#This Row],[6M Return vs Nifty Z-Score]],Table2[6M Return vs Nifty Z-Score])</f>
        <v>261</v>
      </c>
      <c r="AU301">
        <f>_xlfn.RANK.AVG(Table2[[#This Row],[Sharpe Ratio Z-Score]],Table2[Sharpe Ratio Z-Score])</f>
        <v>317</v>
      </c>
      <c r="AV301">
        <f>(Table2[[#This Row],[Rank 1Y]]+Table2[[#This Row],[Rank 6M]]+Table2[[#This Row],[Rank Sharpe]])/3</f>
        <v>318</v>
      </c>
    </row>
    <row r="302" spans="1:48" x14ac:dyDescent="0.3">
      <c r="A302" t="s">
        <v>1564</v>
      </c>
      <c r="B302" t="s">
        <v>1565</v>
      </c>
      <c r="C302" t="s">
        <v>3046</v>
      </c>
      <c r="D302" t="s">
        <v>1566</v>
      </c>
      <c r="E302">
        <v>5648.4832838599996</v>
      </c>
      <c r="F302">
        <v>317.05</v>
      </c>
      <c r="G302">
        <v>14.408717384262401</v>
      </c>
      <c r="H302">
        <f>(Table2[[#This Row],[1Y Return vs Nifty]]-AVERAGE(Table2[1Y Return vs Nifty]))/_xlfn.STDEV.P(Table2[1Y Return vs Nifty])</f>
        <v>-0.27769129485801292</v>
      </c>
      <c r="I302">
        <v>-10.603174846673801</v>
      </c>
      <c r="J302">
        <f>(Table2[[#This Row],[1M Return vs Nifty]]-AVERAGE(Table2[1M Return vs Nifty]))/_xlfn.STDEV.P(Table2[1M Return vs Nifty])</f>
        <v>-0.9426549279646067</v>
      </c>
      <c r="K302">
        <v>-2.81880339502916</v>
      </c>
      <c r="L302">
        <f>(Table2[[#This Row],[6M Return vs Nifty]]-AVERAGE(Table2[6M Return vs Nifty]))/_xlfn.STDEV.P(Table2[6M Return vs Nifty])</f>
        <v>-0.24274156464076951</v>
      </c>
      <c r="M302">
        <v>-4.4581054331476402</v>
      </c>
      <c r="N302">
        <f>(Table2[[#This Row],[1W Return vs Nifty]]-AVERAGE(Table2[1W Return vs Nifty]))/_xlfn.STDEV.P(Table2[1W Return vs Nifty])</f>
        <v>-0.66417559570914142</v>
      </c>
      <c r="O302">
        <v>344.61</v>
      </c>
      <c r="P302">
        <v>332.609433038649</v>
      </c>
      <c r="Q302">
        <v>288.39384544016201</v>
      </c>
      <c r="R302">
        <v>25.286451219598298</v>
      </c>
      <c r="S302" s="1">
        <f>(Table2[[#This Row],[Close Price]]-Table2[[#This Row],[20D EMA]])/Table2[[#This Row],[20D EMA]]</f>
        <v>-7.9974463886712518E-2</v>
      </c>
      <c r="T302" s="1">
        <f>(Table2[[#This Row],[Close Price]]-Table2[[#This Row],[50D EMA]])/Table2[[#This Row],[50D EMA]]</f>
        <v>-4.6779891046688969E-2</v>
      </c>
      <c r="U302" s="1">
        <f>(Table2[[#This Row],[Close Price]]-Table2[[#This Row],[200D EMA]])/Table2[[#This Row],[200D EMA]]</f>
        <v>9.9364653625327731E-2</v>
      </c>
      <c r="V302">
        <v>0.90525776994110196</v>
      </c>
      <c r="W302">
        <v>306.25</v>
      </c>
      <c r="X302">
        <v>332.95</v>
      </c>
      <c r="Y302">
        <v>306.25</v>
      </c>
      <c r="Z302">
        <v>334</v>
      </c>
      <c r="AA302">
        <v>306.25</v>
      </c>
      <c r="AB302">
        <v>355.45</v>
      </c>
      <c r="AC302" s="1">
        <f>(Table2[[#This Row],[Close Price]]/Table2[[#This Row],[Day Low]])-1</f>
        <v>3.5265306122449047E-2</v>
      </c>
      <c r="AD302" s="1">
        <f>(Table2[[#This Row],[Day High]]/Table2[[#This Row],[Close Price]])-1</f>
        <v>5.0149818640592869E-2</v>
      </c>
      <c r="AE302" s="1">
        <f>(Table2[[#This Row],[Close Price]]/Table2[[#This Row],[Current Week Low]])-1</f>
        <v>3.5265306122449047E-2</v>
      </c>
      <c r="AF302" s="1">
        <f>(Table2[[#This Row],[Current Week High]]/Table2[[#This Row],[Close Price]])-1</f>
        <v>5.3461599116858549E-2</v>
      </c>
      <c r="AG302" s="1">
        <f>(Table2[[#This Row],[Close Price]]/Table2[[#This Row],[Current Month Low]])-1</f>
        <v>3.5265306122449047E-2</v>
      </c>
      <c r="AH302" s="1">
        <f>(Table2[[#This Row],[Current Month High]]/Table2[[#This Row],[Close Price]])-1</f>
        <v>0.12111654313199804</v>
      </c>
      <c r="AI302">
        <v>27.3931556536823</v>
      </c>
      <c r="AJ302">
        <v>55.798525798525802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0.03</v>
      </c>
      <c r="AM302" t="s">
        <v>3088</v>
      </c>
      <c r="AN302">
        <v>-9.61</v>
      </c>
      <c r="AO302" t="s">
        <v>3089</v>
      </c>
      <c r="AP302">
        <v>0.123827710958407</v>
      </c>
      <c r="AQ302">
        <f>(Table2[[#This Row],[Sharpe Ratio]]-AVERAGE(Table2[Sharpe Ratio]))/_xlfn.STDEV.P(Table2[Sharpe Ratio])</f>
        <v>0.75810772437249585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-1.3691556588000346</v>
      </c>
      <c r="AS302">
        <f>_xlfn.RANK.AVG(Table2[[#This Row],[1Y Return vs Nifty Z-Score]],Table2[1Y Return vs Nifty Z-Score])</f>
        <v>388</v>
      </c>
      <c r="AT302">
        <f>_xlfn.RANK.AVG(Table2[[#This Row],[6M Return vs Nifty Z-Score]],Table2[6M Return vs Nifty Z-Score])</f>
        <v>403</v>
      </c>
      <c r="AU302">
        <f>_xlfn.RANK.AVG(Table2[[#This Row],[Sharpe Ratio Z-Score]],Table2[Sharpe Ratio Z-Score])</f>
        <v>165</v>
      </c>
      <c r="AV302">
        <f>(Table2[[#This Row],[Rank 1Y]]+Table2[[#This Row],[Rank 6M]]+Table2[[#This Row],[Rank Sharpe]])/3</f>
        <v>318.66666666666669</v>
      </c>
    </row>
    <row r="303" spans="1:48" x14ac:dyDescent="0.3">
      <c r="A303" t="s">
        <v>620</v>
      </c>
      <c r="B303" t="s">
        <v>621</v>
      </c>
      <c r="C303" t="s">
        <v>3034</v>
      </c>
      <c r="D303" t="s">
        <v>51</v>
      </c>
      <c r="E303">
        <v>29306.553546269999</v>
      </c>
      <c r="F303">
        <v>1888.15</v>
      </c>
      <c r="G303">
        <v>24.166458752637499</v>
      </c>
      <c r="H303">
        <f>(Table2[[#This Row],[1Y Return vs Nifty]]-AVERAGE(Table2[1Y Return vs Nifty]))/_xlfn.STDEV.P(Table2[1Y Return vs Nifty])</f>
        <v>-0.1249773840234837</v>
      </c>
      <c r="I303">
        <v>10.1550863090785</v>
      </c>
      <c r="J303">
        <f>(Table2[[#This Row],[1M Return vs Nifty]]-AVERAGE(Table2[1M Return vs Nifty]))/_xlfn.STDEV.P(Table2[1M Return vs Nifty])</f>
        <v>1.2586076505627006</v>
      </c>
      <c r="K303">
        <v>3.3963697444459401E-2</v>
      </c>
      <c r="L303">
        <f>(Table2[[#This Row],[6M Return vs Nifty]]-AVERAGE(Table2[6M Return vs Nifty]))/_xlfn.STDEV.P(Table2[6M Return vs Nifty])</f>
        <v>-0.13757542022382122</v>
      </c>
      <c r="M303">
        <v>2.3420807798058898</v>
      </c>
      <c r="N303">
        <f>(Table2[[#This Row],[1W Return vs Nifty]]-AVERAGE(Table2[1W Return vs Nifty]))/_xlfn.STDEV.P(Table2[1W Return vs Nifty])</f>
        <v>0.69294655846325648</v>
      </c>
      <c r="O303">
        <v>1859.19</v>
      </c>
      <c r="P303">
        <v>1816.7310561054201</v>
      </c>
      <c r="Q303">
        <v>1658.5893709028601</v>
      </c>
      <c r="R303">
        <v>54.675199220093603</v>
      </c>
      <c r="S303" s="1">
        <f>(Table2[[#This Row],[Close Price]]-Table2[[#This Row],[20D EMA]])/Table2[[#This Row],[20D EMA]]</f>
        <v>1.5576675864220459E-2</v>
      </c>
      <c r="T303" s="1">
        <f>(Table2[[#This Row],[Close Price]]-Table2[[#This Row],[50D EMA]])/Table2[[#This Row],[50D EMA]]</f>
        <v>3.9311786769189117E-2</v>
      </c>
      <c r="U303" s="1">
        <f>(Table2[[#This Row],[Close Price]]-Table2[[#This Row],[200D EMA]])/Table2[[#This Row],[200D EMA]]</f>
        <v>0.13840715075376234</v>
      </c>
      <c r="V303">
        <v>0.914759361167234</v>
      </c>
      <c r="W303">
        <v>1873.2</v>
      </c>
      <c r="X303">
        <v>1931.1</v>
      </c>
      <c r="Y303">
        <v>1825</v>
      </c>
      <c r="Z303">
        <v>2010</v>
      </c>
      <c r="AA303">
        <v>1825</v>
      </c>
      <c r="AB303">
        <v>2010</v>
      </c>
      <c r="AC303" s="1">
        <f>(Table2[[#This Row],[Close Price]]/Table2[[#This Row],[Day Low]])-1</f>
        <v>7.9809950886184922E-3</v>
      </c>
      <c r="AD303" s="1">
        <f>(Table2[[#This Row],[Day High]]/Table2[[#This Row],[Close Price]])-1</f>
        <v>2.2747133437491573E-2</v>
      </c>
      <c r="AE303" s="1">
        <f>(Table2[[#This Row],[Close Price]]/Table2[[#This Row],[Current Week Low]])-1</f>
        <v>3.4602739726027343E-2</v>
      </c>
      <c r="AF303" s="1">
        <f>(Table2[[#This Row],[Current Week High]]/Table2[[#This Row],[Close Price]])-1</f>
        <v>6.4534067738262202E-2</v>
      </c>
      <c r="AG303" s="1">
        <f>(Table2[[#This Row],[Close Price]]/Table2[[#This Row],[Current Month Low]])-1</f>
        <v>3.4602739726027343E-2</v>
      </c>
      <c r="AH303" s="1">
        <f>(Table2[[#This Row],[Current Month High]]/Table2[[#This Row],[Close Price]])-1</f>
        <v>6.4534067738262202E-2</v>
      </c>
      <c r="AI303">
        <v>6.4534067738262202</v>
      </c>
      <c r="AJ303">
        <v>51.7256619390092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-0.09</v>
      </c>
      <c r="AM303" t="s">
        <v>3089</v>
      </c>
      <c r="AN303">
        <v>5.45</v>
      </c>
      <c r="AO303" t="s">
        <v>3088</v>
      </c>
      <c r="AP303">
        <v>7.9515833403917005E-2</v>
      </c>
      <c r="AQ303">
        <f>(Table2[[#This Row],[Sharpe Ratio]]-AVERAGE(Table2[Sharpe Ratio]))/_xlfn.STDEV.P(Table2[Sharpe Ratio])</f>
        <v>0.23922837151349191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1.9282297762921439</v>
      </c>
      <c r="AS303">
        <f>_xlfn.RANK.AVG(Table2[[#This Row],[1Y Return vs Nifty Z-Score]],Table2[1Y Return vs Nifty Z-Score])</f>
        <v>327</v>
      </c>
      <c r="AT303">
        <f>_xlfn.RANK.AVG(Table2[[#This Row],[6M Return vs Nifty Z-Score]],Table2[6M Return vs Nifty Z-Score])</f>
        <v>364</v>
      </c>
      <c r="AU303">
        <f>_xlfn.RANK.AVG(Table2[[#This Row],[Sharpe Ratio Z-Score]],Table2[Sharpe Ratio Z-Score])</f>
        <v>271</v>
      </c>
      <c r="AV303">
        <f>(Table2[[#This Row],[Rank 1Y]]+Table2[[#This Row],[Rank 6M]]+Table2[[#This Row],[Rank Sharpe]])/3</f>
        <v>320.66666666666669</v>
      </c>
    </row>
    <row r="304" spans="1:48" x14ac:dyDescent="0.3">
      <c r="A304" t="s">
        <v>865</v>
      </c>
      <c r="B304" t="s">
        <v>866</v>
      </c>
      <c r="C304" t="s">
        <v>3030</v>
      </c>
      <c r="D304" t="s">
        <v>867</v>
      </c>
      <c r="E304">
        <v>16887.318028174999</v>
      </c>
      <c r="F304">
        <v>189.91</v>
      </c>
      <c r="G304">
        <v>26.721723434981499</v>
      </c>
      <c r="H304">
        <f>(Table2[[#This Row],[1Y Return vs Nifty]]-AVERAGE(Table2[1Y Return vs Nifty]))/_xlfn.STDEV.P(Table2[1Y Return vs Nifty])</f>
        <v>-8.498611471982874E-2</v>
      </c>
      <c r="I304">
        <v>3.2050253136923001</v>
      </c>
      <c r="J304">
        <f>(Table2[[#This Row],[1M Return vs Nifty]]-AVERAGE(Table2[1M Return vs Nifty]))/_xlfn.STDEV.P(Table2[1M Return vs Nifty])</f>
        <v>0.52160424392685989</v>
      </c>
      <c r="K304">
        <v>14.8378466616927</v>
      </c>
      <c r="L304">
        <f>(Table2[[#This Row],[6M Return vs Nifty]]-AVERAGE(Table2[6M Return vs Nifty]))/_xlfn.STDEV.P(Table2[6M Return vs Nifty])</f>
        <v>0.40816394204559547</v>
      </c>
      <c r="M304">
        <v>3.8466219482050699</v>
      </c>
      <c r="N304">
        <f>(Table2[[#This Row],[1W Return vs Nifty]]-AVERAGE(Table2[1W Return vs Nifty]))/_xlfn.STDEV.P(Table2[1W Return vs Nifty])</f>
        <v>0.99320982884392384</v>
      </c>
      <c r="O304">
        <v>183.12</v>
      </c>
      <c r="P304">
        <v>175.57855069867799</v>
      </c>
      <c r="Q304">
        <v>157.654699713523</v>
      </c>
      <c r="R304">
        <v>60.6393178937644</v>
      </c>
      <c r="S304" s="1">
        <f>(Table2[[#This Row],[Close Price]]-Table2[[#This Row],[20D EMA]])/Table2[[#This Row],[20D EMA]]</f>
        <v>3.707951070336387E-2</v>
      </c>
      <c r="T304" s="1">
        <f>(Table2[[#This Row],[Close Price]]-Table2[[#This Row],[50D EMA]])/Table2[[#This Row],[50D EMA]]</f>
        <v>8.1624146254158134E-2</v>
      </c>
      <c r="U304" s="1">
        <f>(Table2[[#This Row],[Close Price]]-Table2[[#This Row],[200D EMA]])/Table2[[#This Row],[200D EMA]]</f>
        <v>0.20459460038355115</v>
      </c>
      <c r="V304">
        <v>1.2374814528560001</v>
      </c>
      <c r="W304">
        <v>189.27</v>
      </c>
      <c r="X304">
        <v>196.64</v>
      </c>
      <c r="Y304">
        <v>185.32</v>
      </c>
      <c r="Z304">
        <v>197.29</v>
      </c>
      <c r="AA304">
        <v>184.3</v>
      </c>
      <c r="AB304">
        <v>197.8</v>
      </c>
      <c r="AC304" s="1">
        <f>(Table2[[#This Row],[Close Price]]/Table2[[#This Row],[Day Low]])-1</f>
        <v>3.3814127965339225E-3</v>
      </c>
      <c r="AD304" s="1">
        <f>(Table2[[#This Row],[Day High]]/Table2[[#This Row],[Close Price]])-1</f>
        <v>3.5437838976357217E-2</v>
      </c>
      <c r="AE304" s="1">
        <f>(Table2[[#This Row],[Close Price]]/Table2[[#This Row],[Current Week Low]])-1</f>
        <v>2.4767968918627314E-2</v>
      </c>
      <c r="AF304" s="1">
        <f>(Table2[[#This Row],[Current Week High]]/Table2[[#This Row],[Close Price]])-1</f>
        <v>3.8860512874519415E-2</v>
      </c>
      <c r="AG304" s="1">
        <f>(Table2[[#This Row],[Close Price]]/Table2[[#This Row],[Current Month Low]])-1</f>
        <v>3.0439500813890241E-2</v>
      </c>
      <c r="AH304" s="1">
        <f>(Table2[[#This Row],[Current Month High]]/Table2[[#This Row],[Close Price]])-1</f>
        <v>4.1545995471539143E-2</v>
      </c>
      <c r="AI304">
        <v>4.1545995471539099</v>
      </c>
      <c r="AJ304">
        <v>56.497733827770901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0.19</v>
      </c>
      <c r="AM304" t="s">
        <v>3088</v>
      </c>
      <c r="AN304">
        <v>12.33</v>
      </c>
      <c r="AO304" t="s">
        <v>3088</v>
      </c>
      <c r="AP304">
        <v>2.5162206552838001E-2</v>
      </c>
      <c r="AQ304">
        <f>(Table2[[#This Row],[Sharpe Ratio]]-AVERAGE(Table2[Sharpe Ratio]))/_xlfn.STDEV.P(Table2[Sharpe Ratio])</f>
        <v>-0.39723698004708385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1.4407549200494665</v>
      </c>
      <c r="AS304">
        <f>_xlfn.RANK.AVG(Table2[[#This Row],[1Y Return vs Nifty Z-Score]],Table2[1Y Return vs Nifty Z-Score])</f>
        <v>313</v>
      </c>
      <c r="AT304">
        <f>_xlfn.RANK.AVG(Table2[[#This Row],[6M Return vs Nifty Z-Score]],Table2[6M Return vs Nifty Z-Score])</f>
        <v>197</v>
      </c>
      <c r="AU304">
        <f>_xlfn.RANK.AVG(Table2[[#This Row],[Sharpe Ratio Z-Score]],Table2[Sharpe Ratio Z-Score])</f>
        <v>452</v>
      </c>
      <c r="AV304">
        <f>(Table2[[#This Row],[Rank 1Y]]+Table2[[#This Row],[Rank 6M]]+Table2[[#This Row],[Rank Sharpe]])/3</f>
        <v>320.66666666666669</v>
      </c>
    </row>
    <row r="305" spans="1:48" x14ac:dyDescent="0.3">
      <c r="A305" t="s">
        <v>1179</v>
      </c>
      <c r="B305" t="s">
        <v>1180</v>
      </c>
      <c r="C305" t="s">
        <v>3046</v>
      </c>
      <c r="D305" t="s">
        <v>1165</v>
      </c>
      <c r="E305">
        <v>9708.6486811499999</v>
      </c>
      <c r="F305">
        <v>504.85</v>
      </c>
      <c r="G305">
        <v>3.53388400513689</v>
      </c>
      <c r="H305">
        <f>(Table2[[#This Row],[1Y Return vs Nifty]]-AVERAGE(Table2[1Y Return vs Nifty]))/_xlfn.STDEV.P(Table2[1Y Return vs Nifty])</f>
        <v>-0.44788829765853799</v>
      </c>
      <c r="I305">
        <v>-9.2255995147938297</v>
      </c>
      <c r="J305">
        <f>(Table2[[#This Row],[1M Return vs Nifty]]-AVERAGE(Table2[1M Return vs Nifty]))/_xlfn.STDEV.P(Table2[1M Return vs Nifty])</f>
        <v>-0.79657308592508647</v>
      </c>
      <c r="K305">
        <v>29.9954159182106</v>
      </c>
      <c r="L305">
        <f>(Table2[[#This Row],[6M Return vs Nifty]]-AVERAGE(Table2[6M Return vs Nifty]))/_xlfn.STDEV.P(Table2[6M Return vs Nifty])</f>
        <v>0.96694181131029378</v>
      </c>
      <c r="M305">
        <v>-7.5167119020714397</v>
      </c>
      <c r="N305">
        <f>(Table2[[#This Row],[1W Return vs Nifty]]-AVERAGE(Table2[1W Return vs Nifty]))/_xlfn.STDEV.P(Table2[1W Return vs Nifty])</f>
        <v>-1.2745857330028132</v>
      </c>
      <c r="O305">
        <v>531.79999999999995</v>
      </c>
      <c r="P305">
        <v>519.40193141054704</v>
      </c>
      <c r="Q305">
        <v>442.54422396100301</v>
      </c>
      <c r="R305">
        <v>33.9920285315497</v>
      </c>
      <c r="S305" s="1">
        <f>(Table2[[#This Row],[Close Price]]-Table2[[#This Row],[20D EMA]])/Table2[[#This Row],[20D EMA]]</f>
        <v>-5.0676946220383476E-2</v>
      </c>
      <c r="T305" s="1">
        <f>(Table2[[#This Row],[Close Price]]-Table2[[#This Row],[50D EMA]])/Table2[[#This Row],[50D EMA]]</f>
        <v>-2.8016706389651133E-2</v>
      </c>
      <c r="U305" s="1">
        <f>(Table2[[#This Row],[Close Price]]-Table2[[#This Row],[200D EMA]])/Table2[[#This Row],[200D EMA]]</f>
        <v>0.14078994293796815</v>
      </c>
      <c r="V305">
        <v>0.90433784936489803</v>
      </c>
      <c r="W305">
        <v>488.75</v>
      </c>
      <c r="X305">
        <v>520</v>
      </c>
      <c r="Y305">
        <v>486.8</v>
      </c>
      <c r="Z305">
        <v>520</v>
      </c>
      <c r="AA305">
        <v>486.8</v>
      </c>
      <c r="AB305">
        <v>573.85</v>
      </c>
      <c r="AC305" s="1">
        <f>(Table2[[#This Row],[Close Price]]/Table2[[#This Row],[Day Low]])-1</f>
        <v>3.2941176470588251E-2</v>
      </c>
      <c r="AD305" s="1">
        <f>(Table2[[#This Row],[Day High]]/Table2[[#This Row],[Close Price]])-1</f>
        <v>3.0008913538674742E-2</v>
      </c>
      <c r="AE305" s="1">
        <f>(Table2[[#This Row],[Close Price]]/Table2[[#This Row],[Current Week Low]])-1</f>
        <v>3.7078882497945775E-2</v>
      </c>
      <c r="AF305" s="1">
        <f>(Table2[[#This Row],[Current Week High]]/Table2[[#This Row],[Close Price]])-1</f>
        <v>3.0008913538674742E-2</v>
      </c>
      <c r="AG305" s="1">
        <f>(Table2[[#This Row],[Close Price]]/Table2[[#This Row],[Current Month Low]])-1</f>
        <v>3.7078882497945775E-2</v>
      </c>
      <c r="AH305" s="1">
        <f>(Table2[[#This Row],[Current Month High]]/Table2[[#This Row],[Close Price]])-1</f>
        <v>0.13667425968109348</v>
      </c>
      <c r="AI305">
        <v>15.1629196791126</v>
      </c>
      <c r="AJ305">
        <v>63.065245478036097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0.04</v>
      </c>
      <c r="AM305" t="s">
        <v>3088</v>
      </c>
      <c r="AN305">
        <v>-4.63</v>
      </c>
      <c r="AO305" t="s">
        <v>3089</v>
      </c>
      <c r="AP305">
        <v>3.6547059940391001E-2</v>
      </c>
      <c r="AQ305">
        <f>(Table2[[#This Row],[Sharpe Ratio]]-AVERAGE(Table2[Sharpe Ratio]))/_xlfn.STDEV.P(Table2[Sharpe Ratio])</f>
        <v>-0.26392361838995487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-1.8160289236660985</v>
      </c>
      <c r="AS305">
        <f>_xlfn.RANK.AVG(Table2[[#This Row],[1Y Return vs Nifty Z-Score]],Table2[1Y Return vs Nifty Z-Score])</f>
        <v>451</v>
      </c>
      <c r="AT305">
        <f>_xlfn.RANK.AVG(Table2[[#This Row],[6M Return vs Nifty Z-Score]],Table2[6M Return vs Nifty Z-Score])</f>
        <v>105</v>
      </c>
      <c r="AU305">
        <f>_xlfn.RANK.AVG(Table2[[#This Row],[Sharpe Ratio Z-Score]],Table2[Sharpe Ratio Z-Score])</f>
        <v>407</v>
      </c>
      <c r="AV305">
        <f>(Table2[[#This Row],[Rank 1Y]]+Table2[[#This Row],[Rank 6M]]+Table2[[#This Row],[Rank Sharpe]])/3</f>
        <v>321</v>
      </c>
    </row>
    <row r="306" spans="1:48" x14ac:dyDescent="0.3">
      <c r="A306" t="s">
        <v>845</v>
      </c>
      <c r="B306" t="s">
        <v>846</v>
      </c>
      <c r="C306" t="s">
        <v>3028</v>
      </c>
      <c r="D306" t="s">
        <v>177</v>
      </c>
      <c r="E306">
        <v>17462.92337262</v>
      </c>
      <c r="F306">
        <v>1767.9</v>
      </c>
      <c r="G306">
        <v>43.247895734004203</v>
      </c>
      <c r="H306">
        <f>(Table2[[#This Row],[1Y Return vs Nifty]]-AVERAGE(Table2[1Y Return vs Nifty]))/_xlfn.STDEV.P(Table2[1Y Return vs Nifty])</f>
        <v>0.1736573876677828</v>
      </c>
      <c r="I306">
        <v>6.8214726716454797</v>
      </c>
      <c r="J306">
        <f>(Table2[[#This Row],[1M Return vs Nifty]]-AVERAGE(Table2[1M Return vs Nifty]))/_xlfn.STDEV.P(Table2[1M Return vs Nifty])</f>
        <v>0.90510217646300051</v>
      </c>
      <c r="K306">
        <v>5.8433288085824397</v>
      </c>
      <c r="L306">
        <f>(Table2[[#This Row],[6M Return vs Nifty]]-AVERAGE(Table2[6M Return vs Nifty]))/_xlfn.STDEV.P(Table2[6M Return vs Nifty])</f>
        <v>7.6584555142049787E-2</v>
      </c>
      <c r="M306">
        <v>0.28578867873901898</v>
      </c>
      <c r="N306">
        <f>(Table2[[#This Row],[1W Return vs Nifty]]-AVERAGE(Table2[1W Return vs Nifty]))/_xlfn.STDEV.P(Table2[1W Return vs Nifty])</f>
        <v>0.28256962488874232</v>
      </c>
      <c r="O306">
        <v>1760.06</v>
      </c>
      <c r="P306">
        <v>1638.42828213796</v>
      </c>
      <c r="Q306">
        <v>1395.7899618906999</v>
      </c>
      <c r="R306">
        <v>45.488810786371303</v>
      </c>
      <c r="S306" s="1">
        <f>(Table2[[#This Row],[Close Price]]-Table2[[#This Row],[20D EMA]])/Table2[[#This Row],[20D EMA]]</f>
        <v>4.4543936002182571E-3</v>
      </c>
      <c r="T306" s="1">
        <f>(Table2[[#This Row],[Close Price]]-Table2[[#This Row],[50D EMA]])/Table2[[#This Row],[50D EMA]]</f>
        <v>7.9021901216875023E-2</v>
      </c>
      <c r="U306" s="1">
        <f>(Table2[[#This Row],[Close Price]]-Table2[[#This Row],[200D EMA]])/Table2[[#This Row],[200D EMA]]</f>
        <v>0.26659457960655469</v>
      </c>
      <c r="V306">
        <v>0.89348869343828696</v>
      </c>
      <c r="W306">
        <v>1758.1</v>
      </c>
      <c r="X306">
        <v>1854</v>
      </c>
      <c r="Y306">
        <v>1758.1</v>
      </c>
      <c r="Z306">
        <v>1859.95</v>
      </c>
      <c r="AA306">
        <v>1758.1</v>
      </c>
      <c r="AB306">
        <v>1883.55</v>
      </c>
      <c r="AC306" s="1">
        <f>(Table2[[#This Row],[Close Price]]/Table2[[#This Row],[Day Low]])-1</f>
        <v>5.5741994198283962E-3</v>
      </c>
      <c r="AD306" s="1">
        <f>(Table2[[#This Row],[Day High]]/Table2[[#This Row],[Close Price]])-1</f>
        <v>4.8701849652129647E-2</v>
      </c>
      <c r="AE306" s="1">
        <f>(Table2[[#This Row],[Close Price]]/Table2[[#This Row],[Current Week Low]])-1</f>
        <v>5.5741994198283962E-3</v>
      </c>
      <c r="AF306" s="1">
        <f>(Table2[[#This Row],[Current Week High]]/Table2[[#This Row],[Close Price]])-1</f>
        <v>5.2067424628089887E-2</v>
      </c>
      <c r="AG306" s="1">
        <f>(Table2[[#This Row],[Close Price]]/Table2[[#This Row],[Current Month Low]])-1</f>
        <v>5.5741994198283962E-3</v>
      </c>
      <c r="AH306" s="1">
        <f>(Table2[[#This Row],[Current Month High]]/Table2[[#This Row],[Close Price]])-1</f>
        <v>6.5416595961309998E-2</v>
      </c>
      <c r="AI306">
        <v>8.1593981560043005</v>
      </c>
      <c r="AJ306">
        <v>82.154448508577602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0.27</v>
      </c>
      <c r="AM306" t="s">
        <v>3088</v>
      </c>
      <c r="AN306">
        <v>4.12</v>
      </c>
      <c r="AO306" t="s">
        <v>3088</v>
      </c>
      <c r="AP306">
        <v>3.3536796295674999E-2</v>
      </c>
      <c r="AQ306">
        <f>(Table2[[#This Row],[Sharpe Ratio]]-AVERAGE(Table2[Sharpe Ratio]))/_xlfn.STDEV.P(Table2[Sharpe Ratio])</f>
        <v>-0.29917294065088795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1.1387408035106874</v>
      </c>
      <c r="AS306">
        <f>_xlfn.RANK.AVG(Table2[[#This Row],[1Y Return vs Nifty Z-Score]],Table2[1Y Return vs Nifty Z-Score])</f>
        <v>249</v>
      </c>
      <c r="AT306">
        <f>_xlfn.RANK.AVG(Table2[[#This Row],[6M Return vs Nifty Z-Score]],Table2[6M Return vs Nifty Z-Score])</f>
        <v>293</v>
      </c>
      <c r="AU306">
        <f>_xlfn.RANK.AVG(Table2[[#This Row],[Sharpe Ratio Z-Score]],Table2[Sharpe Ratio Z-Score])</f>
        <v>422</v>
      </c>
      <c r="AV306">
        <f>(Table2[[#This Row],[Rank 1Y]]+Table2[[#This Row],[Rank 6M]]+Table2[[#This Row],[Rank Sharpe]])/3</f>
        <v>321.33333333333331</v>
      </c>
    </row>
    <row r="307" spans="1:48" x14ac:dyDescent="0.3">
      <c r="A307" t="s">
        <v>803</v>
      </c>
      <c r="B307" t="s">
        <v>804</v>
      </c>
      <c r="C307" t="s">
        <v>3030</v>
      </c>
      <c r="D307" t="s">
        <v>432</v>
      </c>
      <c r="E307">
        <v>19098.326452820002</v>
      </c>
      <c r="F307">
        <v>3880.15</v>
      </c>
      <c r="G307">
        <v>40.281694778006496</v>
      </c>
      <c r="H307">
        <f>(Table2[[#This Row],[1Y Return vs Nifty]]-AVERAGE(Table2[1Y Return vs Nifty]))/_xlfn.STDEV.P(Table2[1Y Return vs Nifty])</f>
        <v>0.12723474422904188</v>
      </c>
      <c r="I307">
        <v>7.6958319836465803</v>
      </c>
      <c r="J307">
        <f>(Table2[[#This Row],[1M Return vs Nifty]]-AVERAGE(Table2[1M Return vs Nifty]))/_xlfn.STDEV.P(Table2[1M Return vs Nifty])</f>
        <v>0.99782162050764556</v>
      </c>
      <c r="K307">
        <v>22.4643367376218</v>
      </c>
      <c r="L307">
        <f>(Table2[[#This Row],[6M Return vs Nifty]]-AVERAGE(Table2[6M Return vs Nifty]))/_xlfn.STDEV.P(Table2[6M Return vs Nifty])</f>
        <v>0.68931151936994373</v>
      </c>
      <c r="M307">
        <v>-3.86530983275052</v>
      </c>
      <c r="N307">
        <f>(Table2[[#This Row],[1W Return vs Nifty]]-AVERAGE(Table2[1W Return vs Nifty]))/_xlfn.STDEV.P(Table2[1W Return vs Nifty])</f>
        <v>-0.54587059390457426</v>
      </c>
      <c r="O307">
        <v>4113.83</v>
      </c>
      <c r="P307">
        <v>3861.2051213285199</v>
      </c>
      <c r="Q307">
        <v>3236.1407486746598</v>
      </c>
      <c r="R307">
        <v>34.959453917336099</v>
      </c>
      <c r="S307" s="1">
        <f>(Table2[[#This Row],[Close Price]]-Table2[[#This Row],[20D EMA]])/Table2[[#This Row],[20D EMA]]</f>
        <v>-5.6803514000335412E-2</v>
      </c>
      <c r="T307" s="1">
        <f>(Table2[[#This Row],[Close Price]]-Table2[[#This Row],[50D EMA]])/Table2[[#This Row],[50D EMA]]</f>
        <v>4.9064678192910511E-3</v>
      </c>
      <c r="U307" s="1">
        <f>(Table2[[#This Row],[Close Price]]-Table2[[#This Row],[200D EMA]])/Table2[[#This Row],[200D EMA]]</f>
        <v>0.19900532805598461</v>
      </c>
      <c r="V307">
        <v>1.9062777427943101</v>
      </c>
      <c r="W307">
        <v>3850</v>
      </c>
      <c r="X307">
        <v>4081.3</v>
      </c>
      <c r="Y307">
        <v>3850</v>
      </c>
      <c r="Z307">
        <v>4311</v>
      </c>
      <c r="AA307">
        <v>3850</v>
      </c>
      <c r="AB307">
        <v>4525</v>
      </c>
      <c r="AC307" s="1">
        <f>(Table2[[#This Row],[Close Price]]/Table2[[#This Row],[Day Low]])-1</f>
        <v>7.8311688311687444E-3</v>
      </c>
      <c r="AD307" s="1">
        <f>(Table2[[#This Row],[Day High]]/Table2[[#This Row],[Close Price]])-1</f>
        <v>5.1840779351313815E-2</v>
      </c>
      <c r="AE307" s="1">
        <f>(Table2[[#This Row],[Close Price]]/Table2[[#This Row],[Current Week Low]])-1</f>
        <v>7.8311688311687444E-3</v>
      </c>
      <c r="AF307" s="1">
        <f>(Table2[[#This Row],[Current Week High]]/Table2[[#This Row],[Close Price]])-1</f>
        <v>0.1110395216679767</v>
      </c>
      <c r="AG307" s="1">
        <f>(Table2[[#This Row],[Close Price]]/Table2[[#This Row],[Current Month Low]])-1</f>
        <v>7.8311688311687444E-3</v>
      </c>
      <c r="AH307" s="1">
        <f>(Table2[[#This Row],[Current Month High]]/Table2[[#This Row],[Close Price]])-1</f>
        <v>0.16619202865868576</v>
      </c>
      <c r="AI307">
        <v>26.5414996842905</v>
      </c>
      <c r="AJ307">
        <v>73.997757847533606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0.12</v>
      </c>
      <c r="AM307" t="s">
        <v>3088</v>
      </c>
      <c r="AN307">
        <v>-6.03</v>
      </c>
      <c r="AO307" t="s">
        <v>3089</v>
      </c>
      <c r="AP307">
        <v>-2.1694077362589999E-3</v>
      </c>
      <c r="AQ307">
        <f>(Table2[[#This Row],[Sharpe Ratio]]-AVERAGE(Table2[Sharpe Ratio]))/_xlfn.STDEV.P(Table2[Sharpe Ratio])</f>
        <v>-0.71728232945660253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0.5512149607454544</v>
      </c>
      <c r="AS307">
        <f>_xlfn.RANK.AVG(Table2[[#This Row],[1Y Return vs Nifty Z-Score]],Table2[1Y Return vs Nifty Z-Score])</f>
        <v>261</v>
      </c>
      <c r="AT307">
        <f>_xlfn.RANK.AVG(Table2[[#This Row],[6M Return vs Nifty Z-Score]],Table2[6M Return vs Nifty Z-Score])</f>
        <v>145</v>
      </c>
      <c r="AU307">
        <f>_xlfn.RANK.AVG(Table2[[#This Row],[Sharpe Ratio Z-Score]],Table2[Sharpe Ratio Z-Score])</f>
        <v>569</v>
      </c>
      <c r="AV307">
        <f>(Table2[[#This Row],[Rank 1Y]]+Table2[[#This Row],[Rank 6M]]+Table2[[#This Row],[Rank Sharpe]])/3</f>
        <v>325</v>
      </c>
    </row>
    <row r="308" spans="1:48" x14ac:dyDescent="0.3">
      <c r="A308" t="s">
        <v>626</v>
      </c>
      <c r="B308" t="s">
        <v>627</v>
      </c>
      <c r="C308" t="s">
        <v>3037</v>
      </c>
      <c r="D308" t="s">
        <v>628</v>
      </c>
      <c r="E308">
        <v>27429.636327299999</v>
      </c>
      <c r="F308">
        <v>283.64999999999998</v>
      </c>
      <c r="G308">
        <v>67.821647494455803</v>
      </c>
      <c r="H308">
        <f>(Table2[[#This Row],[1Y Return vs Nifty]]-AVERAGE(Table2[1Y Return vs Nifty]))/_xlfn.STDEV.P(Table2[1Y Return vs Nifty])</f>
        <v>0.55824984544475975</v>
      </c>
      <c r="I308">
        <v>-11.9051434320673</v>
      </c>
      <c r="J308">
        <f>(Table2[[#This Row],[1M Return vs Nifty]]-AVERAGE(Table2[1M Return vs Nifty]))/_xlfn.STDEV.P(Table2[1M Return vs Nifty])</f>
        <v>-1.0807192245808317</v>
      </c>
      <c r="K308">
        <v>-14.2395502685336</v>
      </c>
      <c r="L308">
        <f>(Table2[[#This Row],[6M Return vs Nifty]]-AVERAGE(Table2[6M Return vs Nifty]))/_xlfn.STDEV.P(Table2[6M Return vs Nifty])</f>
        <v>-0.66376293656319041</v>
      </c>
      <c r="M308">
        <v>-4.8095737442379596</v>
      </c>
      <c r="N308">
        <f>(Table2[[#This Row],[1W Return vs Nifty]]-AVERAGE(Table2[1W Return vs Nifty]))/_xlfn.STDEV.P(Table2[1W Return vs Nifty])</f>
        <v>-0.7343185912879433</v>
      </c>
      <c r="O308">
        <v>314.45999999999998</v>
      </c>
      <c r="P308">
        <v>325.18196098027698</v>
      </c>
      <c r="Q308">
        <v>283.10922941501002</v>
      </c>
      <c r="R308">
        <v>20.519555884189501</v>
      </c>
      <c r="S308" s="1">
        <f>(Table2[[#This Row],[Close Price]]-Table2[[#This Row],[20D EMA]])/Table2[[#This Row],[20D EMA]]</f>
        <v>-9.7977485212745671E-2</v>
      </c>
      <c r="T308" s="1">
        <f>(Table2[[#This Row],[Close Price]]-Table2[[#This Row],[50D EMA]])/Table2[[#This Row],[50D EMA]]</f>
        <v>-0.12771914178473145</v>
      </c>
      <c r="U308" s="1">
        <f>(Table2[[#This Row],[Close Price]]-Table2[[#This Row],[200D EMA]])/Table2[[#This Row],[200D EMA]]</f>
        <v>1.9101128780130341E-3</v>
      </c>
      <c r="V308">
        <v>0.57889374512408498</v>
      </c>
      <c r="W308">
        <v>282.10000000000002</v>
      </c>
      <c r="X308">
        <v>297</v>
      </c>
      <c r="Y308">
        <v>282.10000000000002</v>
      </c>
      <c r="Z308">
        <v>303.95</v>
      </c>
      <c r="AA308">
        <v>282.10000000000002</v>
      </c>
      <c r="AB308">
        <v>329.7</v>
      </c>
      <c r="AC308" s="1">
        <f>(Table2[[#This Row],[Close Price]]/Table2[[#This Row],[Day Low]])-1</f>
        <v>5.4945054945052529E-3</v>
      </c>
      <c r="AD308" s="1">
        <f>(Table2[[#This Row],[Day High]]/Table2[[#This Row],[Close Price]])-1</f>
        <v>4.7065044949762047E-2</v>
      </c>
      <c r="AE308" s="1">
        <f>(Table2[[#This Row],[Close Price]]/Table2[[#This Row],[Current Week Low]])-1</f>
        <v>5.4945054945052529E-3</v>
      </c>
      <c r="AF308" s="1">
        <f>(Table2[[#This Row],[Current Week High]]/Table2[[#This Row],[Close Price]])-1</f>
        <v>7.156707209589297E-2</v>
      </c>
      <c r="AG308" s="1">
        <f>(Table2[[#This Row],[Close Price]]/Table2[[#This Row],[Current Month Low]])-1</f>
        <v>5.4945054945052529E-3</v>
      </c>
      <c r="AH308" s="1">
        <f>(Table2[[#This Row],[Current Month High]]/Table2[[#This Row],[Close Price]])-1</f>
        <v>0.16234796404019036</v>
      </c>
      <c r="AI308">
        <v>46.589106292966697</v>
      </c>
      <c r="AJ308">
        <v>109.95558845299701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-0.21</v>
      </c>
      <c r="AM308" t="s">
        <v>3089</v>
      </c>
      <c r="AN308">
        <v>-7.85</v>
      </c>
      <c r="AO308" t="s">
        <v>3089</v>
      </c>
      <c r="AP308">
        <v>7.6031507471789994E-2</v>
      </c>
      <c r="AQ308">
        <f>(Table2[[#This Row],[Sharpe Ratio]]-AVERAGE(Table2[Sharpe Ratio]))/_xlfn.STDEV.P(Table2[Sharpe Ratio])</f>
        <v>0.19842791609183452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154</v>
      </c>
      <c r="AT308">
        <f>_xlfn.RANK.AVG(Table2[[#This Row],[6M Return vs Nifty Z-Score]],Table2[6M Return vs Nifty Z-Score])</f>
        <v>541</v>
      </c>
      <c r="AU308">
        <f>_xlfn.RANK.AVG(Table2[[#This Row],[Sharpe Ratio Z-Score]],Table2[Sharpe Ratio Z-Score])</f>
        <v>281</v>
      </c>
      <c r="AV308">
        <f>(Table2[[#This Row],[Rank 1Y]]+Table2[[#This Row],[Rank 6M]]+Table2[[#This Row],[Rank Sharpe]])/3</f>
        <v>325.33333333333331</v>
      </c>
    </row>
    <row r="309" spans="1:48" x14ac:dyDescent="0.3">
      <c r="A309" t="s">
        <v>439</v>
      </c>
      <c r="B309" t="s">
        <v>440</v>
      </c>
      <c r="C309" t="s">
        <v>3030</v>
      </c>
      <c r="D309" t="s">
        <v>34</v>
      </c>
      <c r="E309">
        <v>51052.604799592002</v>
      </c>
      <c r="F309">
        <v>58.81</v>
      </c>
      <c r="G309">
        <v>73.757416354115705</v>
      </c>
      <c r="H309">
        <f>(Table2[[#This Row],[1Y Return vs Nifty]]-AVERAGE(Table2[1Y Return vs Nifty]))/_xlfn.STDEV.P(Table2[1Y Return vs Nifty])</f>
        <v>0.65114782686762951</v>
      </c>
      <c r="I309">
        <v>-4.3741581208644504</v>
      </c>
      <c r="J309">
        <f>(Table2[[#This Row],[1M Return vs Nifty]]-AVERAGE(Table2[1M Return vs Nifty]))/_xlfn.STDEV.P(Table2[1M Return vs Nifty])</f>
        <v>-0.28211302049635134</v>
      </c>
      <c r="K309">
        <v>-21.038499259665699</v>
      </c>
      <c r="L309">
        <f>(Table2[[#This Row],[6M Return vs Nifty]]-AVERAGE(Table2[6M Return vs Nifty]))/_xlfn.STDEV.P(Table2[6M Return vs Nifty])</f>
        <v>-0.91440353507937477</v>
      </c>
      <c r="M309">
        <v>-5.6190968051839496</v>
      </c>
      <c r="N309">
        <f>(Table2[[#This Row],[1W Return vs Nifty]]-AVERAGE(Table2[1W Return vs Nifty]))/_xlfn.STDEV.P(Table2[1W Return vs Nifty])</f>
        <v>-0.89587617896554461</v>
      </c>
      <c r="O309">
        <v>62.6</v>
      </c>
      <c r="P309">
        <v>63.121469011975798</v>
      </c>
      <c r="Q309">
        <v>57.1877863076542</v>
      </c>
      <c r="R309">
        <v>22.424568550775501</v>
      </c>
      <c r="S309" s="1">
        <f>(Table2[[#This Row],[Close Price]]-Table2[[#This Row],[20D EMA]])/Table2[[#This Row],[20D EMA]]</f>
        <v>-6.054313099041532E-2</v>
      </c>
      <c r="T309" s="1">
        <f>(Table2[[#This Row],[Close Price]]-Table2[[#This Row],[50D EMA]])/Table2[[#This Row],[50D EMA]]</f>
        <v>-6.8304319900378052E-2</v>
      </c>
      <c r="U309" s="1">
        <f>(Table2[[#This Row],[Close Price]]-Table2[[#This Row],[200D EMA]])/Table2[[#This Row],[200D EMA]]</f>
        <v>2.8366436211025012E-2</v>
      </c>
      <c r="V309">
        <v>0.63543544583287803</v>
      </c>
      <c r="W309">
        <v>58.53</v>
      </c>
      <c r="X309">
        <v>60.9</v>
      </c>
      <c r="Y309">
        <v>58.4</v>
      </c>
      <c r="Z309">
        <v>61.48</v>
      </c>
      <c r="AA309">
        <v>58.4</v>
      </c>
      <c r="AB309">
        <v>64.38</v>
      </c>
      <c r="AC309" s="1">
        <f>(Table2[[#This Row],[Close Price]]/Table2[[#This Row],[Day Low]])-1</f>
        <v>4.783871518879268E-3</v>
      </c>
      <c r="AD309" s="1">
        <f>(Table2[[#This Row],[Day High]]/Table2[[#This Row],[Close Price]])-1</f>
        <v>3.5538173779969373E-2</v>
      </c>
      <c r="AE309" s="1">
        <f>(Table2[[#This Row],[Close Price]]/Table2[[#This Row],[Current Week Low]])-1</f>
        <v>7.0205479452054576E-3</v>
      </c>
      <c r="AF309" s="1">
        <f>(Table2[[#This Row],[Current Week High]]/Table2[[#This Row],[Close Price]])-1</f>
        <v>4.5400442101683369E-2</v>
      </c>
      <c r="AG309" s="1">
        <f>(Table2[[#This Row],[Close Price]]/Table2[[#This Row],[Current Month Low]])-1</f>
        <v>7.0205479452054576E-3</v>
      </c>
      <c r="AH309" s="1">
        <f>(Table2[[#This Row],[Current Month High]]/Table2[[#This Row],[Close Price]])-1</f>
        <v>9.4711783710253128E-2</v>
      </c>
      <c r="AI309">
        <v>30.760074817207901</v>
      </c>
      <c r="AJ309">
        <v>97.348993288590606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-7.0000000000000007E-2</v>
      </c>
      <c r="AM309" t="s">
        <v>3089</v>
      </c>
      <c r="AN309">
        <v>-6.01</v>
      </c>
      <c r="AO309" t="s">
        <v>3089</v>
      </c>
      <c r="AP309">
        <v>0.104522225709186</v>
      </c>
      <c r="AQ309">
        <f>(Table2[[#This Row],[Sharpe Ratio]]-AVERAGE(Table2[Sharpe Ratio]))/_xlfn.STDEV.P(Table2[Sharpe Ratio])</f>
        <v>0.53204603965993236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137</v>
      </c>
      <c r="AT309">
        <f>_xlfn.RANK.AVG(Table2[[#This Row],[6M Return vs Nifty Z-Score]],Table2[6M Return vs Nifty Z-Score])</f>
        <v>629</v>
      </c>
      <c r="AU309">
        <f>_xlfn.RANK.AVG(Table2[[#This Row],[Sharpe Ratio Z-Score]],Table2[Sharpe Ratio Z-Score])</f>
        <v>214</v>
      </c>
      <c r="AV309">
        <f>(Table2[[#This Row],[Rank 1Y]]+Table2[[#This Row],[Rank 6M]]+Table2[[#This Row],[Rank Sharpe]])/3</f>
        <v>326.66666666666669</v>
      </c>
    </row>
    <row r="310" spans="1:48" x14ac:dyDescent="0.3">
      <c r="A310" t="s">
        <v>117</v>
      </c>
      <c r="B310" t="s">
        <v>118</v>
      </c>
      <c r="C310" t="s">
        <v>3028</v>
      </c>
      <c r="D310" t="s">
        <v>18</v>
      </c>
      <c r="E310">
        <v>235838.80223448301</v>
      </c>
      <c r="F310">
        <v>167.01</v>
      </c>
      <c r="G310">
        <v>56.9392124325895</v>
      </c>
      <c r="H310">
        <f>(Table2[[#This Row],[1Y Return vs Nifty]]-AVERAGE(Table2[1Y Return vs Nifty]))/_xlfn.STDEV.P(Table2[1Y Return vs Nifty])</f>
        <v>0.38793387221281583</v>
      </c>
      <c r="I310">
        <v>0.51346993566737498</v>
      </c>
      <c r="J310">
        <f>(Table2[[#This Row],[1M Return vs Nifty]]-AVERAGE(Table2[1M Return vs Nifty]))/_xlfn.STDEV.P(Table2[1M Return vs Nifty])</f>
        <v>0.23618437724219937</v>
      </c>
      <c r="K310">
        <v>-18.8878209384572</v>
      </c>
      <c r="L310">
        <f>(Table2[[#This Row],[6M Return vs Nifty]]-AVERAGE(Table2[6M Return vs Nifty]))/_xlfn.STDEV.P(Table2[6M Return vs Nifty])</f>
        <v>-0.8351196189407829</v>
      </c>
      <c r="M310">
        <v>-1.26735966830434</v>
      </c>
      <c r="N310">
        <f>(Table2[[#This Row],[1W Return vs Nifty]]-AVERAGE(Table2[1W Return vs Nifty]))/_xlfn.STDEV.P(Table2[1W Return vs Nifty])</f>
        <v>-2.7394244405550858E-2</v>
      </c>
      <c r="O310">
        <v>173.03</v>
      </c>
      <c r="P310">
        <v>170.26846410582101</v>
      </c>
      <c r="Q310">
        <v>151.284444390647</v>
      </c>
      <c r="R310">
        <v>33.602209954024097</v>
      </c>
      <c r="S310" s="1">
        <f>(Table2[[#This Row],[Close Price]]-Table2[[#This Row],[20D EMA]])/Table2[[#This Row],[20D EMA]]</f>
        <v>-3.479165462636543E-2</v>
      </c>
      <c r="T310" s="1">
        <f>(Table2[[#This Row],[Close Price]]-Table2[[#This Row],[50D EMA]])/Table2[[#This Row],[50D EMA]]</f>
        <v>-1.9137214415676531E-2</v>
      </c>
      <c r="U310" s="1">
        <f>(Table2[[#This Row],[Close Price]]-Table2[[#This Row],[200D EMA]])/Table2[[#This Row],[200D EMA]]</f>
        <v>0.10394694360476635</v>
      </c>
      <c r="V310">
        <v>1.32831159579921</v>
      </c>
      <c r="W310">
        <v>166.28</v>
      </c>
      <c r="X310">
        <v>174.4</v>
      </c>
      <c r="Y310">
        <v>166.28</v>
      </c>
      <c r="Z310">
        <v>174.88</v>
      </c>
      <c r="AA310">
        <v>166.28</v>
      </c>
      <c r="AB310">
        <v>182.49</v>
      </c>
      <c r="AC310" s="1">
        <f>(Table2[[#This Row],[Close Price]]/Table2[[#This Row],[Day Low]])-1</f>
        <v>4.3901852297330013E-3</v>
      </c>
      <c r="AD310" s="1">
        <f>(Table2[[#This Row],[Day High]]/Table2[[#This Row],[Close Price]])-1</f>
        <v>4.4248847374408706E-2</v>
      </c>
      <c r="AE310" s="1">
        <f>(Table2[[#This Row],[Close Price]]/Table2[[#This Row],[Current Week Low]])-1</f>
        <v>4.3901852297330013E-3</v>
      </c>
      <c r="AF310" s="1">
        <f>(Table2[[#This Row],[Current Week High]]/Table2[[#This Row],[Close Price]])-1</f>
        <v>4.7122926770852169E-2</v>
      </c>
      <c r="AG310" s="1">
        <f>(Table2[[#This Row],[Close Price]]/Table2[[#This Row],[Current Month Low]])-1</f>
        <v>4.3901852297330013E-3</v>
      </c>
      <c r="AH310" s="1">
        <f>(Table2[[#This Row],[Current Month High]]/Table2[[#This Row],[Close Price]])-1</f>
        <v>9.2689060535297463E-2</v>
      </c>
      <c r="AI310">
        <v>17.837255254176402</v>
      </c>
      <c r="AJ310">
        <v>95.3333333333333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-0.03</v>
      </c>
      <c r="AM310" t="s">
        <v>3089</v>
      </c>
      <c r="AN310">
        <v>0.92</v>
      </c>
      <c r="AO310" t="s">
        <v>3088</v>
      </c>
      <c r="AP310">
        <v>0.11396532731093099</v>
      </c>
      <c r="AQ310">
        <f>(Table2[[#This Row],[Sharpe Ratio]]-AVERAGE(Table2[Sharpe Ratio]))/_xlfn.STDEV.P(Table2[Sharpe Ratio])</f>
        <v>0.64262204588016036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0.40422643198884184</v>
      </c>
      <c r="AS310">
        <f>_xlfn.RANK.AVG(Table2[[#This Row],[1Y Return vs Nifty Z-Score]],Table2[1Y Return vs Nifty Z-Score])</f>
        <v>192</v>
      </c>
      <c r="AT310">
        <f>_xlfn.RANK.AVG(Table2[[#This Row],[6M Return vs Nifty Z-Score]],Table2[6M Return vs Nifty Z-Score])</f>
        <v>602</v>
      </c>
      <c r="AU310">
        <f>_xlfn.RANK.AVG(Table2[[#This Row],[Sharpe Ratio Z-Score]],Table2[Sharpe Ratio Z-Score])</f>
        <v>187</v>
      </c>
      <c r="AV310">
        <f>(Table2[[#This Row],[Rank 1Y]]+Table2[[#This Row],[Rank 6M]]+Table2[[#This Row],[Rank Sharpe]])/3</f>
        <v>327</v>
      </c>
    </row>
    <row r="311" spans="1:48" x14ac:dyDescent="0.3">
      <c r="A311" t="s">
        <v>99</v>
      </c>
      <c r="B311" t="s">
        <v>100</v>
      </c>
      <c r="C311" t="s">
        <v>3035</v>
      </c>
      <c r="D311" t="s">
        <v>101</v>
      </c>
      <c r="E311">
        <v>277142.32235087903</v>
      </c>
      <c r="F311">
        <v>1749.6</v>
      </c>
      <c r="G311">
        <v>58.2052167835418</v>
      </c>
      <c r="H311">
        <f>(Table2[[#This Row],[1Y Return vs Nifty]]-AVERAGE(Table2[1Y Return vs Nifty]))/_xlfn.STDEV.P(Table2[1Y Return vs Nifty])</f>
        <v>0.40774752255141372</v>
      </c>
      <c r="I311">
        <v>1.8875295890116299</v>
      </c>
      <c r="J311">
        <f>(Table2[[#This Row],[1M Return vs Nifty]]-AVERAGE(Table2[1M Return vs Nifty]))/_xlfn.STDEV.P(Table2[1M Return vs Nifty])</f>
        <v>0.38189340714968517</v>
      </c>
      <c r="K311">
        <v>-7.7847035139975098</v>
      </c>
      <c r="L311">
        <f>(Table2[[#This Row],[6M Return vs Nifty]]-AVERAGE(Table2[6M Return vs Nifty]))/_xlfn.STDEV.P(Table2[6M Return vs Nifty])</f>
        <v>-0.42580753257393533</v>
      </c>
      <c r="M311">
        <v>-0.91303457432321</v>
      </c>
      <c r="N311">
        <f>(Table2[[#This Row],[1W Return vs Nifty]]-AVERAGE(Table2[1W Return vs Nifty]))/_xlfn.STDEV.P(Table2[1W Return vs Nifty])</f>
        <v>4.3318883112196213E-2</v>
      </c>
      <c r="O311">
        <v>1794.95</v>
      </c>
      <c r="P311">
        <v>1796.67842368006</v>
      </c>
      <c r="Q311">
        <v>1661.64835504805</v>
      </c>
      <c r="R311">
        <v>38.633215292748098</v>
      </c>
      <c r="S311" s="1">
        <f>(Table2[[#This Row],[Close Price]]-Table2[[#This Row],[20D EMA]])/Table2[[#This Row],[20D EMA]]</f>
        <v>-2.5265327725006344E-2</v>
      </c>
      <c r="T311" s="1">
        <f>(Table2[[#This Row],[Close Price]]-Table2[[#This Row],[50D EMA]])/Table2[[#This Row],[50D EMA]]</f>
        <v>-2.62030328074132E-2</v>
      </c>
      <c r="U311" s="1">
        <f>(Table2[[#This Row],[Close Price]]-Table2[[#This Row],[200D EMA]])/Table2[[#This Row],[200D EMA]]</f>
        <v>5.2930359594287685E-2</v>
      </c>
      <c r="V311">
        <v>2.1942650867832301</v>
      </c>
      <c r="W311">
        <v>1742.3</v>
      </c>
      <c r="X311">
        <v>1823</v>
      </c>
      <c r="Y311">
        <v>1742.3</v>
      </c>
      <c r="Z311">
        <v>1854.5</v>
      </c>
      <c r="AA311">
        <v>1742.3</v>
      </c>
      <c r="AB311">
        <v>1920</v>
      </c>
      <c r="AC311" s="1">
        <f>(Table2[[#This Row],[Close Price]]/Table2[[#This Row],[Day Low]])-1</f>
        <v>4.1898639729094356E-3</v>
      </c>
      <c r="AD311" s="1">
        <f>(Table2[[#This Row],[Day High]]/Table2[[#This Row],[Close Price]])-1</f>
        <v>4.1952446273433974E-2</v>
      </c>
      <c r="AE311" s="1">
        <f>(Table2[[#This Row],[Close Price]]/Table2[[#This Row],[Current Week Low]])-1</f>
        <v>4.1898639729094356E-3</v>
      </c>
      <c r="AF311" s="1">
        <f>(Table2[[#This Row],[Current Week High]]/Table2[[#This Row],[Close Price]])-1</f>
        <v>5.9956561499771466E-2</v>
      </c>
      <c r="AG311" s="1">
        <f>(Table2[[#This Row],[Close Price]]/Table2[[#This Row],[Current Month Low]])-1</f>
        <v>4.1898639729094356E-3</v>
      </c>
      <c r="AH311" s="1">
        <f>(Table2[[#This Row],[Current Month High]]/Table2[[#This Row],[Close Price]])-1</f>
        <v>9.7393689986282617E-2</v>
      </c>
      <c r="AI311">
        <v>24.262688614540401</v>
      </c>
      <c r="AJ311">
        <v>114.530071730733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-0.09</v>
      </c>
      <c r="AM311" t="s">
        <v>3089</v>
      </c>
      <c r="AN311">
        <v>1.53</v>
      </c>
      <c r="AO311" t="s">
        <v>3088</v>
      </c>
      <c r="AP311">
        <v>6.4556705113615998E-2</v>
      </c>
      <c r="AQ311">
        <f>(Table2[[#This Row],[Sharpe Ratio]]-AVERAGE(Table2[Sharpe Ratio]))/_xlfn.STDEV.P(Table2[Sharpe Ratio])</f>
        <v>6.4061277836151065E-2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188</v>
      </c>
      <c r="AT311">
        <f>_xlfn.RANK.AVG(Table2[[#This Row],[6M Return vs Nifty Z-Score]],Table2[6M Return vs Nifty Z-Score])</f>
        <v>468</v>
      </c>
      <c r="AU311">
        <f>_xlfn.RANK.AVG(Table2[[#This Row],[Sharpe Ratio Z-Score]],Table2[Sharpe Ratio Z-Score])</f>
        <v>326</v>
      </c>
      <c r="AV311">
        <f>(Table2[[#This Row],[Rank 1Y]]+Table2[[#This Row],[Rank 6M]]+Table2[[#This Row],[Rank Sharpe]])/3</f>
        <v>327.33333333333331</v>
      </c>
    </row>
    <row r="312" spans="1:48" x14ac:dyDescent="0.3">
      <c r="A312" t="s">
        <v>937</v>
      </c>
      <c r="B312" t="s">
        <v>938</v>
      </c>
      <c r="C312" t="s">
        <v>583</v>
      </c>
      <c r="D312" t="s">
        <v>583</v>
      </c>
      <c r="E312">
        <v>15008.172119999999</v>
      </c>
      <c r="F312">
        <v>519</v>
      </c>
      <c r="G312">
        <v>24.8778077911339</v>
      </c>
      <c r="H312">
        <f>(Table2[[#This Row],[1Y Return vs Nifty]]-AVERAGE(Table2[1Y Return vs Nifty]))/_xlfn.STDEV.P(Table2[1Y Return vs Nifty])</f>
        <v>-0.11384438822701307</v>
      </c>
      <c r="I312">
        <v>-5.7996557685709096</v>
      </c>
      <c r="J312">
        <f>(Table2[[#This Row],[1M Return vs Nifty]]-AVERAGE(Table2[1M Return vs Nifty]))/_xlfn.STDEV.P(Table2[1M Return vs Nifty])</f>
        <v>-0.43327667549282933</v>
      </c>
      <c r="K312">
        <v>12.009563531936699</v>
      </c>
      <c r="L312">
        <f>(Table2[[#This Row],[6M Return vs Nifty]]-AVERAGE(Table2[6M Return vs Nifty]))/_xlfn.STDEV.P(Table2[6M Return vs Nifty])</f>
        <v>0.30390038934945518</v>
      </c>
      <c r="M312">
        <v>-9.1392735889766392</v>
      </c>
      <c r="N312">
        <f>(Table2[[#This Row],[1W Return vs Nifty]]-AVERAGE(Table2[1W Return vs Nifty]))/_xlfn.STDEV.P(Table2[1W Return vs Nifty])</f>
        <v>-1.5984025143162153</v>
      </c>
      <c r="O312">
        <v>528.63</v>
      </c>
      <c r="P312">
        <v>505.83376057779299</v>
      </c>
      <c r="Q312">
        <v>446.40169929666303</v>
      </c>
      <c r="R312">
        <v>43.334392950218898</v>
      </c>
      <c r="S312" s="1">
        <f>(Table2[[#This Row],[Close Price]]-Table2[[#This Row],[20D EMA]])/Table2[[#This Row],[20D EMA]]</f>
        <v>-1.8216900289427379E-2</v>
      </c>
      <c r="T312" s="1">
        <f>(Table2[[#This Row],[Close Price]]-Table2[[#This Row],[50D EMA]])/Table2[[#This Row],[50D EMA]]</f>
        <v>2.6028787416576868E-2</v>
      </c>
      <c r="U312" s="1">
        <f>(Table2[[#This Row],[Close Price]]-Table2[[#This Row],[200D EMA]])/Table2[[#This Row],[200D EMA]]</f>
        <v>0.1626299828556223</v>
      </c>
      <c r="V312">
        <v>1.58578441275784</v>
      </c>
      <c r="W312">
        <v>510</v>
      </c>
      <c r="X312">
        <v>569.75</v>
      </c>
      <c r="Y312">
        <v>495</v>
      </c>
      <c r="Z312">
        <v>569.75</v>
      </c>
      <c r="AA312">
        <v>495</v>
      </c>
      <c r="AB312">
        <v>569.75</v>
      </c>
      <c r="AC312" s="1">
        <f>(Table2[[#This Row],[Close Price]]/Table2[[#This Row],[Day Low]])-1</f>
        <v>1.7647058823529349E-2</v>
      </c>
      <c r="AD312" s="1">
        <f>(Table2[[#This Row],[Day High]]/Table2[[#This Row],[Close Price]])-1</f>
        <v>9.7784200385356401E-2</v>
      </c>
      <c r="AE312" s="1">
        <f>(Table2[[#This Row],[Close Price]]/Table2[[#This Row],[Current Week Low]])-1</f>
        <v>4.8484848484848575E-2</v>
      </c>
      <c r="AF312" s="1">
        <f>(Table2[[#This Row],[Current Week High]]/Table2[[#This Row],[Close Price]])-1</f>
        <v>9.7784200385356401E-2</v>
      </c>
      <c r="AG312" s="1">
        <f>(Table2[[#This Row],[Close Price]]/Table2[[#This Row],[Current Month Low]])-1</f>
        <v>4.8484848484848575E-2</v>
      </c>
      <c r="AH312" s="1">
        <f>(Table2[[#This Row],[Current Month High]]/Table2[[#This Row],[Close Price]])-1</f>
        <v>9.7784200385356401E-2</v>
      </c>
      <c r="AI312">
        <v>14.065510597302399</v>
      </c>
      <c r="AJ312">
        <v>55.2033492822966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0.04</v>
      </c>
      <c r="AM312" t="s">
        <v>3088</v>
      </c>
      <c r="AN312">
        <v>-0.49</v>
      </c>
      <c r="AO312" t="s">
        <v>3089</v>
      </c>
      <c r="AP312">
        <v>2.8212345566986E-2</v>
      </c>
      <c r="AQ312">
        <f>(Table2[[#This Row],[Sharpe Ratio]]-AVERAGE(Table2[Sharpe Ratio]))/_xlfn.STDEV.P(Table2[Sharpe Ratio])</f>
        <v>-0.36152072866854684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-2.2031439173551495</v>
      </c>
      <c r="AS312">
        <f>_xlfn.RANK.AVG(Table2[[#This Row],[1Y Return vs Nifty Z-Score]],Table2[1Y Return vs Nifty Z-Score])</f>
        <v>321</v>
      </c>
      <c r="AT312">
        <f>_xlfn.RANK.AVG(Table2[[#This Row],[6M Return vs Nifty Z-Score]],Table2[6M Return vs Nifty Z-Score])</f>
        <v>227</v>
      </c>
      <c r="AU312">
        <f>_xlfn.RANK.AVG(Table2[[#This Row],[Sharpe Ratio Z-Score]],Table2[Sharpe Ratio Z-Score])</f>
        <v>434</v>
      </c>
      <c r="AV312">
        <f>(Table2[[#This Row],[Rank 1Y]]+Table2[[#This Row],[Rank 6M]]+Table2[[#This Row],[Rank Sharpe]])/3</f>
        <v>327.33333333333331</v>
      </c>
    </row>
    <row r="313" spans="1:48" x14ac:dyDescent="0.3">
      <c r="A313" t="s">
        <v>1102</v>
      </c>
      <c r="B313" t="s">
        <v>1103</v>
      </c>
      <c r="C313" t="s">
        <v>3040</v>
      </c>
      <c r="D313" t="s">
        <v>313</v>
      </c>
      <c r="E313">
        <v>10946.676792975</v>
      </c>
      <c r="F313">
        <v>138.25</v>
      </c>
      <c r="G313">
        <v>22.212810098794002</v>
      </c>
      <c r="H313">
        <f>(Table2[[#This Row],[1Y Return vs Nifty]]-AVERAGE(Table2[1Y Return vs Nifty]))/_xlfn.STDEV.P(Table2[1Y Return vs Nifty])</f>
        <v>-0.15555303827191522</v>
      </c>
      <c r="I313">
        <v>-4.39185038914784</v>
      </c>
      <c r="J313">
        <f>(Table2[[#This Row],[1M Return vs Nifty]]-AVERAGE(Table2[1M Return vs Nifty]))/_xlfn.STDEV.P(Table2[1M Return vs Nifty])</f>
        <v>-0.28398915683596465</v>
      </c>
      <c r="K313">
        <v>-12.6960090308313</v>
      </c>
      <c r="L313">
        <f>(Table2[[#This Row],[6M Return vs Nifty]]-AVERAGE(Table2[6M Return vs Nifty]))/_xlfn.STDEV.P(Table2[6M Return vs Nifty])</f>
        <v>-0.60686089182705272</v>
      </c>
      <c r="M313">
        <v>-1.1190794181012</v>
      </c>
      <c r="N313">
        <f>(Table2[[#This Row],[1W Return vs Nifty]]-AVERAGE(Table2[1W Return vs Nifty]))/_xlfn.STDEV.P(Table2[1W Return vs Nifty])</f>
        <v>2.1982411933846977E-3</v>
      </c>
      <c r="O313">
        <v>145.11000000000001</v>
      </c>
      <c r="P313">
        <v>144.81848289185299</v>
      </c>
      <c r="Q313">
        <v>133.52274973831899</v>
      </c>
      <c r="R313">
        <v>30.1112231148572</v>
      </c>
      <c r="S313" s="1">
        <f>(Table2[[#This Row],[Close Price]]-Table2[[#This Row],[20D EMA]])/Table2[[#This Row],[20D EMA]]</f>
        <v>-4.7274481427882382E-2</v>
      </c>
      <c r="T313" s="1">
        <f>(Table2[[#This Row],[Close Price]]-Table2[[#This Row],[50D EMA]])/Table2[[#This Row],[50D EMA]]</f>
        <v>-4.535666139216623E-2</v>
      </c>
      <c r="U313" s="1">
        <f>(Table2[[#This Row],[Close Price]]-Table2[[#This Row],[200D EMA]])/Table2[[#This Row],[200D EMA]]</f>
        <v>3.5404081109365881E-2</v>
      </c>
      <c r="V313">
        <v>0.88592073427108797</v>
      </c>
      <c r="W313">
        <v>137</v>
      </c>
      <c r="X313">
        <v>143.26</v>
      </c>
      <c r="Y313">
        <v>137</v>
      </c>
      <c r="Z313">
        <v>144.24</v>
      </c>
      <c r="AA313">
        <v>137</v>
      </c>
      <c r="AB313">
        <v>152.19</v>
      </c>
      <c r="AC313" s="1">
        <f>(Table2[[#This Row],[Close Price]]/Table2[[#This Row],[Day Low]])-1</f>
        <v>9.124087591240837E-3</v>
      </c>
      <c r="AD313" s="1">
        <f>(Table2[[#This Row],[Day High]]/Table2[[#This Row],[Close Price]])-1</f>
        <v>3.6238698010849779E-2</v>
      </c>
      <c r="AE313" s="1">
        <f>(Table2[[#This Row],[Close Price]]/Table2[[#This Row],[Current Week Low]])-1</f>
        <v>9.124087591240837E-3</v>
      </c>
      <c r="AF313" s="1">
        <f>(Table2[[#This Row],[Current Week High]]/Table2[[#This Row],[Close Price]])-1</f>
        <v>4.3327305605786792E-2</v>
      </c>
      <c r="AG313" s="1">
        <f>(Table2[[#This Row],[Close Price]]/Table2[[#This Row],[Current Month Low]])-1</f>
        <v>9.124087591240837E-3</v>
      </c>
      <c r="AH313" s="1">
        <f>(Table2[[#This Row],[Current Month High]]/Table2[[#This Row],[Close Price]])-1</f>
        <v>0.10083182640144672</v>
      </c>
      <c r="AI313">
        <v>14.285714285714199</v>
      </c>
      <c r="AJ313">
        <v>49.459459459459403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-0.11</v>
      </c>
      <c r="AM313" t="s">
        <v>3089</v>
      </c>
      <c r="AN313">
        <v>-3.16</v>
      </c>
      <c r="AO313" t="s">
        <v>3089</v>
      </c>
      <c r="AP313">
        <v>0.14311664027740501</v>
      </c>
      <c r="AQ313">
        <f>(Table2[[#This Row],[Sharpe Ratio]]-AVERAGE(Table2[Sharpe Ratio]))/_xlfn.STDEV.P(Table2[Sharpe Ratio])</f>
        <v>0.98397554389960162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-6.0229301841946345E-2</v>
      </c>
      <c r="AS313">
        <f>_xlfn.RANK.AVG(Table2[[#This Row],[1Y Return vs Nifty Z-Score]],Table2[1Y Return vs Nifty Z-Score])</f>
        <v>335</v>
      </c>
      <c r="AT313">
        <f>_xlfn.RANK.AVG(Table2[[#This Row],[6M Return vs Nifty Z-Score]],Table2[6M Return vs Nifty Z-Score])</f>
        <v>528</v>
      </c>
      <c r="AU313">
        <f>_xlfn.RANK.AVG(Table2[[#This Row],[Sharpe Ratio Z-Score]],Table2[Sharpe Ratio Z-Score])</f>
        <v>121</v>
      </c>
      <c r="AV313">
        <f>(Table2[[#This Row],[Rank 1Y]]+Table2[[#This Row],[Rank 6M]]+Table2[[#This Row],[Rank Sharpe]])/3</f>
        <v>328</v>
      </c>
    </row>
    <row r="314" spans="1:48" x14ac:dyDescent="0.3">
      <c r="A314" t="s">
        <v>707</v>
      </c>
      <c r="B314" t="s">
        <v>708</v>
      </c>
      <c r="C314" t="s">
        <v>3034</v>
      </c>
      <c r="D314" t="s">
        <v>51</v>
      </c>
      <c r="E314">
        <v>23325.163109460002</v>
      </c>
      <c r="F314">
        <v>1186.6500000000001</v>
      </c>
      <c r="G314">
        <v>26.652469278545102</v>
      </c>
      <c r="H314">
        <f>(Table2[[#This Row],[1Y Return vs Nifty]]-AVERAGE(Table2[1Y Return vs Nifty]))/_xlfn.STDEV.P(Table2[1Y Return vs Nifty])</f>
        <v>-8.6069979588929035E-2</v>
      </c>
      <c r="I314">
        <v>21.323207287256999</v>
      </c>
      <c r="J314">
        <f>(Table2[[#This Row],[1M Return vs Nifty]]-AVERAGE(Table2[1M Return vs Nifty]))/_xlfn.STDEV.P(Table2[1M Return vs Nifty])</f>
        <v>2.4429056318470184</v>
      </c>
      <c r="K314">
        <v>10.9600640322522</v>
      </c>
      <c r="L314">
        <f>(Table2[[#This Row],[6M Return vs Nifty]]-AVERAGE(Table2[6M Return vs Nifty]))/_xlfn.STDEV.P(Table2[6M Return vs Nifty])</f>
        <v>0.26521100028557892</v>
      </c>
      <c r="M314">
        <v>0.73901991919469401</v>
      </c>
      <c r="N314">
        <f>(Table2[[#This Row],[1W Return vs Nifty]]-AVERAGE(Table2[1W Return vs Nifty]))/_xlfn.STDEV.P(Table2[1W Return vs Nifty])</f>
        <v>0.37302158283862341</v>
      </c>
      <c r="O314">
        <v>1130.4100000000001</v>
      </c>
      <c r="P314">
        <v>1046.00064142165</v>
      </c>
      <c r="Q314">
        <v>926.13095351667096</v>
      </c>
      <c r="R314">
        <v>56.580443713888002</v>
      </c>
      <c r="S314" s="1">
        <f>(Table2[[#This Row],[Close Price]]-Table2[[#This Row],[20D EMA]])/Table2[[#This Row],[20D EMA]]</f>
        <v>4.9751859944621869E-2</v>
      </c>
      <c r="T314" s="1">
        <f>(Table2[[#This Row],[Close Price]]-Table2[[#This Row],[50D EMA]])/Table2[[#This Row],[50D EMA]]</f>
        <v>0.13446393148209682</v>
      </c>
      <c r="U314" s="1">
        <f>(Table2[[#This Row],[Close Price]]-Table2[[#This Row],[200D EMA]])/Table2[[#This Row],[200D EMA]]</f>
        <v>0.28129828238014898</v>
      </c>
      <c r="V314">
        <v>1.1063116177491199</v>
      </c>
      <c r="W314">
        <v>1179.1500000000001</v>
      </c>
      <c r="X314">
        <v>1231.5999999999999</v>
      </c>
      <c r="Y314">
        <v>1179.1500000000001</v>
      </c>
      <c r="Z314">
        <v>1234.95</v>
      </c>
      <c r="AA314">
        <v>1179.1500000000001</v>
      </c>
      <c r="AB314">
        <v>1252.5</v>
      </c>
      <c r="AC314" s="1">
        <f>(Table2[[#This Row],[Close Price]]/Table2[[#This Row],[Day Low]])-1</f>
        <v>6.3605139295255242E-3</v>
      </c>
      <c r="AD314" s="1">
        <f>(Table2[[#This Row],[Day High]]/Table2[[#This Row],[Close Price]])-1</f>
        <v>3.7879745502043427E-2</v>
      </c>
      <c r="AE314" s="1">
        <f>(Table2[[#This Row],[Close Price]]/Table2[[#This Row],[Current Week Low]])-1</f>
        <v>6.3605139295255242E-3</v>
      </c>
      <c r="AF314" s="1">
        <f>(Table2[[#This Row],[Current Week High]]/Table2[[#This Row],[Close Price]])-1</f>
        <v>4.0702818859815304E-2</v>
      </c>
      <c r="AG314" s="1">
        <f>(Table2[[#This Row],[Close Price]]/Table2[[#This Row],[Current Month Low]])-1</f>
        <v>6.3605139295255242E-3</v>
      </c>
      <c r="AH314" s="1">
        <f>(Table2[[#This Row],[Current Month High]]/Table2[[#This Row],[Close Price]])-1</f>
        <v>5.5492352420680069E-2</v>
      </c>
      <c r="AI314">
        <v>5.7599123583196299</v>
      </c>
      <c r="AJ314">
        <v>67.807395884889999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0.09</v>
      </c>
      <c r="AM314" t="s">
        <v>3088</v>
      </c>
      <c r="AN314">
        <v>9.83</v>
      </c>
      <c r="AO314" t="s">
        <v>3088</v>
      </c>
      <c r="AP314">
        <v>2.8094642385416001E-2</v>
      </c>
      <c r="AQ314">
        <f>(Table2[[#This Row],[Sharpe Ratio]]-AVERAGE(Table2[Sharpe Ratio]))/_xlfn.STDEV.P(Table2[Sharpe Ratio])</f>
        <v>-0.36289899910196249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2.6321692362803288</v>
      </c>
      <c r="AS314">
        <f>_xlfn.RANK.AVG(Table2[[#This Row],[1Y Return vs Nifty Z-Score]],Table2[1Y Return vs Nifty Z-Score])</f>
        <v>315</v>
      </c>
      <c r="AT314">
        <f>_xlfn.RANK.AVG(Table2[[#This Row],[6M Return vs Nifty Z-Score]],Table2[6M Return vs Nifty Z-Score])</f>
        <v>235</v>
      </c>
      <c r="AU314">
        <f>_xlfn.RANK.AVG(Table2[[#This Row],[Sharpe Ratio Z-Score]],Table2[Sharpe Ratio Z-Score])</f>
        <v>436</v>
      </c>
      <c r="AV314">
        <f>(Table2[[#This Row],[Rank 1Y]]+Table2[[#This Row],[Rank 6M]]+Table2[[#This Row],[Rank Sharpe]])/3</f>
        <v>328.66666666666669</v>
      </c>
    </row>
    <row r="315" spans="1:48" x14ac:dyDescent="0.3">
      <c r="A315" t="s">
        <v>757</v>
      </c>
      <c r="B315" t="s">
        <v>758</v>
      </c>
      <c r="C315" t="s">
        <v>3029</v>
      </c>
      <c r="D315" t="s">
        <v>759</v>
      </c>
      <c r="E315">
        <v>20529.908854525002</v>
      </c>
      <c r="F315">
        <v>1464.55</v>
      </c>
      <c r="G315">
        <v>8.9445505726151797</v>
      </c>
      <c r="H315">
        <f>(Table2[[#This Row],[1Y Return vs Nifty]]-AVERAGE(Table2[1Y Return vs Nifty]))/_xlfn.STDEV.P(Table2[1Y Return vs Nifty])</f>
        <v>-0.36320845008446317</v>
      </c>
      <c r="I315">
        <v>7.6469585060637701</v>
      </c>
      <c r="J315">
        <f>(Table2[[#This Row],[1M Return vs Nifty]]-AVERAGE(Table2[1M Return vs Nifty]))/_xlfn.STDEV.P(Table2[1M Return vs Nifty])</f>
        <v>0.99263894376616313</v>
      </c>
      <c r="K315">
        <v>14.2608426697747</v>
      </c>
      <c r="L315">
        <f>(Table2[[#This Row],[6M Return vs Nifty]]-AVERAGE(Table2[6M Return vs Nifty]))/_xlfn.STDEV.P(Table2[6M Return vs Nifty])</f>
        <v>0.38689291529290409</v>
      </c>
      <c r="M315">
        <v>-0.67889669312650802</v>
      </c>
      <c r="N315">
        <f>(Table2[[#This Row],[1W Return vs Nifty]]-AVERAGE(Table2[1W Return vs Nifty]))/_xlfn.STDEV.P(Table2[1W Return vs Nifty])</f>
        <v>9.0046089655121009E-2</v>
      </c>
      <c r="O315">
        <v>1426.88</v>
      </c>
      <c r="P315">
        <v>1344.4829491471801</v>
      </c>
      <c r="Q315">
        <v>1202.6771684803</v>
      </c>
      <c r="R315">
        <v>55.502757800655601</v>
      </c>
      <c r="S315" s="1">
        <f>(Table2[[#This Row],[Close Price]]-Table2[[#This Row],[20D EMA]])/Table2[[#This Row],[20D EMA]]</f>
        <v>2.6400257905359836E-2</v>
      </c>
      <c r="T315" s="1">
        <f>(Table2[[#This Row],[Close Price]]-Table2[[#This Row],[50D EMA]])/Table2[[#This Row],[50D EMA]]</f>
        <v>8.9303513242008525E-2</v>
      </c>
      <c r="U315" s="1">
        <f>(Table2[[#This Row],[Close Price]]-Table2[[#This Row],[200D EMA]])/Table2[[#This Row],[200D EMA]]</f>
        <v>0.21774158384548187</v>
      </c>
      <c r="V315">
        <v>1.0757232432108601</v>
      </c>
      <c r="W315">
        <v>1452</v>
      </c>
      <c r="X315">
        <v>1497.95</v>
      </c>
      <c r="Y315">
        <v>1419.05</v>
      </c>
      <c r="Z315">
        <v>1544.45</v>
      </c>
      <c r="AA315">
        <v>1419.05</v>
      </c>
      <c r="AB315">
        <v>1546.95</v>
      </c>
      <c r="AC315" s="1">
        <f>(Table2[[#This Row],[Close Price]]/Table2[[#This Row],[Day Low]])-1</f>
        <v>8.6432506887053062E-3</v>
      </c>
      <c r="AD315" s="1">
        <f>(Table2[[#This Row],[Day High]]/Table2[[#This Row],[Close Price]])-1</f>
        <v>2.2805639957666157E-2</v>
      </c>
      <c r="AE315" s="1">
        <f>(Table2[[#This Row],[Close Price]]/Table2[[#This Row],[Current Week Low]])-1</f>
        <v>3.206370459109964E-2</v>
      </c>
      <c r="AF315" s="1">
        <f>(Table2[[#This Row],[Current Week High]]/Table2[[#This Row],[Close Price]])-1</f>
        <v>5.4556006964596726E-2</v>
      </c>
      <c r="AG315" s="1">
        <f>(Table2[[#This Row],[Close Price]]/Table2[[#This Row],[Current Month Low]])-1</f>
        <v>3.206370459109964E-2</v>
      </c>
      <c r="AH315" s="1">
        <f>(Table2[[#This Row],[Current Month High]]/Table2[[#This Row],[Close Price]])-1</f>
        <v>5.6263015943463834E-2</v>
      </c>
      <c r="AI315">
        <v>5.6263015943463799</v>
      </c>
      <c r="AJ315">
        <v>48.211303951829102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0.08</v>
      </c>
      <c r="AM315" t="s">
        <v>3088</v>
      </c>
      <c r="AN315">
        <v>6.75</v>
      </c>
      <c r="AO315" t="s">
        <v>3088</v>
      </c>
      <c r="AP315">
        <v>5.4579180403163001E-2</v>
      </c>
      <c r="AQ315">
        <f>(Table2[[#This Row],[Sharpe Ratio]]-AVERAGE(Table2[Sharpe Ratio]))/_xlfn.STDEV.P(Table2[Sharpe Ratio])</f>
        <v>-5.2772669417117356E-2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1.0535968292126077</v>
      </c>
      <c r="AS315">
        <f>_xlfn.RANK.AVG(Table2[[#This Row],[1Y Return vs Nifty Z-Score]],Table2[1Y Return vs Nifty Z-Score])</f>
        <v>422</v>
      </c>
      <c r="AT315">
        <f>_xlfn.RANK.AVG(Table2[[#This Row],[6M Return vs Nifty Z-Score]],Table2[6M Return vs Nifty Z-Score])</f>
        <v>208</v>
      </c>
      <c r="AU315">
        <f>_xlfn.RANK.AVG(Table2[[#This Row],[Sharpe Ratio Z-Score]],Table2[Sharpe Ratio Z-Score])</f>
        <v>356</v>
      </c>
      <c r="AV315">
        <f>(Table2[[#This Row],[Rank 1Y]]+Table2[[#This Row],[Rank 6M]]+Table2[[#This Row],[Rank Sharpe]])/3</f>
        <v>328.66666666666669</v>
      </c>
    </row>
    <row r="316" spans="1:48" x14ac:dyDescent="0.3">
      <c r="A316" t="s">
        <v>849</v>
      </c>
      <c r="B316" t="s">
        <v>850</v>
      </c>
      <c r="C316" t="s">
        <v>583</v>
      </c>
      <c r="D316" t="s">
        <v>583</v>
      </c>
      <c r="E316">
        <v>17325.376883262001</v>
      </c>
      <c r="F316">
        <v>180.09</v>
      </c>
      <c r="G316">
        <v>38.4901714164182</v>
      </c>
      <c r="H316">
        <f>(Table2[[#This Row],[1Y Return vs Nifty]]-AVERAGE(Table2[1Y Return vs Nifty]))/_xlfn.STDEV.P(Table2[1Y Return vs Nifty])</f>
        <v>9.9196438173269577E-2</v>
      </c>
      <c r="I316">
        <v>15.665805432627799</v>
      </c>
      <c r="J316">
        <f>(Table2[[#This Row],[1M Return vs Nifty]]-AVERAGE(Table2[1M Return vs Nifty]))/_xlfn.STDEV.P(Table2[1M Return vs Nifty])</f>
        <v>1.8429793229502212</v>
      </c>
      <c r="K316">
        <v>8.7223884597994097</v>
      </c>
      <c r="L316">
        <f>(Table2[[#This Row],[6M Return vs Nifty]]-AVERAGE(Table2[6M Return vs Nifty]))/_xlfn.STDEV.P(Table2[6M Return vs Nifty])</f>
        <v>0.18271996446575803</v>
      </c>
      <c r="M316">
        <v>-5.2645981798135102</v>
      </c>
      <c r="N316">
        <f>(Table2[[#This Row],[1W Return vs Nifty]]-AVERAGE(Table2[1W Return vs Nifty]))/_xlfn.STDEV.P(Table2[1W Return vs Nifty])</f>
        <v>-0.82512841955897842</v>
      </c>
      <c r="O316">
        <v>175.34</v>
      </c>
      <c r="P316">
        <v>163.76747350142199</v>
      </c>
      <c r="Q316">
        <v>146.53763859855599</v>
      </c>
      <c r="R316">
        <v>52.622678636016602</v>
      </c>
      <c r="S316" s="1">
        <f>(Table2[[#This Row],[Close Price]]-Table2[[#This Row],[20D EMA]])/Table2[[#This Row],[20D EMA]]</f>
        <v>2.7090224706284933E-2</v>
      </c>
      <c r="T316" s="1">
        <f>(Table2[[#This Row],[Close Price]]-Table2[[#This Row],[50D EMA]])/Table2[[#This Row],[50D EMA]]</f>
        <v>9.9668915625276994E-2</v>
      </c>
      <c r="U316" s="1">
        <f>(Table2[[#This Row],[Close Price]]-Table2[[#This Row],[200D EMA]])/Table2[[#This Row],[200D EMA]]</f>
        <v>0.22896753163439232</v>
      </c>
      <c r="V316">
        <v>1.9502267145271299</v>
      </c>
      <c r="W316">
        <v>176</v>
      </c>
      <c r="X316">
        <v>193.7</v>
      </c>
      <c r="Y316">
        <v>172.05</v>
      </c>
      <c r="Z316">
        <v>193.7</v>
      </c>
      <c r="AA316">
        <v>172.05</v>
      </c>
      <c r="AB316">
        <v>193.7</v>
      </c>
      <c r="AC316" s="1">
        <f>(Table2[[#This Row],[Close Price]]/Table2[[#This Row],[Day Low]])-1</f>
        <v>2.3238636363636322E-2</v>
      </c>
      <c r="AD316" s="1">
        <f>(Table2[[#This Row],[Day High]]/Table2[[#This Row],[Close Price]])-1</f>
        <v>7.5573324448886536E-2</v>
      </c>
      <c r="AE316" s="1">
        <f>(Table2[[#This Row],[Close Price]]/Table2[[#This Row],[Current Week Low]])-1</f>
        <v>4.6730601569311192E-2</v>
      </c>
      <c r="AF316" s="1">
        <f>(Table2[[#This Row],[Current Week High]]/Table2[[#This Row],[Close Price]])-1</f>
        <v>7.5573324448886536E-2</v>
      </c>
      <c r="AG316" s="1">
        <f>(Table2[[#This Row],[Close Price]]/Table2[[#This Row],[Current Month Low]])-1</f>
        <v>4.6730601569311192E-2</v>
      </c>
      <c r="AH316" s="1">
        <f>(Table2[[#This Row],[Current Month High]]/Table2[[#This Row],[Close Price]])-1</f>
        <v>7.5573324448886536E-2</v>
      </c>
      <c r="AI316">
        <v>7.5573324448886501</v>
      </c>
      <c r="AJ316">
        <v>59.937833037300102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0.16</v>
      </c>
      <c r="AM316" t="s">
        <v>3088</v>
      </c>
      <c r="AN316">
        <v>4.7</v>
      </c>
      <c r="AO316" t="s">
        <v>3088</v>
      </c>
      <c r="AP316">
        <v>2.0954023782379001E-2</v>
      </c>
      <c r="AQ316">
        <f>(Table2[[#This Row],[Sharpe Ratio]]-AVERAGE(Table2[Sharpe Ratio]))/_xlfn.STDEV.P(Table2[Sharpe Ratio])</f>
        <v>-0.44651359104067334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0.85325371498959701</v>
      </c>
      <c r="AS316">
        <f>_xlfn.RANK.AVG(Table2[[#This Row],[1Y Return vs Nifty Z-Score]],Table2[1Y Return vs Nifty Z-Score])</f>
        <v>271</v>
      </c>
      <c r="AT316">
        <f>_xlfn.RANK.AVG(Table2[[#This Row],[6M Return vs Nifty Z-Score]],Table2[6M Return vs Nifty Z-Score])</f>
        <v>255</v>
      </c>
      <c r="AU316">
        <f>_xlfn.RANK.AVG(Table2[[#This Row],[Sharpe Ratio Z-Score]],Table2[Sharpe Ratio Z-Score])</f>
        <v>464</v>
      </c>
      <c r="AV316">
        <f>(Table2[[#This Row],[Rank 1Y]]+Table2[[#This Row],[Rank 6M]]+Table2[[#This Row],[Rank Sharpe]])/3</f>
        <v>330</v>
      </c>
    </row>
    <row r="317" spans="1:48" x14ac:dyDescent="0.3">
      <c r="A317" t="s">
        <v>1877</v>
      </c>
      <c r="B317" t="s">
        <v>1878</v>
      </c>
      <c r="C317" t="s">
        <v>3037</v>
      </c>
      <c r="D317" t="s">
        <v>130</v>
      </c>
      <c r="E317">
        <v>3576.07814568</v>
      </c>
      <c r="F317">
        <v>662.8</v>
      </c>
      <c r="G317">
        <v>67.9395834529886</v>
      </c>
      <c r="H317">
        <f>(Table2[[#This Row],[1Y Return vs Nifty]]-AVERAGE(Table2[1Y Return vs Nifty]))/_xlfn.STDEV.P(Table2[1Y Return vs Nifty])</f>
        <v>0.56009560675115544</v>
      </c>
      <c r="I317">
        <v>-8.2863278398634499</v>
      </c>
      <c r="J317">
        <f>(Table2[[#This Row],[1M Return vs Nifty]]-AVERAGE(Table2[1M Return vs Nifty]))/_xlfn.STDEV.P(Table2[1M Return vs Nifty])</f>
        <v>-0.69697015803139029</v>
      </c>
      <c r="K317">
        <v>-6.7360061060807501</v>
      </c>
      <c r="L317">
        <f>(Table2[[#This Row],[6M Return vs Nifty]]-AVERAGE(Table2[6M Return vs Nifty]))/_xlfn.STDEV.P(Table2[6M Return vs Nifty])</f>
        <v>-0.38714771230973577</v>
      </c>
      <c r="M317">
        <v>-4.1001631756581203</v>
      </c>
      <c r="N317">
        <f>(Table2[[#This Row],[1W Return vs Nifty]]-AVERAGE(Table2[1W Return vs Nifty]))/_xlfn.STDEV.P(Table2[1W Return vs Nifty])</f>
        <v>-0.59274058608717362</v>
      </c>
      <c r="O317">
        <v>714.44</v>
      </c>
      <c r="P317">
        <v>721.34184490102996</v>
      </c>
      <c r="Q317">
        <v>624.43148331332998</v>
      </c>
      <c r="R317">
        <v>30.840262653621402</v>
      </c>
      <c r="S317" s="1">
        <f>(Table2[[#This Row],[Close Price]]-Table2[[#This Row],[20D EMA]])/Table2[[#This Row],[20D EMA]]</f>
        <v>-7.2280387436313889E-2</v>
      </c>
      <c r="T317" s="1">
        <f>(Table2[[#This Row],[Close Price]]-Table2[[#This Row],[50D EMA]])/Table2[[#This Row],[50D EMA]]</f>
        <v>-8.115686801597112E-2</v>
      </c>
      <c r="U317" s="1">
        <f>(Table2[[#This Row],[Close Price]]-Table2[[#This Row],[200D EMA]])/Table2[[#This Row],[200D EMA]]</f>
        <v>6.144551918343498E-2</v>
      </c>
      <c r="V317">
        <v>0.492299905047964</v>
      </c>
      <c r="W317">
        <v>659</v>
      </c>
      <c r="X317">
        <v>690.4</v>
      </c>
      <c r="Y317">
        <v>659</v>
      </c>
      <c r="Z317">
        <v>701.3</v>
      </c>
      <c r="AA317">
        <v>659</v>
      </c>
      <c r="AB317">
        <v>748.9</v>
      </c>
      <c r="AC317" s="1">
        <f>(Table2[[#This Row],[Close Price]]/Table2[[#This Row],[Day Low]])-1</f>
        <v>5.7663125948406169E-3</v>
      </c>
      <c r="AD317" s="1">
        <f>(Table2[[#This Row],[Day High]]/Table2[[#This Row],[Close Price]])-1</f>
        <v>4.1641520820760558E-2</v>
      </c>
      <c r="AE317" s="1">
        <f>(Table2[[#This Row],[Close Price]]/Table2[[#This Row],[Current Week Low]])-1</f>
        <v>5.7663125948406169E-3</v>
      </c>
      <c r="AF317" s="1">
        <f>(Table2[[#This Row],[Current Week High]]/Table2[[#This Row],[Close Price]])-1</f>
        <v>5.8086904043451959E-2</v>
      </c>
      <c r="AG317" s="1">
        <f>(Table2[[#This Row],[Close Price]]/Table2[[#This Row],[Current Month Low]])-1</f>
        <v>5.7663125948406169E-3</v>
      </c>
      <c r="AH317" s="1">
        <f>(Table2[[#This Row],[Current Month High]]/Table2[[#This Row],[Close Price]])-1</f>
        <v>0.12990343995172005</v>
      </c>
      <c r="AI317">
        <v>32.770066385033097</v>
      </c>
      <c r="AJ317">
        <v>101.581508515815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-0.01</v>
      </c>
      <c r="AM317" t="s">
        <v>3089</v>
      </c>
      <c r="AN317">
        <v>-5.52</v>
      </c>
      <c r="AO317" t="s">
        <v>3089</v>
      </c>
      <c r="AP317">
        <v>4.8310991217242999E-2</v>
      </c>
      <c r="AQ317">
        <f>(Table2[[#This Row],[Sharpe Ratio]]-AVERAGE(Table2[Sharpe Ratio]))/_xlfn.STDEV.P(Table2[Sharpe Ratio])</f>
        <v>-0.12617136357961325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152</v>
      </c>
      <c r="AT317">
        <f>_xlfn.RANK.AVG(Table2[[#This Row],[6M Return vs Nifty Z-Score]],Table2[6M Return vs Nifty Z-Score])</f>
        <v>458</v>
      </c>
      <c r="AU317">
        <f>_xlfn.RANK.AVG(Table2[[#This Row],[Sharpe Ratio Z-Score]],Table2[Sharpe Ratio Z-Score])</f>
        <v>381</v>
      </c>
      <c r="AV317">
        <f>(Table2[[#This Row],[Rank 1Y]]+Table2[[#This Row],[Rank 6M]]+Table2[[#This Row],[Rank Sharpe]])/3</f>
        <v>330.33333333333331</v>
      </c>
    </row>
    <row r="318" spans="1:48" x14ac:dyDescent="0.3">
      <c r="A318" t="s">
        <v>825</v>
      </c>
      <c r="B318" t="s">
        <v>826</v>
      </c>
      <c r="C318" t="s">
        <v>3032</v>
      </c>
      <c r="D318" t="s">
        <v>116</v>
      </c>
      <c r="E318">
        <v>18423.120804400001</v>
      </c>
      <c r="F318">
        <v>735.8</v>
      </c>
      <c r="G318">
        <v>29.250459348170398</v>
      </c>
      <c r="H318">
        <f>(Table2[[#This Row],[1Y Return vs Nifty]]-AVERAGE(Table2[1Y Return vs Nifty]))/_xlfn.STDEV.P(Table2[1Y Return vs Nifty])</f>
        <v>-4.5410034949730387E-2</v>
      </c>
      <c r="I318">
        <v>0.72369488470922705</v>
      </c>
      <c r="J318">
        <f>(Table2[[#This Row],[1M Return vs Nifty]]-AVERAGE(Table2[1M Return vs Nifty]))/_xlfn.STDEV.P(Table2[1M Return vs Nifty])</f>
        <v>0.25847720369459248</v>
      </c>
      <c r="K318">
        <v>22.2904398615124</v>
      </c>
      <c r="L318">
        <f>(Table2[[#This Row],[6M Return vs Nifty]]-AVERAGE(Table2[6M Return vs Nifty]))/_xlfn.STDEV.P(Table2[6M Return vs Nifty])</f>
        <v>0.68290087896581597</v>
      </c>
      <c r="M318">
        <v>3.0996438344225998</v>
      </c>
      <c r="N318">
        <f>(Table2[[#This Row],[1W Return vs Nifty]]-AVERAGE(Table2[1W Return vs Nifty]))/_xlfn.STDEV.P(Table2[1W Return vs Nifty])</f>
        <v>0.84413441897278718</v>
      </c>
      <c r="O318">
        <v>713.63</v>
      </c>
      <c r="P318">
        <v>681.38675774503702</v>
      </c>
      <c r="Q318">
        <v>581.02954910286701</v>
      </c>
      <c r="R318">
        <v>60.224640974382098</v>
      </c>
      <c r="S318" s="1">
        <f>(Table2[[#This Row],[Close Price]]-Table2[[#This Row],[20D EMA]])/Table2[[#This Row],[20D EMA]]</f>
        <v>3.1066519064501155E-2</v>
      </c>
      <c r="T318" s="1">
        <f>(Table2[[#This Row],[Close Price]]-Table2[[#This Row],[50D EMA]])/Table2[[#This Row],[50D EMA]]</f>
        <v>7.9856618339688101E-2</v>
      </c>
      <c r="U318" s="1">
        <f>(Table2[[#This Row],[Close Price]]-Table2[[#This Row],[200D EMA]])/Table2[[#This Row],[200D EMA]]</f>
        <v>0.26637277077578025</v>
      </c>
      <c r="V318">
        <v>1.3826765007535999</v>
      </c>
      <c r="W318">
        <v>716</v>
      </c>
      <c r="X318">
        <v>750</v>
      </c>
      <c r="Y318">
        <v>695.7</v>
      </c>
      <c r="Z318">
        <v>750</v>
      </c>
      <c r="AA318">
        <v>695.7</v>
      </c>
      <c r="AB318">
        <v>777</v>
      </c>
      <c r="AC318" s="1">
        <f>(Table2[[#This Row],[Close Price]]/Table2[[#This Row],[Day Low]])-1</f>
        <v>2.7653631284916047E-2</v>
      </c>
      <c r="AD318" s="1">
        <f>(Table2[[#This Row],[Day High]]/Table2[[#This Row],[Close Price]])-1</f>
        <v>1.9298722478934494E-2</v>
      </c>
      <c r="AE318" s="1">
        <f>(Table2[[#This Row],[Close Price]]/Table2[[#This Row],[Current Week Low]])-1</f>
        <v>5.7639787264625486E-2</v>
      </c>
      <c r="AF318" s="1">
        <f>(Table2[[#This Row],[Current Week High]]/Table2[[#This Row],[Close Price]])-1</f>
        <v>1.9298722478934494E-2</v>
      </c>
      <c r="AG318" s="1">
        <f>(Table2[[#This Row],[Close Price]]/Table2[[#This Row],[Current Month Low]])-1</f>
        <v>5.7639787264625486E-2</v>
      </c>
      <c r="AH318" s="1">
        <f>(Table2[[#This Row],[Current Month High]]/Table2[[#This Row],[Close Price]])-1</f>
        <v>5.5993476488176208E-2</v>
      </c>
      <c r="AI318">
        <v>5.5993476488176199</v>
      </c>
      <c r="AJ318">
        <v>63.438471790315397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0.2</v>
      </c>
      <c r="AM318" t="s">
        <v>3088</v>
      </c>
      <c r="AN318">
        <v>5.49</v>
      </c>
      <c r="AO318" t="s">
        <v>3088</v>
      </c>
      <c r="AQ318">
        <f>(Table2[[#This Row],[Sharpe Ratio]]-AVERAGE(Table2[Sharpe Ratio]))/_xlfn.STDEV.P(Table2[Sharpe Ratio])</f>
        <v>-0.69187918825832739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1.0482232784251377</v>
      </c>
      <c r="AS318">
        <f>_xlfn.RANK.AVG(Table2[[#This Row],[1Y Return vs Nifty Z-Score]],Table2[1Y Return vs Nifty Z-Score])</f>
        <v>302</v>
      </c>
      <c r="AT318">
        <f>_xlfn.RANK.AVG(Table2[[#This Row],[6M Return vs Nifty Z-Score]],Table2[6M Return vs Nifty Z-Score])</f>
        <v>147</v>
      </c>
      <c r="AU318">
        <f>_xlfn.RANK.AVG(Table2[[#This Row],[Sharpe Ratio Z-Score]],Table2[Sharpe Ratio Z-Score])</f>
        <v>542.5</v>
      </c>
      <c r="AV318">
        <f>(Table2[[#This Row],[Rank 1Y]]+Table2[[#This Row],[Rank 6M]]+Table2[[#This Row],[Rank Sharpe]])/3</f>
        <v>330.5</v>
      </c>
    </row>
    <row r="319" spans="1:48" x14ac:dyDescent="0.3">
      <c r="A319" t="s">
        <v>386</v>
      </c>
      <c r="B319" t="s">
        <v>387</v>
      </c>
      <c r="C319" t="s">
        <v>3030</v>
      </c>
      <c r="D319" t="s">
        <v>34</v>
      </c>
      <c r="E319">
        <v>60437.368579679998</v>
      </c>
      <c r="F319">
        <v>50.55</v>
      </c>
      <c r="G319">
        <v>63.256298447280798</v>
      </c>
      <c r="H319">
        <f>(Table2[[#This Row],[1Y Return vs Nifty]]-AVERAGE(Table2[1Y Return vs Nifty]))/_xlfn.STDEV.P(Table2[1Y Return vs Nifty])</f>
        <v>0.48679967260267243</v>
      </c>
      <c r="I319">
        <v>-4.3784414545889403</v>
      </c>
      <c r="J319">
        <f>(Table2[[#This Row],[1M Return vs Nifty]]-AVERAGE(Table2[1M Return vs Nifty]))/_xlfn.STDEV.P(Table2[1M Return vs Nifty])</f>
        <v>-0.2825672368764382</v>
      </c>
      <c r="K319">
        <v>-23.438758386607201</v>
      </c>
      <c r="L319">
        <f>(Table2[[#This Row],[6M Return vs Nifty]]-AVERAGE(Table2[6M Return vs Nifty]))/_xlfn.STDEV.P(Table2[6M Return vs Nifty])</f>
        <v>-1.0028881501213798</v>
      </c>
      <c r="M319">
        <v>-6.6290062871633904</v>
      </c>
      <c r="N319">
        <f>(Table2[[#This Row],[1W Return vs Nifty]]-AVERAGE(Table2[1W Return vs Nifty]))/_xlfn.STDEV.P(Table2[1W Return vs Nifty])</f>
        <v>-1.0974251496528911</v>
      </c>
      <c r="O319">
        <v>54.93</v>
      </c>
      <c r="P319">
        <v>55.162856609518201</v>
      </c>
      <c r="Q319">
        <v>49.545865600281502</v>
      </c>
      <c r="R319">
        <v>21.0531931915035</v>
      </c>
      <c r="S319" s="1">
        <f>(Table2[[#This Row],[Close Price]]-Table2[[#This Row],[20D EMA]])/Table2[[#This Row],[20D EMA]]</f>
        <v>-7.9737848170398737E-2</v>
      </c>
      <c r="T319" s="1">
        <f>(Table2[[#This Row],[Close Price]]-Table2[[#This Row],[50D EMA]])/Table2[[#This Row],[50D EMA]]</f>
        <v>-8.3622511469470709E-2</v>
      </c>
      <c r="U319" s="1">
        <f>(Table2[[#This Row],[Close Price]]-Table2[[#This Row],[200D EMA]])/Table2[[#This Row],[200D EMA]]</f>
        <v>2.026676469474761E-2</v>
      </c>
      <c r="V319">
        <v>0.89771134493568605</v>
      </c>
      <c r="W319">
        <v>50.26</v>
      </c>
      <c r="X319">
        <v>53.45</v>
      </c>
      <c r="Y319">
        <v>50.26</v>
      </c>
      <c r="Z319">
        <v>54.25</v>
      </c>
      <c r="AA319">
        <v>50.26</v>
      </c>
      <c r="AB319">
        <v>57.34</v>
      </c>
      <c r="AC319" s="1">
        <f>(Table2[[#This Row],[Close Price]]/Table2[[#This Row],[Day Low]])-1</f>
        <v>5.7699960206922807E-3</v>
      </c>
      <c r="AD319" s="1">
        <f>(Table2[[#This Row],[Day High]]/Table2[[#This Row],[Close Price]])-1</f>
        <v>5.7368941641938731E-2</v>
      </c>
      <c r="AE319" s="1">
        <f>(Table2[[#This Row],[Close Price]]/Table2[[#This Row],[Current Week Low]])-1</f>
        <v>5.7699960206922807E-3</v>
      </c>
      <c r="AF319" s="1">
        <f>(Table2[[#This Row],[Current Week High]]/Table2[[#This Row],[Close Price]])-1</f>
        <v>7.3194856577645906E-2</v>
      </c>
      <c r="AG319" s="1">
        <f>(Table2[[#This Row],[Close Price]]/Table2[[#This Row],[Current Month Low]])-1</f>
        <v>5.7699960206922807E-3</v>
      </c>
      <c r="AH319" s="1">
        <f>(Table2[[#This Row],[Current Month High]]/Table2[[#This Row],[Close Price]])-1</f>
        <v>0.13432245301681522</v>
      </c>
      <c r="AI319">
        <v>39.762611275964403</v>
      </c>
      <c r="AJ319">
        <v>87.2222222222222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-7.0000000000000007E-2</v>
      </c>
      <c r="AM319" t="s">
        <v>3089</v>
      </c>
      <c r="AN319">
        <v>-8.19</v>
      </c>
      <c r="AO319" t="s">
        <v>3089</v>
      </c>
      <c r="AP319">
        <v>0.115330501859801</v>
      </c>
      <c r="AQ319">
        <f>(Table2[[#This Row],[Sharpe Ratio]]-AVERAGE(Table2[Sharpe Ratio]))/_xlfn.STDEV.P(Table2[Sharpe Ratio])</f>
        <v>0.65860784755570845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166</v>
      </c>
      <c r="AT319">
        <f>_xlfn.RANK.AVG(Table2[[#This Row],[6M Return vs Nifty Z-Score]],Table2[6M Return vs Nifty Z-Score])</f>
        <v>648</v>
      </c>
      <c r="AU319">
        <f>_xlfn.RANK.AVG(Table2[[#This Row],[Sharpe Ratio Z-Score]],Table2[Sharpe Ratio Z-Score])</f>
        <v>184</v>
      </c>
      <c r="AV319">
        <f>(Table2[[#This Row],[Rank 1Y]]+Table2[[#This Row],[Rank 6M]]+Table2[[#This Row],[Rank Sharpe]])/3</f>
        <v>332.66666666666669</v>
      </c>
    </row>
    <row r="320" spans="1:48" x14ac:dyDescent="0.3">
      <c r="A320" t="s">
        <v>1007</v>
      </c>
      <c r="B320" t="s">
        <v>1008</v>
      </c>
      <c r="C320" t="s">
        <v>3033</v>
      </c>
      <c r="D320" t="s">
        <v>46</v>
      </c>
      <c r="E320">
        <v>12898.87246035</v>
      </c>
      <c r="F320">
        <v>229.5</v>
      </c>
      <c r="G320">
        <v>30.3750663698663</v>
      </c>
      <c r="H320">
        <f>(Table2[[#This Row],[1Y Return vs Nifty]]-AVERAGE(Table2[1Y Return vs Nifty]))/_xlfn.STDEV.P(Table2[1Y Return vs Nifty])</f>
        <v>-2.7809329012619368E-2</v>
      </c>
      <c r="I320">
        <v>-10.0134888129483</v>
      </c>
      <c r="J320">
        <f>(Table2[[#This Row],[1M Return vs Nifty]]-AVERAGE(Table2[1M Return vs Nifty]))/_xlfn.STDEV.P(Table2[1M Return vs Nifty])</f>
        <v>-0.88012301407352278</v>
      </c>
      <c r="K320">
        <v>-13.8627672907517</v>
      </c>
      <c r="L320">
        <f>(Table2[[#This Row],[6M Return vs Nifty]]-AVERAGE(Table2[6M Return vs Nifty]))/_xlfn.STDEV.P(Table2[6M Return vs Nifty])</f>
        <v>-0.64987297927933063</v>
      </c>
      <c r="M320">
        <v>-6.51169981179864</v>
      </c>
      <c r="N320">
        <f>(Table2[[#This Row],[1W Return vs Nifty]]-AVERAGE(Table2[1W Return vs Nifty]))/_xlfn.STDEV.P(Table2[1W Return vs Nifty])</f>
        <v>-1.0740141412540143</v>
      </c>
      <c r="O320">
        <v>257.02999999999997</v>
      </c>
      <c r="P320">
        <v>255.05922321060601</v>
      </c>
      <c r="Q320">
        <v>216.07588413640499</v>
      </c>
      <c r="R320">
        <v>20.293082659815902</v>
      </c>
      <c r="S320" s="1">
        <f>(Table2[[#This Row],[Close Price]]-Table2[[#This Row],[20D EMA]])/Table2[[#This Row],[20D EMA]]</f>
        <v>-0.10710811967474604</v>
      </c>
      <c r="T320" s="1">
        <f>(Table2[[#This Row],[Close Price]]-Table2[[#This Row],[50D EMA]])/Table2[[#This Row],[50D EMA]]</f>
        <v>-0.10020897456235642</v>
      </c>
      <c r="U320" s="1">
        <f>(Table2[[#This Row],[Close Price]]-Table2[[#This Row],[200D EMA]])/Table2[[#This Row],[200D EMA]]</f>
        <v>6.2126858428683283E-2</v>
      </c>
      <c r="V320">
        <v>0.52738078244005004</v>
      </c>
      <c r="W320">
        <v>227.9</v>
      </c>
      <c r="X320">
        <v>248.95</v>
      </c>
      <c r="Y320">
        <v>227.9</v>
      </c>
      <c r="Z320">
        <v>248.95</v>
      </c>
      <c r="AA320">
        <v>227.9</v>
      </c>
      <c r="AB320">
        <v>266.75</v>
      </c>
      <c r="AC320" s="1">
        <f>(Table2[[#This Row],[Close Price]]/Table2[[#This Row],[Day Low]])-1</f>
        <v>7.0206230802982716E-3</v>
      </c>
      <c r="AD320" s="1">
        <f>(Table2[[#This Row],[Day High]]/Table2[[#This Row],[Close Price]])-1</f>
        <v>8.4749455337690627E-2</v>
      </c>
      <c r="AE320" s="1">
        <f>(Table2[[#This Row],[Close Price]]/Table2[[#This Row],[Current Week Low]])-1</f>
        <v>7.0206230802982716E-3</v>
      </c>
      <c r="AF320" s="1">
        <f>(Table2[[#This Row],[Current Week High]]/Table2[[#This Row],[Close Price]])-1</f>
        <v>8.4749455337690627E-2</v>
      </c>
      <c r="AG320" s="1">
        <f>(Table2[[#This Row],[Close Price]]/Table2[[#This Row],[Current Month Low]])-1</f>
        <v>7.0206230802982716E-3</v>
      </c>
      <c r="AH320" s="1">
        <f>(Table2[[#This Row],[Current Month High]]/Table2[[#This Row],[Close Price]])-1</f>
        <v>0.16230936819172115</v>
      </c>
      <c r="AI320">
        <v>32.418300653594699</v>
      </c>
      <c r="AJ320">
        <v>97.080291970802904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-0.17</v>
      </c>
      <c r="AM320" t="s">
        <v>3089</v>
      </c>
      <c r="AN320">
        <v>-12.35</v>
      </c>
      <c r="AO320" t="s">
        <v>3089</v>
      </c>
      <c r="AP320">
        <v>0.124235251183164</v>
      </c>
      <c r="AQ320">
        <f>(Table2[[#This Row],[Sharpe Ratio]]-AVERAGE(Table2[Sharpe Ratio]))/_xlfn.STDEV.P(Table2[Sharpe Ratio])</f>
        <v>0.76287990329508593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-1.8689395603244012</v>
      </c>
      <c r="AS320">
        <f>_xlfn.RANK.AVG(Table2[[#This Row],[1Y Return vs Nifty Z-Score]],Table2[1Y Return vs Nifty Z-Score])</f>
        <v>300</v>
      </c>
      <c r="AT320">
        <f>_xlfn.RANK.AVG(Table2[[#This Row],[6M Return vs Nifty Z-Score]],Table2[6M Return vs Nifty Z-Score])</f>
        <v>537</v>
      </c>
      <c r="AU320">
        <f>_xlfn.RANK.AVG(Table2[[#This Row],[Sharpe Ratio Z-Score]],Table2[Sharpe Ratio Z-Score])</f>
        <v>162</v>
      </c>
      <c r="AV320">
        <f>(Table2[[#This Row],[Rank 1Y]]+Table2[[#This Row],[Rank 6M]]+Table2[[#This Row],[Rank Sharpe]])/3</f>
        <v>333</v>
      </c>
    </row>
    <row r="321" spans="1:48" x14ac:dyDescent="0.3">
      <c r="A321" t="s">
        <v>228</v>
      </c>
      <c r="B321" t="s">
        <v>229</v>
      </c>
      <c r="C321" t="s">
        <v>3042</v>
      </c>
      <c r="D321" t="s">
        <v>230</v>
      </c>
      <c r="E321">
        <v>112184.03298115</v>
      </c>
      <c r="F321">
        <v>1789.45</v>
      </c>
      <c r="G321">
        <v>12.6379822922448</v>
      </c>
      <c r="H321">
        <f>(Table2[[#This Row],[1Y Return vs Nifty]]-AVERAGE(Table2[1Y Return vs Nifty]))/_xlfn.STDEV.P(Table2[1Y Return vs Nifty])</f>
        <v>-0.30540425329226367</v>
      </c>
      <c r="I321">
        <v>-4.9879680616489299</v>
      </c>
      <c r="J321">
        <f>(Table2[[#This Row],[1M Return vs Nifty]]-AVERAGE(Table2[1M Return vs Nifty]))/_xlfn.STDEV.P(Table2[1M Return vs Nifty])</f>
        <v>-0.34720309922881393</v>
      </c>
      <c r="K321">
        <v>23.636463523718199</v>
      </c>
      <c r="L321">
        <f>(Table2[[#This Row],[6M Return vs Nifty]]-AVERAGE(Table2[6M Return vs Nifty]))/_xlfn.STDEV.P(Table2[6M Return vs Nifty])</f>
        <v>0.73252151544245947</v>
      </c>
      <c r="M321">
        <v>0.54400079642084798</v>
      </c>
      <c r="N321">
        <f>(Table2[[#This Row],[1W Return vs Nifty]]-AVERAGE(Table2[1W Return vs Nifty]))/_xlfn.STDEV.P(Table2[1W Return vs Nifty])</f>
        <v>0.33410135863954205</v>
      </c>
      <c r="O321">
        <v>1828.33</v>
      </c>
      <c r="P321">
        <v>1812.6586852416101</v>
      </c>
      <c r="Q321">
        <v>1605.5524976030499</v>
      </c>
      <c r="R321">
        <v>37.469052167385598</v>
      </c>
      <c r="S321" s="1">
        <f>(Table2[[#This Row],[Close Price]]-Table2[[#This Row],[20D EMA]])/Table2[[#This Row],[20D EMA]]</f>
        <v>-2.1265307685155242E-2</v>
      </c>
      <c r="T321" s="1">
        <f>(Table2[[#This Row],[Close Price]]-Table2[[#This Row],[50D EMA]])/Table2[[#This Row],[50D EMA]]</f>
        <v>-1.2803670889931801E-2</v>
      </c>
      <c r="U321" s="1">
        <f>(Table2[[#This Row],[Close Price]]-Table2[[#This Row],[200D EMA]])/Table2[[#This Row],[200D EMA]]</f>
        <v>0.11453845493778191</v>
      </c>
      <c r="V321">
        <v>0.67882962659301704</v>
      </c>
      <c r="W321">
        <v>1781.55</v>
      </c>
      <c r="X321">
        <v>1812</v>
      </c>
      <c r="Y321">
        <v>1765.1</v>
      </c>
      <c r="Z321">
        <v>1812</v>
      </c>
      <c r="AA321">
        <v>1765.1</v>
      </c>
      <c r="AB321">
        <v>1865</v>
      </c>
      <c r="AC321" s="1">
        <f>(Table2[[#This Row],[Close Price]]/Table2[[#This Row],[Day Low]])-1</f>
        <v>4.4343408829390363E-3</v>
      </c>
      <c r="AD321" s="1">
        <f>(Table2[[#This Row],[Day High]]/Table2[[#This Row],[Close Price]])-1</f>
        <v>1.2601637374612285E-2</v>
      </c>
      <c r="AE321" s="1">
        <f>(Table2[[#This Row],[Close Price]]/Table2[[#This Row],[Current Week Low]])-1</f>
        <v>1.3795252393632218E-2</v>
      </c>
      <c r="AF321" s="1">
        <f>(Table2[[#This Row],[Current Week High]]/Table2[[#This Row],[Close Price]])-1</f>
        <v>1.2601637374612285E-2</v>
      </c>
      <c r="AG321" s="1">
        <f>(Table2[[#This Row],[Close Price]]/Table2[[#This Row],[Current Month Low]])-1</f>
        <v>1.3795252393632218E-2</v>
      </c>
      <c r="AH321" s="1">
        <f>(Table2[[#This Row],[Current Month High]]/Table2[[#This Row],[Close Price]])-1</f>
        <v>4.221967643689406E-2</v>
      </c>
      <c r="AI321">
        <v>10.9502919891586</v>
      </c>
      <c r="AJ321">
        <v>45.147422638601597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-0.06</v>
      </c>
      <c r="AM321" t="s">
        <v>3089</v>
      </c>
      <c r="AN321">
        <v>1.18</v>
      </c>
      <c r="AO321" t="s">
        <v>3088</v>
      </c>
      <c r="AP321">
        <v>1.8906818253805E-2</v>
      </c>
      <c r="AQ321">
        <f>(Table2[[#This Row],[Sharpe Ratio]]-AVERAGE(Table2[Sharpe Ratio]))/_xlfn.STDEV.P(Table2[Sharpe Ratio])</f>
        <v>-0.47048577950255038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-5.6470257941626412E-2</v>
      </c>
      <c r="AS321">
        <f>_xlfn.RANK.AVG(Table2[[#This Row],[1Y Return vs Nifty Z-Score]],Table2[1Y Return vs Nifty Z-Score])</f>
        <v>395</v>
      </c>
      <c r="AT321">
        <f>_xlfn.RANK.AVG(Table2[[#This Row],[6M Return vs Nifty Z-Score]],Table2[6M Return vs Nifty Z-Score])</f>
        <v>138</v>
      </c>
      <c r="AU321">
        <f>_xlfn.RANK.AVG(Table2[[#This Row],[Sharpe Ratio Z-Score]],Table2[Sharpe Ratio Z-Score])</f>
        <v>469</v>
      </c>
      <c r="AV321">
        <f>(Table2[[#This Row],[Rank 1Y]]+Table2[[#This Row],[Rank 6M]]+Table2[[#This Row],[Rank Sharpe]])/3</f>
        <v>334</v>
      </c>
    </row>
    <row r="322" spans="1:48" x14ac:dyDescent="0.3">
      <c r="A322" t="s">
        <v>1013</v>
      </c>
      <c r="B322" t="s">
        <v>1014</v>
      </c>
      <c r="C322" t="s">
        <v>3042</v>
      </c>
      <c r="D322" t="s">
        <v>726</v>
      </c>
      <c r="E322">
        <v>12789.45625664</v>
      </c>
      <c r="F322">
        <v>9833.6</v>
      </c>
      <c r="G322">
        <v>1.0781886945692201</v>
      </c>
      <c r="H322">
        <f>(Table2[[#This Row],[1Y Return vs Nifty]]-AVERAGE(Table2[1Y Return vs Nifty]))/_xlfn.STDEV.P(Table2[1Y Return vs Nifty])</f>
        <v>-0.48632125263623815</v>
      </c>
      <c r="I322">
        <v>4.8058250968260898</v>
      </c>
      <c r="J322">
        <f>(Table2[[#This Row],[1M Return vs Nifty]]-AVERAGE(Table2[1M Return vs Nifty]))/_xlfn.STDEV.P(Table2[1M Return vs Nifty])</f>
        <v>0.69135741505654136</v>
      </c>
      <c r="K322">
        <v>10.2191135356708</v>
      </c>
      <c r="L322">
        <f>(Table2[[#This Row],[6M Return vs Nifty]]-AVERAGE(Table2[6M Return vs Nifty]))/_xlfn.STDEV.P(Table2[6M Return vs Nifty])</f>
        <v>0.23789614968495645</v>
      </c>
      <c r="M322">
        <v>7.3506452745744904</v>
      </c>
      <c r="N322">
        <f>(Table2[[#This Row],[1W Return vs Nifty]]-AVERAGE(Table2[1W Return vs Nifty]))/_xlfn.STDEV.P(Table2[1W Return vs Nifty])</f>
        <v>1.6925123973374692</v>
      </c>
      <c r="O322">
        <v>9022.2900000000009</v>
      </c>
      <c r="P322">
        <v>8556.6836847187697</v>
      </c>
      <c r="Q322">
        <v>7913.1897403064504</v>
      </c>
      <c r="R322">
        <v>78.145473610228905</v>
      </c>
      <c r="S322" s="1">
        <f>(Table2[[#This Row],[Close Price]]-Table2[[#This Row],[20D EMA]])/Table2[[#This Row],[20D EMA]]</f>
        <v>8.9922846638713611E-2</v>
      </c>
      <c r="T322" s="1">
        <f>(Table2[[#This Row],[Close Price]]-Table2[[#This Row],[50D EMA]])/Table2[[#This Row],[50D EMA]]</f>
        <v>0.14923028153555015</v>
      </c>
      <c r="U322" s="1">
        <f>(Table2[[#This Row],[Close Price]]-Table2[[#This Row],[200D EMA]])/Table2[[#This Row],[200D EMA]]</f>
        <v>0.24268472293944757</v>
      </c>
      <c r="V322">
        <v>1.4748437849326199</v>
      </c>
      <c r="W322">
        <v>9700</v>
      </c>
      <c r="X322">
        <v>10178.65</v>
      </c>
      <c r="Y322">
        <v>8760</v>
      </c>
      <c r="Z322">
        <v>10178.65</v>
      </c>
      <c r="AA322">
        <v>8760</v>
      </c>
      <c r="AB322">
        <v>10178.65</v>
      </c>
      <c r="AC322" s="1">
        <f>(Table2[[#This Row],[Close Price]]/Table2[[#This Row],[Day Low]])-1</f>
        <v>1.377319587628878E-2</v>
      </c>
      <c r="AD322" s="1">
        <f>(Table2[[#This Row],[Day High]]/Table2[[#This Row],[Close Price]])-1</f>
        <v>3.5088878945655599E-2</v>
      </c>
      <c r="AE322" s="1">
        <f>(Table2[[#This Row],[Close Price]]/Table2[[#This Row],[Current Week Low]])-1</f>
        <v>0.12255707762557089</v>
      </c>
      <c r="AF322" s="1">
        <f>(Table2[[#This Row],[Current Week High]]/Table2[[#This Row],[Close Price]])-1</f>
        <v>3.5088878945655599E-2</v>
      </c>
      <c r="AG322" s="1">
        <f>(Table2[[#This Row],[Close Price]]/Table2[[#This Row],[Current Month Low]])-1</f>
        <v>0.12255707762557089</v>
      </c>
      <c r="AH322" s="1">
        <f>(Table2[[#This Row],[Current Month High]]/Table2[[#This Row],[Close Price]])-1</f>
        <v>3.5088878945655599E-2</v>
      </c>
      <c r="AI322">
        <v>3.5088878945655599</v>
      </c>
      <c r="AJ322">
        <v>49.192863211554801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0.31</v>
      </c>
      <c r="AM322" t="s">
        <v>3088</v>
      </c>
      <c r="AN322">
        <v>12.76</v>
      </c>
      <c r="AO322" t="s">
        <v>3088</v>
      </c>
      <c r="AP322">
        <v>7.5168731016461002E-2</v>
      </c>
      <c r="AQ322">
        <f>(Table2[[#This Row],[Sharpe Ratio]]-AVERAGE(Table2[Sharpe Ratio]))/_xlfn.STDEV.P(Table2[Sharpe Ratio])</f>
        <v>0.18832505172431618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2.3237697611670449</v>
      </c>
      <c r="AS322">
        <f>_xlfn.RANK.AVG(Table2[[#This Row],[1Y Return vs Nifty Z-Score]],Table2[1Y Return vs Nifty Z-Score])</f>
        <v>478</v>
      </c>
      <c r="AT322">
        <f>_xlfn.RANK.AVG(Table2[[#This Row],[6M Return vs Nifty Z-Score]],Table2[6M Return vs Nifty Z-Score])</f>
        <v>239</v>
      </c>
      <c r="AU322">
        <f>_xlfn.RANK.AVG(Table2[[#This Row],[Sharpe Ratio Z-Score]],Table2[Sharpe Ratio Z-Score])</f>
        <v>285</v>
      </c>
      <c r="AV322">
        <f>(Table2[[#This Row],[Rank 1Y]]+Table2[[#This Row],[Rank 6M]]+Table2[[#This Row],[Rank Sharpe]])/3</f>
        <v>334</v>
      </c>
    </row>
    <row r="323" spans="1:48" x14ac:dyDescent="0.3">
      <c r="A323" t="s">
        <v>44</v>
      </c>
      <c r="B323" t="s">
        <v>45</v>
      </c>
      <c r="C323" t="s">
        <v>3033</v>
      </c>
      <c r="D323" t="s">
        <v>46</v>
      </c>
      <c r="E323">
        <v>491725.67613799998</v>
      </c>
      <c r="F323">
        <v>3576.2</v>
      </c>
      <c r="G323">
        <v>12.7412783644005</v>
      </c>
      <c r="H323">
        <f>(Table2[[#This Row],[1Y Return vs Nifty]]-AVERAGE(Table2[1Y Return vs Nifty]))/_xlfn.STDEV.P(Table2[1Y Return vs Nifty])</f>
        <v>-0.30378761409706334</v>
      </c>
      <c r="I323">
        <v>-1.87132803072501</v>
      </c>
      <c r="J323">
        <f>(Table2[[#This Row],[1M Return vs Nifty]]-AVERAGE(Table2[1M Return vs Nifty]))/_xlfn.STDEV.P(Table2[1M Return vs Nifty])</f>
        <v>-1.6706097609201078E-2</v>
      </c>
      <c r="K323">
        <v>-4.9706780830103101</v>
      </c>
      <c r="L323">
        <f>(Table2[[#This Row],[6M Return vs Nifty]]-AVERAGE(Table2[6M Return vs Nifty]))/_xlfn.STDEV.P(Table2[6M Return vs Nifty])</f>
        <v>-0.32206958437306876</v>
      </c>
      <c r="M323">
        <v>-2.8308941164657302</v>
      </c>
      <c r="N323">
        <f>(Table2[[#This Row],[1W Return vs Nifty]]-AVERAGE(Table2[1W Return vs Nifty]))/_xlfn.STDEV.P(Table2[1W Return vs Nifty])</f>
        <v>-0.33943088163315521</v>
      </c>
      <c r="O323">
        <v>3649.49</v>
      </c>
      <c r="P323">
        <v>3619.96037651904</v>
      </c>
      <c r="Q323">
        <v>3397.6064423563898</v>
      </c>
      <c r="R323">
        <v>40.3290560789439</v>
      </c>
      <c r="S323" s="1">
        <f>(Table2[[#This Row],[Close Price]]-Table2[[#This Row],[20D EMA]])/Table2[[#This Row],[20D EMA]]</f>
        <v>-2.0082258068935651E-2</v>
      </c>
      <c r="T323" s="1">
        <f>(Table2[[#This Row],[Close Price]]-Table2[[#This Row],[50D EMA]])/Table2[[#This Row],[50D EMA]]</f>
        <v>-1.2088634119559126E-2</v>
      </c>
      <c r="U323" s="1">
        <f>(Table2[[#This Row],[Close Price]]-Table2[[#This Row],[200D EMA]])/Table2[[#This Row],[200D EMA]]</f>
        <v>5.2564521722459262E-2</v>
      </c>
      <c r="V323">
        <v>0.95912416365625996</v>
      </c>
      <c r="W323">
        <v>3546</v>
      </c>
      <c r="X323">
        <v>3634.9</v>
      </c>
      <c r="Y323">
        <v>3511.5</v>
      </c>
      <c r="Z323">
        <v>3634.9</v>
      </c>
      <c r="AA323">
        <v>3511.5</v>
      </c>
      <c r="AB323">
        <v>3838.95</v>
      </c>
      <c r="AC323" s="1">
        <f>(Table2[[#This Row],[Close Price]]/Table2[[#This Row],[Day Low]])-1</f>
        <v>8.5166384658770244E-3</v>
      </c>
      <c r="AD323" s="1">
        <f>(Table2[[#This Row],[Day High]]/Table2[[#This Row],[Close Price]])-1</f>
        <v>1.6414070801409331E-2</v>
      </c>
      <c r="AE323" s="1">
        <f>(Table2[[#This Row],[Close Price]]/Table2[[#This Row],[Current Week Low]])-1</f>
        <v>1.8425174426883073E-2</v>
      </c>
      <c r="AF323" s="1">
        <f>(Table2[[#This Row],[Current Week High]]/Table2[[#This Row],[Close Price]])-1</f>
        <v>1.6414070801409331E-2</v>
      </c>
      <c r="AG323" s="1">
        <f>(Table2[[#This Row],[Close Price]]/Table2[[#This Row],[Current Month Low]])-1</f>
        <v>1.8425174426883073E-2</v>
      </c>
      <c r="AH323" s="1">
        <f>(Table2[[#This Row],[Current Month High]]/Table2[[#This Row],[Close Price]])-1</f>
        <v>7.3471841619596301E-2</v>
      </c>
      <c r="AI323">
        <v>9.6107600246071208</v>
      </c>
      <c r="AJ323">
        <v>36.744097122645996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-0.01</v>
      </c>
      <c r="AM323" t="s">
        <v>3089</v>
      </c>
      <c r="AN323">
        <v>-1.17</v>
      </c>
      <c r="AO323" t="s">
        <v>3089</v>
      </c>
      <c r="AP323">
        <v>0.120154330421734</v>
      </c>
      <c r="AQ323">
        <f>(Table2[[#This Row],[Sharpe Ratio]]-AVERAGE(Table2[Sharpe Ratio]))/_xlfn.STDEV.P(Table2[Sharpe Ratio])</f>
        <v>0.71509349385766607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-0.2669006838548223</v>
      </c>
      <c r="AS323">
        <f>_xlfn.RANK.AVG(Table2[[#This Row],[1Y Return vs Nifty Z-Score]],Table2[1Y Return vs Nifty Z-Score])</f>
        <v>394</v>
      </c>
      <c r="AT323">
        <f>_xlfn.RANK.AVG(Table2[[#This Row],[6M Return vs Nifty Z-Score]],Table2[6M Return vs Nifty Z-Score])</f>
        <v>433</v>
      </c>
      <c r="AU323">
        <f>_xlfn.RANK.AVG(Table2[[#This Row],[Sharpe Ratio Z-Score]],Table2[Sharpe Ratio Z-Score])</f>
        <v>176</v>
      </c>
      <c r="AV323">
        <f>(Table2[[#This Row],[Rank 1Y]]+Table2[[#This Row],[Rank 6M]]+Table2[[#This Row],[Rank Sharpe]])/3</f>
        <v>334.33333333333331</v>
      </c>
    </row>
    <row r="324" spans="1:48" x14ac:dyDescent="0.3">
      <c r="A324" t="s">
        <v>962</v>
      </c>
      <c r="B324" t="s">
        <v>963</v>
      </c>
      <c r="C324" t="s">
        <v>3033</v>
      </c>
      <c r="D324" t="s">
        <v>299</v>
      </c>
      <c r="E324">
        <v>14271.192133</v>
      </c>
      <c r="F324">
        <v>611.6</v>
      </c>
      <c r="G324">
        <v>33.848765883736398</v>
      </c>
      <c r="H324">
        <f>(Table2[[#This Row],[1Y Return vs Nifty]]-AVERAGE(Table2[1Y Return vs Nifty]))/_xlfn.STDEV.P(Table2[1Y Return vs Nifty])</f>
        <v>2.6555940346374107E-2</v>
      </c>
      <c r="I324">
        <v>-8.5660431980117195</v>
      </c>
      <c r="J324">
        <f>(Table2[[#This Row],[1M Return vs Nifty]]-AVERAGE(Table2[1M Return vs Nifty]))/_xlfn.STDEV.P(Table2[1M Return vs Nifty])</f>
        <v>-0.72663193682448179</v>
      </c>
      <c r="K324">
        <v>-5.1907140892256898</v>
      </c>
      <c r="L324">
        <f>(Table2[[#This Row],[6M Return vs Nifty]]-AVERAGE(Table2[6M Return vs Nifty]))/_xlfn.STDEV.P(Table2[6M Return vs Nifty])</f>
        <v>-0.33018112578408187</v>
      </c>
      <c r="M324">
        <v>-4.7702269315155599</v>
      </c>
      <c r="N324">
        <f>(Table2[[#This Row],[1W Return vs Nifty]]-AVERAGE(Table2[1W Return vs Nifty]))/_xlfn.STDEV.P(Table2[1W Return vs Nifty])</f>
        <v>-0.72646609584599153</v>
      </c>
      <c r="O324">
        <v>670.79</v>
      </c>
      <c r="P324">
        <v>683.58564927144903</v>
      </c>
      <c r="Q324">
        <v>579.42249939111002</v>
      </c>
      <c r="R324">
        <v>23.908731429949199</v>
      </c>
      <c r="S324" s="1">
        <f>(Table2[[#This Row],[Close Price]]-Table2[[#This Row],[20D EMA]])/Table2[[#This Row],[20D EMA]]</f>
        <v>-8.8239240298752131E-2</v>
      </c>
      <c r="T324" s="1">
        <f>(Table2[[#This Row],[Close Price]]-Table2[[#This Row],[50D EMA]])/Table2[[#This Row],[50D EMA]]</f>
        <v>-0.10530596911765157</v>
      </c>
      <c r="U324" s="1">
        <f>(Table2[[#This Row],[Close Price]]-Table2[[#This Row],[200D EMA]])/Table2[[#This Row],[200D EMA]]</f>
        <v>5.5533743758145293E-2</v>
      </c>
      <c r="V324">
        <v>0.76308111259963596</v>
      </c>
      <c r="W324">
        <v>607.85</v>
      </c>
      <c r="X324">
        <v>646.5</v>
      </c>
      <c r="Y324">
        <v>607.85</v>
      </c>
      <c r="Z324">
        <v>649.9</v>
      </c>
      <c r="AA324">
        <v>607.85</v>
      </c>
      <c r="AB324">
        <v>693.7</v>
      </c>
      <c r="AC324" s="1">
        <f>(Table2[[#This Row],[Close Price]]/Table2[[#This Row],[Day Low]])-1</f>
        <v>6.169285185489759E-3</v>
      </c>
      <c r="AD324" s="1">
        <f>(Table2[[#This Row],[Day High]]/Table2[[#This Row],[Close Price]])-1</f>
        <v>5.7063440156965406E-2</v>
      </c>
      <c r="AE324" s="1">
        <f>(Table2[[#This Row],[Close Price]]/Table2[[#This Row],[Current Week Low]])-1</f>
        <v>6.169285185489759E-3</v>
      </c>
      <c r="AF324" s="1">
        <f>(Table2[[#This Row],[Current Week High]]/Table2[[#This Row],[Close Price]])-1</f>
        <v>6.2622629169391653E-2</v>
      </c>
      <c r="AG324" s="1">
        <f>(Table2[[#This Row],[Close Price]]/Table2[[#This Row],[Current Month Low]])-1</f>
        <v>6.169285185489759E-3</v>
      </c>
      <c r="AH324" s="1">
        <f>(Table2[[#This Row],[Current Month High]]/Table2[[#This Row],[Close Price]])-1</f>
        <v>0.13423806409417915</v>
      </c>
      <c r="AI324">
        <v>35.382603008502201</v>
      </c>
      <c r="AJ324">
        <v>141.739130434782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-0.28000000000000003</v>
      </c>
      <c r="AM324" t="s">
        <v>3089</v>
      </c>
      <c r="AN324">
        <v>-4.8499999999999996</v>
      </c>
      <c r="AO324" t="s">
        <v>3089</v>
      </c>
      <c r="AP324">
        <v>7.7664710033081993E-2</v>
      </c>
      <c r="AQ324">
        <f>(Table2[[#This Row],[Sharpe Ratio]]-AVERAGE(Table2[Sharpe Ratio]))/_xlfn.STDEV.P(Table2[Sharpe Ratio])</f>
        <v>0.21755224877326459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290</v>
      </c>
      <c r="AT324">
        <f>_xlfn.RANK.AVG(Table2[[#This Row],[6M Return vs Nifty Z-Score]],Table2[6M Return vs Nifty Z-Score])</f>
        <v>438</v>
      </c>
      <c r="AU324">
        <f>_xlfn.RANK.AVG(Table2[[#This Row],[Sharpe Ratio Z-Score]],Table2[Sharpe Ratio Z-Score])</f>
        <v>277</v>
      </c>
      <c r="AV324">
        <f>(Table2[[#This Row],[Rank 1Y]]+Table2[[#This Row],[Rank 6M]]+Table2[[#This Row],[Rank Sharpe]])/3</f>
        <v>335</v>
      </c>
    </row>
    <row r="325" spans="1:48" x14ac:dyDescent="0.3">
      <c r="A325" t="s">
        <v>1253</v>
      </c>
      <c r="B325" t="s">
        <v>1254</v>
      </c>
      <c r="C325" t="s">
        <v>3037</v>
      </c>
      <c r="D325" t="s">
        <v>130</v>
      </c>
      <c r="E325">
        <v>8717.9126197999994</v>
      </c>
      <c r="F325">
        <v>247.4</v>
      </c>
      <c r="G325">
        <v>8.6992060032165792</v>
      </c>
      <c r="H325">
        <f>(Table2[[#This Row],[1Y Return vs Nifty]]-AVERAGE(Table2[1Y Return vs Nifty]))/_xlfn.STDEV.P(Table2[1Y Return vs Nifty])</f>
        <v>-0.36704822481105159</v>
      </c>
      <c r="I325">
        <v>2.0496045460562402</v>
      </c>
      <c r="J325">
        <f>(Table2[[#This Row],[1M Return vs Nifty]]-AVERAGE(Table2[1M Return vs Nifty]))/_xlfn.STDEV.P(Table2[1M Return vs Nifty])</f>
        <v>0.39908027724356376</v>
      </c>
      <c r="K325">
        <v>-2.9995439911716502</v>
      </c>
      <c r="L325">
        <f>(Table2[[#This Row],[6M Return vs Nifty]]-AVERAGE(Table2[6M Return vs Nifty]))/_xlfn.STDEV.P(Table2[6M Return vs Nifty])</f>
        <v>-0.24940449611038518</v>
      </c>
      <c r="M325">
        <v>-7.2315840171998804</v>
      </c>
      <c r="N325">
        <f>(Table2[[#This Row],[1W Return vs Nifty]]-AVERAGE(Table2[1W Return vs Nifty]))/_xlfn.STDEV.P(Table2[1W Return vs Nifty])</f>
        <v>-1.2176823840041622</v>
      </c>
      <c r="O325">
        <v>263.14999999999998</v>
      </c>
      <c r="P325">
        <v>254.577688781614</v>
      </c>
      <c r="Q325">
        <v>230.19615870063899</v>
      </c>
      <c r="R325">
        <v>25.559717789760001</v>
      </c>
      <c r="S325" s="1">
        <f>(Table2[[#This Row],[Close Price]]-Table2[[#This Row],[20D EMA]])/Table2[[#This Row],[20D EMA]]</f>
        <v>-5.9851795553866514E-2</v>
      </c>
      <c r="T325" s="1">
        <f>(Table2[[#This Row],[Close Price]]-Table2[[#This Row],[50D EMA]])/Table2[[#This Row],[50D EMA]]</f>
        <v>-2.8194492675166351E-2</v>
      </c>
      <c r="U325" s="1">
        <f>(Table2[[#This Row],[Close Price]]-Table2[[#This Row],[200D EMA]])/Table2[[#This Row],[200D EMA]]</f>
        <v>7.4735570725721498E-2</v>
      </c>
      <c r="V325">
        <v>0.85331941092608998</v>
      </c>
      <c r="W325">
        <v>245</v>
      </c>
      <c r="X325">
        <v>261.10000000000002</v>
      </c>
      <c r="Y325">
        <v>245</v>
      </c>
      <c r="Z325">
        <v>274.7</v>
      </c>
      <c r="AA325">
        <v>245</v>
      </c>
      <c r="AB325">
        <v>274.85000000000002</v>
      </c>
      <c r="AC325" s="1">
        <f>(Table2[[#This Row],[Close Price]]/Table2[[#This Row],[Day Low]])-1</f>
        <v>9.7959183673470562E-3</v>
      </c>
      <c r="AD325" s="1">
        <f>(Table2[[#This Row],[Day High]]/Table2[[#This Row],[Close Price]])-1</f>
        <v>5.5375909458367012E-2</v>
      </c>
      <c r="AE325" s="1">
        <f>(Table2[[#This Row],[Close Price]]/Table2[[#This Row],[Current Week Low]])-1</f>
        <v>9.7959183673470562E-3</v>
      </c>
      <c r="AF325" s="1">
        <f>(Table2[[#This Row],[Current Week High]]/Table2[[#This Row],[Close Price]])-1</f>
        <v>0.1103476151980598</v>
      </c>
      <c r="AG325" s="1">
        <f>(Table2[[#This Row],[Close Price]]/Table2[[#This Row],[Current Month Low]])-1</f>
        <v>9.7959183673470562E-3</v>
      </c>
      <c r="AH325" s="1">
        <f>(Table2[[#This Row],[Current Month High]]/Table2[[#This Row],[Close Price]])-1</f>
        <v>0.11095392077607125</v>
      </c>
      <c r="AI325">
        <v>20.856911883589301</v>
      </c>
      <c r="AJ325">
        <v>42.881894311290701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</v>
      </c>
      <c r="AM325" t="s">
        <v>3090</v>
      </c>
      <c r="AN325">
        <v>-8.8699999999999992</v>
      </c>
      <c r="AO325" t="s">
        <v>3089</v>
      </c>
      <c r="AP325">
        <v>0.122129714987693</v>
      </c>
      <c r="AQ325">
        <f>(Table2[[#This Row],[Sharpe Ratio]]-AVERAGE(Table2[Sharpe Ratio]))/_xlfn.STDEV.P(Table2[Sharpe Ratio])</f>
        <v>0.73822467948553883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-0.69683014819649636</v>
      </c>
      <c r="AS325">
        <f>_xlfn.RANK.AVG(Table2[[#This Row],[1Y Return vs Nifty Z-Score]],Table2[1Y Return vs Nifty Z-Score])</f>
        <v>425</v>
      </c>
      <c r="AT325">
        <f>_xlfn.RANK.AVG(Table2[[#This Row],[6M Return vs Nifty Z-Score]],Table2[6M Return vs Nifty Z-Score])</f>
        <v>409</v>
      </c>
      <c r="AU325">
        <f>_xlfn.RANK.AVG(Table2[[#This Row],[Sharpe Ratio Z-Score]],Table2[Sharpe Ratio Z-Score])</f>
        <v>173</v>
      </c>
      <c r="AV325">
        <f>(Table2[[#This Row],[Rank 1Y]]+Table2[[#This Row],[Rank 6M]]+Table2[[#This Row],[Rank Sharpe]])/3</f>
        <v>335.66666666666669</v>
      </c>
    </row>
    <row r="326" spans="1:48" x14ac:dyDescent="0.3">
      <c r="A326" t="s">
        <v>1211</v>
      </c>
      <c r="B326" t="s">
        <v>1212</v>
      </c>
      <c r="C326" t="s">
        <v>3036</v>
      </c>
      <c r="D326" t="s">
        <v>212</v>
      </c>
      <c r="E326">
        <v>9219.8953079999992</v>
      </c>
      <c r="F326">
        <v>603.45000000000005</v>
      </c>
      <c r="G326">
        <v>54.893707305782598</v>
      </c>
      <c r="H326">
        <f>(Table2[[#This Row],[1Y Return vs Nifty]]-AVERAGE(Table2[1Y Return vs Nifty]))/_xlfn.STDEV.P(Table2[1Y Return vs Nifty])</f>
        <v>0.35592061466131136</v>
      </c>
      <c r="I326">
        <v>-9.0344584444454696</v>
      </c>
      <c r="J326">
        <f>(Table2[[#This Row],[1M Return vs Nifty]]-AVERAGE(Table2[1M Return vs Nifty]))/_xlfn.STDEV.P(Table2[1M Return vs Nifty])</f>
        <v>-0.77630396597228601</v>
      </c>
      <c r="K326">
        <v>-9.7631659567687308</v>
      </c>
      <c r="L326">
        <f>(Table2[[#This Row],[6M Return vs Nifty]]-AVERAGE(Table2[6M Return vs Nifty]))/_xlfn.STDEV.P(Table2[6M Return vs Nifty])</f>
        <v>-0.49874277763089248</v>
      </c>
      <c r="M326">
        <v>-0.66613874232098702</v>
      </c>
      <c r="N326">
        <f>(Table2[[#This Row],[1W Return vs Nifty]]-AVERAGE(Table2[1W Return vs Nifty]))/_xlfn.STDEV.P(Table2[1W Return vs Nifty])</f>
        <v>9.259221076678012E-2</v>
      </c>
      <c r="O326">
        <v>635.34</v>
      </c>
      <c r="P326">
        <v>623.01346431889795</v>
      </c>
      <c r="Q326">
        <v>544.81139355534401</v>
      </c>
      <c r="R326">
        <v>29.9244720108086</v>
      </c>
      <c r="S326" s="1">
        <f>(Table2[[#This Row],[Close Price]]-Table2[[#This Row],[20D EMA]])/Table2[[#This Row],[20D EMA]]</f>
        <v>-5.0193597129096205E-2</v>
      </c>
      <c r="T326" s="1">
        <f>(Table2[[#This Row],[Close Price]]-Table2[[#This Row],[50D EMA]])/Table2[[#This Row],[50D EMA]]</f>
        <v>-3.1401350756175749E-2</v>
      </c>
      <c r="U326" s="1">
        <f>(Table2[[#This Row],[Close Price]]-Table2[[#This Row],[200D EMA]])/Table2[[#This Row],[200D EMA]]</f>
        <v>0.10763102082353808</v>
      </c>
      <c r="V326">
        <v>0.33918731832006099</v>
      </c>
      <c r="W326">
        <v>600</v>
      </c>
      <c r="X326">
        <v>627.95000000000005</v>
      </c>
      <c r="Y326">
        <v>600</v>
      </c>
      <c r="Z326">
        <v>627.95000000000005</v>
      </c>
      <c r="AA326">
        <v>600</v>
      </c>
      <c r="AB326">
        <v>644</v>
      </c>
      <c r="AC326" s="1">
        <f>(Table2[[#This Row],[Close Price]]/Table2[[#This Row],[Day Low]])-1</f>
        <v>5.7500000000001439E-3</v>
      </c>
      <c r="AD326" s="1">
        <f>(Table2[[#This Row],[Day High]]/Table2[[#This Row],[Close Price]])-1</f>
        <v>4.0599884000331432E-2</v>
      </c>
      <c r="AE326" s="1">
        <f>(Table2[[#This Row],[Close Price]]/Table2[[#This Row],[Current Week Low]])-1</f>
        <v>5.7500000000001439E-3</v>
      </c>
      <c r="AF326" s="1">
        <f>(Table2[[#This Row],[Current Week High]]/Table2[[#This Row],[Close Price]])-1</f>
        <v>4.0599884000331432E-2</v>
      </c>
      <c r="AG326" s="1">
        <f>(Table2[[#This Row],[Close Price]]/Table2[[#This Row],[Current Month Low]])-1</f>
        <v>5.7500000000001439E-3</v>
      </c>
      <c r="AH326" s="1">
        <f>(Table2[[#This Row],[Current Month High]]/Table2[[#This Row],[Close Price]])-1</f>
        <v>6.7196950865854532E-2</v>
      </c>
      <c r="AI326">
        <v>17.2922363078962</v>
      </c>
      <c r="AJ326">
        <v>81.025948702564804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0.01</v>
      </c>
      <c r="AM326" t="s">
        <v>3088</v>
      </c>
      <c r="AN326">
        <v>-2.46</v>
      </c>
      <c r="AO326" t="s">
        <v>3089</v>
      </c>
      <c r="AP326">
        <v>6.5740787870862002E-2</v>
      </c>
      <c r="AQ326">
        <f>(Table2[[#This Row],[Sharpe Ratio]]-AVERAGE(Table2[Sharpe Ratio]))/_xlfn.STDEV.P(Table2[Sharpe Ratio])</f>
        <v>7.7926546669677549E-2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-0.74860737150540946</v>
      </c>
      <c r="AS326">
        <f>_xlfn.RANK.AVG(Table2[[#This Row],[1Y Return vs Nifty Z-Score]],Table2[1Y Return vs Nifty Z-Score])</f>
        <v>199</v>
      </c>
      <c r="AT326">
        <f>_xlfn.RANK.AVG(Table2[[#This Row],[6M Return vs Nifty Z-Score]],Table2[6M Return vs Nifty Z-Score])</f>
        <v>490</v>
      </c>
      <c r="AU326">
        <f>_xlfn.RANK.AVG(Table2[[#This Row],[Sharpe Ratio Z-Score]],Table2[Sharpe Ratio Z-Score])</f>
        <v>320</v>
      </c>
      <c r="AV326">
        <f>(Table2[[#This Row],[Rank 1Y]]+Table2[[#This Row],[Rank 6M]]+Table2[[#This Row],[Rank Sharpe]])/3</f>
        <v>336.33333333333331</v>
      </c>
    </row>
    <row r="327" spans="1:48" x14ac:dyDescent="0.3">
      <c r="A327" t="s">
        <v>1414</v>
      </c>
      <c r="B327" t="s">
        <v>1415</v>
      </c>
      <c r="C327" t="s">
        <v>583</v>
      </c>
      <c r="D327" t="s">
        <v>465</v>
      </c>
      <c r="E327">
        <v>7106.3892955149904</v>
      </c>
      <c r="F327">
        <v>2363.15</v>
      </c>
      <c r="G327">
        <v>28.198821192529198</v>
      </c>
      <c r="H327">
        <f>(Table2[[#This Row],[1Y Return vs Nifty]]-AVERAGE(Table2[1Y Return vs Nifty]))/_xlfn.STDEV.P(Table2[1Y Return vs Nifty])</f>
        <v>-6.1868738810368043E-2</v>
      </c>
      <c r="I327">
        <v>51.054368693325998</v>
      </c>
      <c r="J327">
        <f>(Table2[[#This Row],[1M Return vs Nifty]]-AVERAGE(Table2[1M Return vs Nifty]))/_xlfn.STDEV.P(Table2[1M Return vs Nifty])</f>
        <v>5.5956790037726964</v>
      </c>
      <c r="K327">
        <v>89.092483845690893</v>
      </c>
      <c r="L327">
        <f>(Table2[[#This Row],[6M Return vs Nifty]]-AVERAGE(Table2[6M Return vs Nifty]))/_xlfn.STDEV.P(Table2[6M Return vs Nifty])</f>
        <v>3.1455321339049758</v>
      </c>
      <c r="M327">
        <v>11.650054265589599</v>
      </c>
      <c r="N327">
        <f>(Table2[[#This Row],[1W Return vs Nifty]]-AVERAGE(Table2[1W Return vs Nifty]))/_xlfn.STDEV.P(Table2[1W Return vs Nifty])</f>
        <v>2.5505511346355703</v>
      </c>
      <c r="O327">
        <v>1971.5</v>
      </c>
      <c r="P327">
        <v>1748.8788015375501</v>
      </c>
      <c r="Q327">
        <v>1489.59584376266</v>
      </c>
      <c r="R327">
        <v>84.651713528715305</v>
      </c>
      <c r="S327" s="1">
        <f>(Table2[[#This Row],[Close Price]]-Table2[[#This Row],[20D EMA]])/Table2[[#This Row],[20D EMA]]</f>
        <v>0.19865584580268836</v>
      </c>
      <c r="T327" s="1">
        <f>(Table2[[#This Row],[Close Price]]-Table2[[#This Row],[50D EMA]])/Table2[[#This Row],[50D EMA]]</f>
        <v>0.35123714572010667</v>
      </c>
      <c r="U327" s="1">
        <f>(Table2[[#This Row],[Close Price]]-Table2[[#This Row],[200D EMA]])/Table2[[#This Row],[200D EMA]]</f>
        <v>0.58643702578464296</v>
      </c>
      <c r="V327">
        <v>1.9048309850226199</v>
      </c>
      <c r="W327">
        <v>2301.1</v>
      </c>
      <c r="X327">
        <v>2493</v>
      </c>
      <c r="Y327">
        <v>2035.05</v>
      </c>
      <c r="Z327">
        <v>2493</v>
      </c>
      <c r="AA327">
        <v>1937.15</v>
      </c>
      <c r="AB327">
        <v>2493</v>
      </c>
      <c r="AC327" s="1">
        <f>(Table2[[#This Row],[Close Price]]/Table2[[#This Row],[Day Low]])-1</f>
        <v>2.6965364390943547E-2</v>
      </c>
      <c r="AD327" s="1">
        <f>(Table2[[#This Row],[Day High]]/Table2[[#This Row],[Close Price]])-1</f>
        <v>5.4947845037344178E-2</v>
      </c>
      <c r="AE327" s="1">
        <f>(Table2[[#This Row],[Close Price]]/Table2[[#This Row],[Current Week Low]])-1</f>
        <v>0.16122453993759378</v>
      </c>
      <c r="AF327" s="1">
        <f>(Table2[[#This Row],[Current Week High]]/Table2[[#This Row],[Close Price]])-1</f>
        <v>5.4947845037344178E-2</v>
      </c>
      <c r="AG327" s="1">
        <f>(Table2[[#This Row],[Close Price]]/Table2[[#This Row],[Current Month Low]])-1</f>
        <v>0.21991069354464021</v>
      </c>
      <c r="AH327" s="1">
        <f>(Table2[[#This Row],[Current Month High]]/Table2[[#This Row],[Close Price]])-1</f>
        <v>5.4947845037344178E-2</v>
      </c>
      <c r="AI327">
        <v>5.4947845037344099</v>
      </c>
      <c r="AJ327">
        <v>120.494518311173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0.39</v>
      </c>
      <c r="AM327" t="s">
        <v>3088</v>
      </c>
      <c r="AN327">
        <v>30.36</v>
      </c>
      <c r="AO327" t="s">
        <v>3088</v>
      </c>
      <c r="AP327">
        <v>-8.4046253072389998E-2</v>
      </c>
      <c r="AQ327">
        <f>(Table2[[#This Row],[Sharpe Ratio]]-AVERAGE(Table2[Sharpe Ratio]))/_xlfn.STDEV.P(Table2[Sharpe Ratio])</f>
        <v>-1.6760366605026273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9.5538568730002478</v>
      </c>
      <c r="AS327">
        <f>_xlfn.RANK.AVG(Table2[[#This Row],[1Y Return vs Nifty Z-Score]],Table2[1Y Return vs Nifty Z-Score])</f>
        <v>306</v>
      </c>
      <c r="AT327">
        <f>_xlfn.RANK.AVG(Table2[[#This Row],[6M Return vs Nifty Z-Score]],Table2[6M Return vs Nifty Z-Score])</f>
        <v>7</v>
      </c>
      <c r="AU327">
        <f>_xlfn.RANK.AVG(Table2[[#This Row],[Sharpe Ratio Z-Score]],Table2[Sharpe Ratio Z-Score])</f>
        <v>705</v>
      </c>
      <c r="AV327">
        <f>(Table2[[#This Row],[Rank 1Y]]+Table2[[#This Row],[Rank 6M]]+Table2[[#This Row],[Rank Sharpe]])/3</f>
        <v>339.33333333333331</v>
      </c>
    </row>
    <row r="328" spans="1:48" x14ac:dyDescent="0.3">
      <c r="A328" t="s">
        <v>353</v>
      </c>
      <c r="B328" t="s">
        <v>354</v>
      </c>
      <c r="C328" t="s">
        <v>3030</v>
      </c>
      <c r="D328" t="s">
        <v>37</v>
      </c>
      <c r="E328">
        <v>65991.755999999994</v>
      </c>
      <c r="F328">
        <v>376.15</v>
      </c>
      <c r="G328">
        <v>58.915201995238398</v>
      </c>
      <c r="H328">
        <f>(Table2[[#This Row],[1Y Return vs Nifty]]-AVERAGE(Table2[1Y Return vs Nifty]))/_xlfn.STDEV.P(Table2[1Y Return vs Nifty])</f>
        <v>0.41885917372350501</v>
      </c>
      <c r="I328">
        <v>-3.2532380829740801</v>
      </c>
      <c r="J328">
        <f>(Table2[[#This Row],[1M Return vs Nifty]]-AVERAGE(Table2[1M Return vs Nifty]))/_xlfn.STDEV.P(Table2[1M Return vs Nifty])</f>
        <v>-0.16324760520862944</v>
      </c>
      <c r="K328">
        <v>-17.214518690728902</v>
      </c>
      <c r="L328">
        <f>(Table2[[#This Row],[6M Return vs Nifty]]-AVERAGE(Table2[6M Return vs Nifty]))/_xlfn.STDEV.P(Table2[6M Return vs Nifty])</f>
        <v>-0.77343398526179519</v>
      </c>
      <c r="M328">
        <v>-1.2136593532142199</v>
      </c>
      <c r="N328">
        <f>(Table2[[#This Row],[1W Return vs Nifty]]-AVERAGE(Table2[1W Return vs Nifty]))/_xlfn.STDEV.P(Table2[1W Return vs Nifty])</f>
        <v>-1.6677201516928669E-2</v>
      </c>
      <c r="O328">
        <v>397.45</v>
      </c>
      <c r="P328">
        <v>387.18351232832703</v>
      </c>
      <c r="Q328">
        <v>336.68643224257198</v>
      </c>
      <c r="R328">
        <v>36.502160827619598</v>
      </c>
      <c r="S328" s="1">
        <f>(Table2[[#This Row],[Close Price]]-Table2[[#This Row],[20D EMA]])/Table2[[#This Row],[20D EMA]]</f>
        <v>-5.3591646748018647E-2</v>
      </c>
      <c r="T328" s="1">
        <f>(Table2[[#This Row],[Close Price]]-Table2[[#This Row],[50D EMA]])/Table2[[#This Row],[50D EMA]]</f>
        <v>-2.8496854791096479E-2</v>
      </c>
      <c r="U328" s="1">
        <f>(Table2[[#This Row],[Close Price]]-Table2[[#This Row],[200D EMA]])/Table2[[#This Row],[200D EMA]]</f>
        <v>0.11721163663938716</v>
      </c>
      <c r="V328">
        <v>2.0415746655301601</v>
      </c>
      <c r="W328">
        <v>374</v>
      </c>
      <c r="X328">
        <v>399.45</v>
      </c>
      <c r="Y328">
        <v>374</v>
      </c>
      <c r="Z328">
        <v>400</v>
      </c>
      <c r="AA328">
        <v>374</v>
      </c>
      <c r="AB328">
        <v>442.5</v>
      </c>
      <c r="AC328" s="1">
        <f>(Table2[[#This Row],[Close Price]]/Table2[[#This Row],[Day Low]])-1</f>
        <v>5.7486631016041567E-3</v>
      </c>
      <c r="AD328" s="1">
        <f>(Table2[[#This Row],[Day High]]/Table2[[#This Row],[Close Price]])-1</f>
        <v>6.1943373654127276E-2</v>
      </c>
      <c r="AE328" s="1">
        <f>(Table2[[#This Row],[Close Price]]/Table2[[#This Row],[Current Week Low]])-1</f>
        <v>5.7486631016041567E-3</v>
      </c>
      <c r="AF328" s="1">
        <f>(Table2[[#This Row],[Current Week High]]/Table2[[#This Row],[Close Price]])-1</f>
        <v>6.3405556294031662E-2</v>
      </c>
      <c r="AG328" s="1">
        <f>(Table2[[#This Row],[Close Price]]/Table2[[#This Row],[Current Month Low]])-1</f>
        <v>5.7486631016041567E-3</v>
      </c>
      <c r="AH328" s="1">
        <f>(Table2[[#This Row],[Current Month High]]/Table2[[#This Row],[Close Price]])-1</f>
        <v>0.17639239665027251</v>
      </c>
      <c r="AI328">
        <v>24.365279808587001</v>
      </c>
      <c r="AJ328">
        <v>93.393316195372705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0.05</v>
      </c>
      <c r="AM328" t="s">
        <v>3088</v>
      </c>
      <c r="AN328">
        <v>-2.2599999999999998</v>
      </c>
      <c r="AO328" t="s">
        <v>3089</v>
      </c>
      <c r="AP328">
        <v>8.4107799970120994E-2</v>
      </c>
      <c r="AQ328">
        <f>(Table2[[#This Row],[Sharpe Ratio]]-AVERAGE(Table2[Sharpe Ratio]))/_xlfn.STDEV.P(Table2[Sharpe Ratio])</f>
        <v>0.29299898047250406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-0.24150063779134426</v>
      </c>
      <c r="AS328">
        <f>_xlfn.RANK.AVG(Table2[[#This Row],[1Y Return vs Nifty Z-Score]],Table2[1Y Return vs Nifty Z-Score])</f>
        <v>184</v>
      </c>
      <c r="AT328">
        <f>_xlfn.RANK.AVG(Table2[[#This Row],[6M Return vs Nifty Z-Score]],Table2[6M Return vs Nifty Z-Score])</f>
        <v>579</v>
      </c>
      <c r="AU328">
        <f>_xlfn.RANK.AVG(Table2[[#This Row],[Sharpe Ratio Z-Score]],Table2[Sharpe Ratio Z-Score])</f>
        <v>257</v>
      </c>
      <c r="AV328">
        <f>(Table2[[#This Row],[Rank 1Y]]+Table2[[#This Row],[Rank 6M]]+Table2[[#This Row],[Rank Sharpe]])/3</f>
        <v>340</v>
      </c>
    </row>
    <row r="329" spans="1:48" x14ac:dyDescent="0.3">
      <c r="A329" t="s">
        <v>1315</v>
      </c>
      <c r="B329" t="s">
        <v>1316</v>
      </c>
      <c r="C329" t="s">
        <v>3043</v>
      </c>
      <c r="D329" t="s">
        <v>136</v>
      </c>
      <c r="E329">
        <v>8116.0800446949997</v>
      </c>
      <c r="F329">
        <v>554.04999999999995</v>
      </c>
      <c r="G329">
        <v>26.690381309765002</v>
      </c>
      <c r="H329">
        <f>(Table2[[#This Row],[1Y Return vs Nifty]]-AVERAGE(Table2[1Y Return vs Nifty]))/_xlfn.STDEV.P(Table2[1Y Return vs Nifty])</f>
        <v>-8.5476635869650305E-2</v>
      </c>
      <c r="I329">
        <v>3.1383923044841802</v>
      </c>
      <c r="J329">
        <f>(Table2[[#This Row],[1M Return vs Nifty]]-AVERAGE(Table2[1M Return vs Nifty]))/_xlfn.STDEV.P(Table2[1M Return vs Nifty])</f>
        <v>0.51453829805769657</v>
      </c>
      <c r="K329">
        <v>6.7083790600092401</v>
      </c>
      <c r="L329">
        <f>(Table2[[#This Row],[6M Return vs Nifty]]-AVERAGE(Table2[6M Return vs Nifty]))/_xlfn.STDEV.P(Table2[6M Return vs Nifty])</f>
        <v>0.10847429472488591</v>
      </c>
      <c r="M329">
        <v>-5.1329034575733203</v>
      </c>
      <c r="N329">
        <f>(Table2[[#This Row],[1W Return vs Nifty]]-AVERAGE(Table2[1W Return vs Nifty]))/_xlfn.STDEV.P(Table2[1W Return vs Nifty])</f>
        <v>-0.79884592970608426</v>
      </c>
      <c r="O329">
        <v>580.38</v>
      </c>
      <c r="P329">
        <v>554.32762134479105</v>
      </c>
      <c r="Q329">
        <v>480.66199310950498</v>
      </c>
      <c r="R329">
        <v>31.814480315136301</v>
      </c>
      <c r="S329" s="1">
        <f>(Table2[[#This Row],[Close Price]]-Table2[[#This Row],[20D EMA]])/Table2[[#This Row],[20D EMA]]</f>
        <v>-4.5366828629518664E-2</v>
      </c>
      <c r="T329" s="1">
        <f>(Table2[[#This Row],[Close Price]]-Table2[[#This Row],[50D EMA]])/Table2[[#This Row],[50D EMA]]</f>
        <v>-5.0082538574858487E-4</v>
      </c>
      <c r="U329" s="1">
        <f>(Table2[[#This Row],[Close Price]]-Table2[[#This Row],[200D EMA]])/Table2[[#This Row],[200D EMA]]</f>
        <v>0.15268111051537964</v>
      </c>
      <c r="V329">
        <v>0.49571673156639001</v>
      </c>
      <c r="W329">
        <v>543.15</v>
      </c>
      <c r="X329">
        <v>561.1</v>
      </c>
      <c r="Y329">
        <v>543.15</v>
      </c>
      <c r="Z329">
        <v>568.65</v>
      </c>
      <c r="AA329">
        <v>543.15</v>
      </c>
      <c r="AB329">
        <v>607.1</v>
      </c>
      <c r="AC329" s="1">
        <f>(Table2[[#This Row],[Close Price]]/Table2[[#This Row],[Day Low]])-1</f>
        <v>2.0068121145171647E-2</v>
      </c>
      <c r="AD329" s="1">
        <f>(Table2[[#This Row],[Day High]]/Table2[[#This Row],[Close Price]])-1</f>
        <v>1.2724483349878302E-2</v>
      </c>
      <c r="AE329" s="1">
        <f>(Table2[[#This Row],[Close Price]]/Table2[[#This Row],[Current Week Low]])-1</f>
        <v>2.0068121145171647E-2</v>
      </c>
      <c r="AF329" s="1">
        <f>(Table2[[#This Row],[Current Week High]]/Table2[[#This Row],[Close Price]])-1</f>
        <v>2.6351412327407342E-2</v>
      </c>
      <c r="AG329" s="1">
        <f>(Table2[[#This Row],[Close Price]]/Table2[[#This Row],[Current Month Low]])-1</f>
        <v>2.0068121145171647E-2</v>
      </c>
      <c r="AH329" s="1">
        <f>(Table2[[#This Row],[Current Month High]]/Table2[[#This Row],[Close Price]])-1</f>
        <v>9.5749481093764244E-2</v>
      </c>
      <c r="AI329">
        <v>26.161898745600599</v>
      </c>
      <c r="AJ329">
        <v>57.736654804270401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0.23</v>
      </c>
      <c r="AM329" t="s">
        <v>3088</v>
      </c>
      <c r="AN329">
        <v>-7.74</v>
      </c>
      <c r="AO329" t="s">
        <v>3089</v>
      </c>
      <c r="AP329">
        <v>2.9137810014585999E-2</v>
      </c>
      <c r="AQ329">
        <f>(Table2[[#This Row],[Sharpe Ratio]]-AVERAGE(Table2[Sharpe Ratio]))/_xlfn.STDEV.P(Table2[Sharpe Ratio])</f>
        <v>-0.35068380592533427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-0.61199377871848637</v>
      </c>
      <c r="AS329">
        <f>_xlfn.RANK.AVG(Table2[[#This Row],[1Y Return vs Nifty Z-Score]],Table2[1Y Return vs Nifty Z-Score])</f>
        <v>314</v>
      </c>
      <c r="AT329">
        <f>_xlfn.RANK.AVG(Table2[[#This Row],[6M Return vs Nifty Z-Score]],Table2[6M Return vs Nifty Z-Score])</f>
        <v>281</v>
      </c>
      <c r="AU329">
        <f>_xlfn.RANK.AVG(Table2[[#This Row],[Sharpe Ratio Z-Score]],Table2[Sharpe Ratio Z-Score])</f>
        <v>430</v>
      </c>
      <c r="AV329">
        <f>(Table2[[#This Row],[Rank 1Y]]+Table2[[#This Row],[Rank 6M]]+Table2[[#This Row],[Rank Sharpe]])/3</f>
        <v>341.66666666666669</v>
      </c>
    </row>
    <row r="330" spans="1:48" x14ac:dyDescent="0.3">
      <c r="A330" t="s">
        <v>79</v>
      </c>
      <c r="B330" t="s">
        <v>80</v>
      </c>
      <c r="C330" t="s">
        <v>3040</v>
      </c>
      <c r="D330" t="s">
        <v>81</v>
      </c>
      <c r="E330">
        <v>319503.42905732</v>
      </c>
      <c r="F330">
        <v>4909.8999999999996</v>
      </c>
      <c r="G330">
        <v>11.942847089050501</v>
      </c>
      <c r="H330">
        <f>(Table2[[#This Row],[1Y Return vs Nifty]]-AVERAGE(Table2[1Y Return vs Nifty]))/_xlfn.STDEV.P(Table2[1Y Return vs Nifty])</f>
        <v>-0.316283493828666</v>
      </c>
      <c r="I330">
        <v>0.36093664264937197</v>
      </c>
      <c r="J330">
        <f>(Table2[[#This Row],[1M Return vs Nifty]]-AVERAGE(Table2[1M Return vs Nifty]))/_xlfn.STDEV.P(Table2[1M Return vs Nifty])</f>
        <v>0.22000933120241933</v>
      </c>
      <c r="K330">
        <v>22.3163803378743</v>
      </c>
      <c r="L330">
        <f>(Table2[[#This Row],[6M Return vs Nifty]]-AVERAGE(Table2[6M Return vs Nifty]))/_xlfn.STDEV.P(Table2[6M Return vs Nifty])</f>
        <v>0.68385716449312639</v>
      </c>
      <c r="M330">
        <v>-2.75356412024821</v>
      </c>
      <c r="N330">
        <f>(Table2[[#This Row],[1W Return vs Nifty]]-AVERAGE(Table2[1W Return vs Nifty]))/_xlfn.STDEV.P(Table2[1W Return vs Nifty])</f>
        <v>-0.32399803203721994</v>
      </c>
      <c r="O330">
        <v>4956.34</v>
      </c>
      <c r="P330">
        <v>4851.0706935990402</v>
      </c>
      <c r="Q330">
        <v>4391.3917984190903</v>
      </c>
      <c r="R330">
        <v>44.035640445377503</v>
      </c>
      <c r="S330" s="1">
        <f>(Table2[[#This Row],[Close Price]]-Table2[[#This Row],[20D EMA]])/Table2[[#This Row],[20D EMA]]</f>
        <v>-9.3698172441762494E-3</v>
      </c>
      <c r="T330" s="1">
        <f>(Table2[[#This Row],[Close Price]]-Table2[[#This Row],[50D EMA]])/Table2[[#This Row],[50D EMA]]</f>
        <v>1.2127076704650871E-2</v>
      </c>
      <c r="U330" s="1">
        <f>(Table2[[#This Row],[Close Price]]-Table2[[#This Row],[200D EMA]])/Table2[[#This Row],[200D EMA]]</f>
        <v>0.11807377373332376</v>
      </c>
      <c r="V330">
        <v>0.89516347106248495</v>
      </c>
      <c r="W330">
        <v>4818.1499999999996</v>
      </c>
      <c r="X330">
        <v>5045.25</v>
      </c>
      <c r="Y330">
        <v>4801</v>
      </c>
      <c r="Z330">
        <v>5045.25</v>
      </c>
      <c r="AA330">
        <v>4801</v>
      </c>
      <c r="AB330">
        <v>5045.25</v>
      </c>
      <c r="AC330" s="1">
        <f>(Table2[[#This Row],[Close Price]]/Table2[[#This Row],[Day Low]])-1</f>
        <v>1.9042578583066128E-2</v>
      </c>
      <c r="AD330" s="1">
        <f>(Table2[[#This Row],[Day High]]/Table2[[#This Row],[Close Price]])-1</f>
        <v>2.756675288702426E-2</v>
      </c>
      <c r="AE330" s="1">
        <f>(Table2[[#This Row],[Close Price]]/Table2[[#This Row],[Current Week Low]])-1</f>
        <v>2.2682774421995289E-2</v>
      </c>
      <c r="AF330" s="1">
        <f>(Table2[[#This Row],[Current Week High]]/Table2[[#This Row],[Close Price]])-1</f>
        <v>2.756675288702426E-2</v>
      </c>
      <c r="AG330" s="1">
        <f>(Table2[[#This Row],[Close Price]]/Table2[[#This Row],[Current Month Low]])-1</f>
        <v>2.2682774421995289E-2</v>
      </c>
      <c r="AH330" s="1">
        <f>(Table2[[#This Row],[Current Month High]]/Table2[[#This Row],[Close Price]])-1</f>
        <v>2.756675288702426E-2</v>
      </c>
      <c r="AI330">
        <v>6.2954438990610901</v>
      </c>
      <c r="AJ330">
        <v>40.634443250984503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-0.03</v>
      </c>
      <c r="AM330" t="s">
        <v>3089</v>
      </c>
      <c r="AN330">
        <v>-2.0099999999999998</v>
      </c>
      <c r="AO330" t="s">
        <v>3089</v>
      </c>
      <c r="AP330">
        <v>1.3949003462378E-2</v>
      </c>
      <c r="AQ330">
        <f>(Table2[[#This Row],[Sharpe Ratio]]-AVERAGE(Table2[Sharpe Ratio]))/_xlfn.STDEV.P(Table2[Sharpe Ratio])</f>
        <v>-0.52854036605007482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-0.26495539622041492</v>
      </c>
      <c r="AS330">
        <f>_xlfn.RANK.AVG(Table2[[#This Row],[1Y Return vs Nifty Z-Score]],Table2[1Y Return vs Nifty Z-Score])</f>
        <v>400</v>
      </c>
      <c r="AT330">
        <f>_xlfn.RANK.AVG(Table2[[#This Row],[6M Return vs Nifty Z-Score]],Table2[6M Return vs Nifty Z-Score])</f>
        <v>146</v>
      </c>
      <c r="AU330">
        <f>_xlfn.RANK.AVG(Table2[[#This Row],[Sharpe Ratio Z-Score]],Table2[Sharpe Ratio Z-Score])</f>
        <v>487</v>
      </c>
      <c r="AV330">
        <f>(Table2[[#This Row],[Rank 1Y]]+Table2[[#This Row],[Rank 6M]]+Table2[[#This Row],[Rank Sharpe]])/3</f>
        <v>344.33333333333331</v>
      </c>
    </row>
    <row r="331" spans="1:48" x14ac:dyDescent="0.3">
      <c r="A331" t="s">
        <v>1390</v>
      </c>
      <c r="B331" t="s">
        <v>1391</v>
      </c>
      <c r="C331" t="s">
        <v>3033</v>
      </c>
      <c r="D331" t="s">
        <v>46</v>
      </c>
      <c r="E331">
        <v>7402.1329068750001</v>
      </c>
      <c r="F331">
        <v>506.25</v>
      </c>
      <c r="G331">
        <v>40.823911658697298</v>
      </c>
      <c r="H331">
        <f>(Table2[[#This Row],[1Y Return vs Nifty]]-AVERAGE(Table2[1Y Return vs Nifty]))/_xlfn.STDEV.P(Table2[1Y Return vs Nifty])</f>
        <v>0.13572073061100934</v>
      </c>
      <c r="I331">
        <v>-6.03324512707621</v>
      </c>
      <c r="J331">
        <f>(Table2[[#This Row],[1M Return vs Nifty]]-AVERAGE(Table2[1M Return vs Nifty]))/_xlfn.STDEV.P(Table2[1M Return vs Nifty])</f>
        <v>-0.45804712759196531</v>
      </c>
      <c r="K331">
        <v>16.650120790561601</v>
      </c>
      <c r="L331">
        <f>(Table2[[#This Row],[6M Return vs Nifty]]-AVERAGE(Table2[6M Return vs Nifty]))/_xlfn.STDEV.P(Table2[6M Return vs Nifty])</f>
        <v>0.47497271983280231</v>
      </c>
      <c r="M331">
        <v>1.1487602301900399</v>
      </c>
      <c r="N331">
        <f>(Table2[[#This Row],[1W Return vs Nifty]]-AVERAGE(Table2[1W Return vs Nifty]))/_xlfn.STDEV.P(Table2[1W Return vs Nifty])</f>
        <v>0.45479399848954055</v>
      </c>
      <c r="O331">
        <v>515.4</v>
      </c>
      <c r="P331">
        <v>502.20547246231502</v>
      </c>
      <c r="Q331">
        <v>432.553158655684</v>
      </c>
      <c r="R331">
        <v>41.5809828752231</v>
      </c>
      <c r="S331" s="1">
        <f>(Table2[[#This Row],[Close Price]]-Table2[[#This Row],[20D EMA]])/Table2[[#This Row],[20D EMA]]</f>
        <v>-1.775320139697318E-2</v>
      </c>
      <c r="T331" s="1">
        <f>(Table2[[#This Row],[Close Price]]-Table2[[#This Row],[50D EMA]])/Table2[[#This Row],[50D EMA]]</f>
        <v>8.0535313919512935E-3</v>
      </c>
      <c r="U331" s="1">
        <f>(Table2[[#This Row],[Close Price]]-Table2[[#This Row],[200D EMA]])/Table2[[#This Row],[200D EMA]]</f>
        <v>0.17037638003466601</v>
      </c>
      <c r="V331">
        <v>0.49230310046258402</v>
      </c>
      <c r="W331">
        <v>504.15</v>
      </c>
      <c r="X331">
        <v>517.15</v>
      </c>
      <c r="Y331">
        <v>500.7</v>
      </c>
      <c r="Z331">
        <v>523.95000000000005</v>
      </c>
      <c r="AA331">
        <v>493.25</v>
      </c>
      <c r="AB331">
        <v>523.95000000000005</v>
      </c>
      <c r="AC331" s="1">
        <f>(Table2[[#This Row],[Close Price]]/Table2[[#This Row],[Day Low]])-1</f>
        <v>4.1654269562629853E-3</v>
      </c>
      <c r="AD331" s="1">
        <f>(Table2[[#This Row],[Day High]]/Table2[[#This Row],[Close Price]])-1</f>
        <v>2.1530864197530919E-2</v>
      </c>
      <c r="AE331" s="1">
        <f>(Table2[[#This Row],[Close Price]]/Table2[[#This Row],[Current Week Low]])-1</f>
        <v>1.1084481725584183E-2</v>
      </c>
      <c r="AF331" s="1">
        <f>(Table2[[#This Row],[Current Week High]]/Table2[[#This Row],[Close Price]])-1</f>
        <v>3.4962962962963084E-2</v>
      </c>
      <c r="AG331" s="1">
        <f>(Table2[[#This Row],[Close Price]]/Table2[[#This Row],[Current Month Low]])-1</f>
        <v>2.6355803345159634E-2</v>
      </c>
      <c r="AH331" s="1">
        <f>(Table2[[#This Row],[Current Month High]]/Table2[[#This Row],[Close Price]])-1</f>
        <v>3.4962962962963084E-2</v>
      </c>
      <c r="AI331">
        <v>11.407407407407399</v>
      </c>
      <c r="AJ331">
        <v>76.855895196506495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0.09</v>
      </c>
      <c r="AM331" t="s">
        <v>3088</v>
      </c>
      <c r="AN331">
        <v>-0.27</v>
      </c>
      <c r="AO331" t="s">
        <v>3089</v>
      </c>
      <c r="AP331">
        <v>-1.6599863784764999E-2</v>
      </c>
      <c r="AQ331">
        <f>(Table2[[#This Row],[Sharpe Ratio]]-AVERAGE(Table2[Sharpe Ratio]))/_xlfn.STDEV.P(Table2[Sharpe Ratio])</f>
        <v>-0.88625882309990545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-0.27881850175851847</v>
      </c>
      <c r="AS331">
        <f>_xlfn.RANK.AVG(Table2[[#This Row],[1Y Return vs Nifty Z-Score]],Table2[1Y Return vs Nifty Z-Score])</f>
        <v>260</v>
      </c>
      <c r="AT331">
        <f>_xlfn.RANK.AVG(Table2[[#This Row],[6M Return vs Nifty Z-Score]],Table2[6M Return vs Nifty Z-Score])</f>
        <v>175</v>
      </c>
      <c r="AU331">
        <f>_xlfn.RANK.AVG(Table2[[#This Row],[Sharpe Ratio Z-Score]],Table2[Sharpe Ratio Z-Score])</f>
        <v>598</v>
      </c>
      <c r="AV331">
        <f>(Table2[[#This Row],[Rank 1Y]]+Table2[[#This Row],[Rank 6M]]+Table2[[#This Row],[Rank Sharpe]])/3</f>
        <v>344.33333333333331</v>
      </c>
    </row>
    <row r="332" spans="1:48" x14ac:dyDescent="0.3">
      <c r="A332" t="s">
        <v>1556</v>
      </c>
      <c r="B332" t="s">
        <v>1557</v>
      </c>
      <c r="C332" t="s">
        <v>3041</v>
      </c>
      <c r="D332" t="s">
        <v>583</v>
      </c>
      <c r="E332">
        <v>5881.6925535999999</v>
      </c>
      <c r="F332">
        <v>329.6</v>
      </c>
      <c r="G332">
        <v>58.366582956394701</v>
      </c>
      <c r="H332">
        <f>(Table2[[#This Row],[1Y Return vs Nifty]]-AVERAGE(Table2[1Y Return vs Nifty]))/_xlfn.STDEV.P(Table2[1Y Return vs Nifty])</f>
        <v>0.41027299011633961</v>
      </c>
      <c r="I332">
        <v>-14.6855791612193</v>
      </c>
      <c r="J332">
        <f>(Table2[[#This Row],[1M Return vs Nifty]]-AVERAGE(Table2[1M Return vs Nifty]))/_xlfn.STDEV.P(Table2[1M Return vs Nifty])</f>
        <v>-1.3755642058950082</v>
      </c>
      <c r="K332">
        <v>-18.421258633082601</v>
      </c>
      <c r="L332">
        <f>(Table2[[#This Row],[6M Return vs Nifty]]-AVERAGE(Table2[6M Return vs Nifty]))/_xlfn.STDEV.P(Table2[6M Return vs Nifty])</f>
        <v>-0.81791998181794157</v>
      </c>
      <c r="M332">
        <v>-6.4999112599260096</v>
      </c>
      <c r="N332">
        <f>(Table2[[#This Row],[1W Return vs Nifty]]-AVERAGE(Table2[1W Return vs Nifty]))/_xlfn.STDEV.P(Table2[1W Return vs Nifty])</f>
        <v>-1.0716614843691952</v>
      </c>
      <c r="O332">
        <v>369.47</v>
      </c>
      <c r="P332">
        <v>361.69582044426897</v>
      </c>
      <c r="Q332">
        <v>319.31016558600697</v>
      </c>
      <c r="R332">
        <v>18.260477783496999</v>
      </c>
      <c r="S332" s="1">
        <f>(Table2[[#This Row],[Close Price]]-Table2[[#This Row],[20D EMA]])/Table2[[#This Row],[20D EMA]]</f>
        <v>-0.10791133244918397</v>
      </c>
      <c r="T332" s="1">
        <f>(Table2[[#This Row],[Close Price]]-Table2[[#This Row],[50D EMA]])/Table2[[#This Row],[50D EMA]]</f>
        <v>-8.8737050941992732E-2</v>
      </c>
      <c r="U332" s="1">
        <f>(Table2[[#This Row],[Close Price]]-Table2[[#This Row],[200D EMA]])/Table2[[#This Row],[200D EMA]]</f>
        <v>3.222520145924216E-2</v>
      </c>
      <c r="V332">
        <v>0.70807324693470997</v>
      </c>
      <c r="W332">
        <v>325.89999999999998</v>
      </c>
      <c r="X332">
        <v>355.7</v>
      </c>
      <c r="Y332">
        <v>325.89999999999998</v>
      </c>
      <c r="Z332">
        <v>360.35</v>
      </c>
      <c r="AA332">
        <v>325.89999999999998</v>
      </c>
      <c r="AB332">
        <v>397.05</v>
      </c>
      <c r="AC332" s="1">
        <f>(Table2[[#This Row],[Close Price]]/Table2[[#This Row],[Day Low]])-1</f>
        <v>1.1353175820804084E-2</v>
      </c>
      <c r="AD332" s="1">
        <f>(Table2[[#This Row],[Day High]]/Table2[[#This Row],[Close Price]])-1</f>
        <v>7.918689320388328E-2</v>
      </c>
      <c r="AE332" s="1">
        <f>(Table2[[#This Row],[Close Price]]/Table2[[#This Row],[Current Week Low]])-1</f>
        <v>1.1353175820804084E-2</v>
      </c>
      <c r="AF332" s="1">
        <f>(Table2[[#This Row],[Current Week High]]/Table2[[#This Row],[Close Price]])-1</f>
        <v>9.3294902912621325E-2</v>
      </c>
      <c r="AG332" s="1">
        <f>(Table2[[#This Row],[Close Price]]/Table2[[#This Row],[Current Month Low]])-1</f>
        <v>1.1353175820804084E-2</v>
      </c>
      <c r="AH332" s="1">
        <f>(Table2[[#This Row],[Current Month High]]/Table2[[#This Row],[Close Price]])-1</f>
        <v>0.20464199029126218</v>
      </c>
      <c r="AI332">
        <v>32.979368932038803</v>
      </c>
      <c r="AJ332">
        <v>91.516560139453802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0.02</v>
      </c>
      <c r="AM332" t="s">
        <v>3088</v>
      </c>
      <c r="AN332">
        <v>-8.9499999999999993</v>
      </c>
      <c r="AO332" t="s">
        <v>3089</v>
      </c>
      <c r="AP332">
        <v>8.7285546039870002E-2</v>
      </c>
      <c r="AQ332">
        <f>(Table2[[#This Row],[Sharpe Ratio]]-AVERAGE(Table2[Sharpe Ratio]))/_xlfn.STDEV.P(Table2[Sharpe Ratio])</f>
        <v>0.33020947380341764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-2.5246632081623877</v>
      </c>
      <c r="AS332">
        <f>_xlfn.RANK.AVG(Table2[[#This Row],[1Y Return vs Nifty Z-Score]],Table2[1Y Return vs Nifty Z-Score])</f>
        <v>187</v>
      </c>
      <c r="AT332">
        <f>_xlfn.RANK.AVG(Table2[[#This Row],[6M Return vs Nifty Z-Score]],Table2[6M Return vs Nifty Z-Score])</f>
        <v>597</v>
      </c>
      <c r="AU332">
        <f>_xlfn.RANK.AVG(Table2[[#This Row],[Sharpe Ratio Z-Score]],Table2[Sharpe Ratio Z-Score])</f>
        <v>251</v>
      </c>
      <c r="AV332">
        <f>(Table2[[#This Row],[Rank 1Y]]+Table2[[#This Row],[Rank 6M]]+Table2[[#This Row],[Rank Sharpe]])/3</f>
        <v>345</v>
      </c>
    </row>
    <row r="333" spans="1:48" x14ac:dyDescent="0.3">
      <c r="A333" t="s">
        <v>170</v>
      </c>
      <c r="B333" t="s">
        <v>171</v>
      </c>
      <c r="C333" t="s">
        <v>3032</v>
      </c>
      <c r="D333" t="s">
        <v>172</v>
      </c>
      <c r="E333">
        <v>151234.21384593999</v>
      </c>
      <c r="F333">
        <v>1478.6</v>
      </c>
      <c r="G333">
        <v>20.5243568981432</v>
      </c>
      <c r="H333">
        <f>(Table2[[#This Row],[1Y Return vs Nifty]]-AVERAGE(Table2[1Y Return vs Nifty]))/_xlfn.STDEV.P(Table2[1Y Return vs Nifty])</f>
        <v>-0.18197824076479502</v>
      </c>
      <c r="I333">
        <v>7.3091741753824397</v>
      </c>
      <c r="J333">
        <f>(Table2[[#This Row],[1M Return vs Nifty]]-AVERAGE(Table2[1M Return vs Nifty]))/_xlfn.STDEV.P(Table2[1M Return vs Nifty])</f>
        <v>0.9568193728896468</v>
      </c>
      <c r="K333">
        <v>10.118146247442301</v>
      </c>
      <c r="L333">
        <f>(Table2[[#This Row],[6M Return vs Nifty]]-AVERAGE(Table2[6M Return vs Nifty]))/_xlfn.STDEV.P(Table2[6M Return vs Nifty])</f>
        <v>0.23417403004776624</v>
      </c>
      <c r="M333">
        <v>2.6749224464696302</v>
      </c>
      <c r="N333">
        <f>(Table2[[#This Row],[1W Return vs Nifty]]-AVERAGE(Table2[1W Return vs Nifty]))/_xlfn.STDEV.P(Table2[1W Return vs Nifty])</f>
        <v>0.75937220998447219</v>
      </c>
      <c r="O333">
        <v>1451.23</v>
      </c>
      <c r="P333">
        <v>1406.6645014332501</v>
      </c>
      <c r="Q333">
        <v>1250.4428799367799</v>
      </c>
      <c r="R333">
        <v>58.4896070913504</v>
      </c>
      <c r="S333" s="1">
        <f>(Table2[[#This Row],[Close Price]]-Table2[[#This Row],[20D EMA]])/Table2[[#This Row],[20D EMA]]</f>
        <v>1.8859863701825273E-2</v>
      </c>
      <c r="T333" s="1">
        <f>(Table2[[#This Row],[Close Price]]-Table2[[#This Row],[50D EMA]])/Table2[[#This Row],[50D EMA]]</f>
        <v>5.1139058740342705E-2</v>
      </c>
      <c r="U333" s="1">
        <f>(Table2[[#This Row],[Close Price]]-Table2[[#This Row],[200D EMA]])/Table2[[#This Row],[200D EMA]]</f>
        <v>0.18246104938016453</v>
      </c>
      <c r="V333">
        <v>0.96802410611429801</v>
      </c>
      <c r="W333">
        <v>1460.25</v>
      </c>
      <c r="X333">
        <v>1498.85</v>
      </c>
      <c r="Y333">
        <v>1426.5</v>
      </c>
      <c r="Z333">
        <v>1498.85</v>
      </c>
      <c r="AA333">
        <v>1426.5</v>
      </c>
      <c r="AB333">
        <v>1498.85</v>
      </c>
      <c r="AC333" s="1">
        <f>(Table2[[#This Row],[Close Price]]/Table2[[#This Row],[Day Low]])-1</f>
        <v>1.2566341379900647E-2</v>
      </c>
      <c r="AD333" s="1">
        <f>(Table2[[#This Row],[Day High]]/Table2[[#This Row],[Close Price]])-1</f>
        <v>1.369538752874333E-2</v>
      </c>
      <c r="AE333" s="1">
        <f>(Table2[[#This Row],[Close Price]]/Table2[[#This Row],[Current Week Low]])-1</f>
        <v>3.652295828951968E-2</v>
      </c>
      <c r="AF333" s="1">
        <f>(Table2[[#This Row],[Current Week High]]/Table2[[#This Row],[Close Price]])-1</f>
        <v>1.369538752874333E-2</v>
      </c>
      <c r="AG333" s="1">
        <f>(Table2[[#This Row],[Close Price]]/Table2[[#This Row],[Current Month Low]])-1</f>
        <v>3.652295828951968E-2</v>
      </c>
      <c r="AH333" s="1">
        <f>(Table2[[#This Row],[Current Month High]]/Table2[[#This Row],[Close Price]])-1</f>
        <v>1.369538752874333E-2</v>
      </c>
      <c r="AI333">
        <v>3.1381036115244201</v>
      </c>
      <c r="AJ333">
        <v>54.052927693269403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0.02</v>
      </c>
      <c r="AM333" t="s">
        <v>3088</v>
      </c>
      <c r="AN333">
        <v>1.84</v>
      </c>
      <c r="AO333" t="s">
        <v>3088</v>
      </c>
      <c r="AP333">
        <v>2.4325193553857E-2</v>
      </c>
      <c r="AQ333">
        <f>(Table2[[#This Row],[Sharpe Ratio]]-AVERAGE(Table2[Sharpe Ratio]))/_xlfn.STDEV.P(Table2[Sharpe Ratio])</f>
        <v>-0.40703816174406265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1.3613492104130276</v>
      </c>
      <c r="AS333">
        <f>_xlfn.RANK.AVG(Table2[[#This Row],[1Y Return vs Nifty Z-Score]],Table2[1Y Return vs Nifty Z-Score])</f>
        <v>340</v>
      </c>
      <c r="AT333">
        <f>_xlfn.RANK.AVG(Table2[[#This Row],[6M Return vs Nifty Z-Score]],Table2[6M Return vs Nifty Z-Score])</f>
        <v>242</v>
      </c>
      <c r="AU333">
        <f>_xlfn.RANK.AVG(Table2[[#This Row],[Sharpe Ratio Z-Score]],Table2[Sharpe Ratio Z-Score])</f>
        <v>456</v>
      </c>
      <c r="AV333">
        <f>(Table2[[#This Row],[Rank 1Y]]+Table2[[#This Row],[Rank 6M]]+Table2[[#This Row],[Rank Sharpe]])/3</f>
        <v>346</v>
      </c>
    </row>
    <row r="334" spans="1:48" x14ac:dyDescent="0.3">
      <c r="A334" t="s">
        <v>1467</v>
      </c>
      <c r="B334" t="s">
        <v>1468</v>
      </c>
      <c r="C334" t="s">
        <v>3044</v>
      </c>
      <c r="D334" t="s">
        <v>385</v>
      </c>
      <c r="E334">
        <v>6587.6336487500002</v>
      </c>
      <c r="F334">
        <v>338.75</v>
      </c>
      <c r="G334">
        <v>34.516745032792898</v>
      </c>
      <c r="H334">
        <f>(Table2[[#This Row],[1Y Return vs Nifty]]-AVERAGE(Table2[1Y Return vs Nifty]))/_xlfn.STDEV.P(Table2[1Y Return vs Nifty])</f>
        <v>3.7010174001198479E-2</v>
      </c>
      <c r="I334">
        <v>-0.41599090411261003</v>
      </c>
      <c r="J334">
        <f>(Table2[[#This Row],[1M Return vs Nifty]]-AVERAGE(Table2[1M Return vs Nifty]))/_xlfn.STDEV.P(Table2[1M Return vs Nifty])</f>
        <v>0.13762181704205059</v>
      </c>
      <c r="K334">
        <v>17.726400677581299</v>
      </c>
      <c r="L334">
        <f>(Table2[[#This Row],[6M Return vs Nifty]]-AVERAGE(Table2[6M Return vs Nifty]))/_xlfn.STDEV.P(Table2[6M Return vs Nifty])</f>
        <v>0.5146493574139045</v>
      </c>
      <c r="M334">
        <v>1.55662694339406</v>
      </c>
      <c r="N334">
        <f>(Table2[[#This Row],[1W Return vs Nifty]]-AVERAGE(Table2[1W Return vs Nifty]))/_xlfn.STDEV.P(Table2[1W Return vs Nifty])</f>
        <v>0.53619249775184863</v>
      </c>
      <c r="O334">
        <v>334.9</v>
      </c>
      <c r="P334">
        <v>319.93232476883998</v>
      </c>
      <c r="Q334">
        <v>276.51916621402501</v>
      </c>
      <c r="R334">
        <v>53.199904988746702</v>
      </c>
      <c r="S334" s="1">
        <f>(Table2[[#This Row],[Close Price]]-Table2[[#This Row],[20D EMA]])/Table2[[#This Row],[20D EMA]]</f>
        <v>1.1495968945954085E-2</v>
      </c>
      <c r="T334" s="1">
        <f>(Table2[[#This Row],[Close Price]]-Table2[[#This Row],[50D EMA]])/Table2[[#This Row],[50D EMA]]</f>
        <v>5.8817674158921952E-2</v>
      </c>
      <c r="U334" s="1">
        <f>(Table2[[#This Row],[Close Price]]-Table2[[#This Row],[200D EMA]])/Table2[[#This Row],[200D EMA]]</f>
        <v>0.22505070674850985</v>
      </c>
      <c r="V334">
        <v>0.99730104736464897</v>
      </c>
      <c r="W334">
        <v>332.1</v>
      </c>
      <c r="X334">
        <v>373.2</v>
      </c>
      <c r="Y334">
        <v>324.35000000000002</v>
      </c>
      <c r="Z334">
        <v>373.2</v>
      </c>
      <c r="AA334">
        <v>322.3</v>
      </c>
      <c r="AB334">
        <v>373.2</v>
      </c>
      <c r="AC334" s="1">
        <f>(Table2[[#This Row],[Close Price]]/Table2[[#This Row],[Day Low]])-1</f>
        <v>2.0024089129780043E-2</v>
      </c>
      <c r="AD334" s="1">
        <f>(Table2[[#This Row],[Day High]]/Table2[[#This Row],[Close Price]])-1</f>
        <v>0.10169741697416979</v>
      </c>
      <c r="AE334" s="1">
        <f>(Table2[[#This Row],[Close Price]]/Table2[[#This Row],[Current Week Low]])-1</f>
        <v>4.4396485278248798E-2</v>
      </c>
      <c r="AF334" s="1">
        <f>(Table2[[#This Row],[Current Week High]]/Table2[[#This Row],[Close Price]])-1</f>
        <v>0.10169741697416979</v>
      </c>
      <c r="AG334" s="1">
        <f>(Table2[[#This Row],[Close Price]]/Table2[[#This Row],[Current Month Low]])-1</f>
        <v>5.1039404281725043E-2</v>
      </c>
      <c r="AH334" s="1">
        <f>(Table2[[#This Row],[Current Month High]]/Table2[[#This Row],[Close Price]])-1</f>
        <v>0.10169741697416979</v>
      </c>
      <c r="AI334">
        <v>10.169741697416899</v>
      </c>
      <c r="AJ334">
        <v>65.163334958556703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0.18</v>
      </c>
      <c r="AM334" t="s">
        <v>3088</v>
      </c>
      <c r="AN334">
        <v>4.34</v>
      </c>
      <c r="AO334" t="s">
        <v>3088</v>
      </c>
      <c r="AP334">
        <v>-1.1544577799927999E-2</v>
      </c>
      <c r="AQ334">
        <f>(Table2[[#This Row],[Sharpe Ratio]]-AVERAGE(Table2[Sharpe Ratio]))/_xlfn.STDEV.P(Table2[Sharpe Ratio])</f>
        <v>-0.82706287688652658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0.39841096932247555</v>
      </c>
      <c r="AS334">
        <f>_xlfn.RANK.AVG(Table2[[#This Row],[1Y Return vs Nifty Z-Score]],Table2[1Y Return vs Nifty Z-Score])</f>
        <v>284</v>
      </c>
      <c r="AT334">
        <f>_xlfn.RANK.AVG(Table2[[#This Row],[6M Return vs Nifty Z-Score]],Table2[6M Return vs Nifty Z-Score])</f>
        <v>169</v>
      </c>
      <c r="AU334">
        <f>_xlfn.RANK.AVG(Table2[[#This Row],[Sharpe Ratio Z-Score]],Table2[Sharpe Ratio Z-Score])</f>
        <v>586</v>
      </c>
      <c r="AV334">
        <f>(Table2[[#This Row],[Rank 1Y]]+Table2[[#This Row],[Rank 6M]]+Table2[[#This Row],[Rank Sharpe]])/3</f>
        <v>346.33333333333331</v>
      </c>
    </row>
    <row r="335" spans="1:48" x14ac:dyDescent="0.3">
      <c r="A335" t="s">
        <v>727</v>
      </c>
      <c r="B335" t="s">
        <v>728</v>
      </c>
      <c r="C335" t="s">
        <v>3034</v>
      </c>
      <c r="D335" t="s">
        <v>51</v>
      </c>
      <c r="E335">
        <v>22131.705668735998</v>
      </c>
      <c r="F335">
        <v>167.73</v>
      </c>
      <c r="G335">
        <v>42.157035820578798</v>
      </c>
      <c r="H335">
        <f>(Table2[[#This Row],[1Y Return vs Nifty]]-AVERAGE(Table2[1Y Return vs Nifty]))/_xlfn.STDEV.P(Table2[1Y Return vs Nifty])</f>
        <v>0.15658484216132706</v>
      </c>
      <c r="I335">
        <v>7.8228009448902798</v>
      </c>
      <c r="J335">
        <f>(Table2[[#This Row],[1M Return vs Nifty]]-AVERAGE(Table2[1M Return vs Nifty]))/_xlfn.STDEV.P(Table2[1M Return vs Nifty])</f>
        <v>1.0112857551441246</v>
      </c>
      <c r="K335">
        <v>9.6337275275596692</v>
      </c>
      <c r="L335">
        <f>(Table2[[#This Row],[6M Return vs Nifty]]-AVERAGE(Table2[6M Return vs Nifty]))/_xlfn.STDEV.P(Table2[6M Return vs Nifty])</f>
        <v>0.21631612317977991</v>
      </c>
      <c r="M335">
        <v>2.4268443878008301</v>
      </c>
      <c r="N335">
        <f>(Table2[[#This Row],[1W Return vs Nifty]]-AVERAGE(Table2[1W Return vs Nifty]))/_xlfn.STDEV.P(Table2[1W Return vs Nifty])</f>
        <v>0.70986294379082171</v>
      </c>
      <c r="O335">
        <v>164.28</v>
      </c>
      <c r="P335">
        <v>157.72477024315299</v>
      </c>
      <c r="Q335">
        <v>139.259084092092</v>
      </c>
      <c r="R335">
        <v>53.658228469784902</v>
      </c>
      <c r="S335" s="1">
        <f>(Table2[[#This Row],[Close Price]]-Table2[[#This Row],[20D EMA]])/Table2[[#This Row],[20D EMA]]</f>
        <v>2.100073046018985E-2</v>
      </c>
      <c r="T335" s="1">
        <f>(Table2[[#This Row],[Close Price]]-Table2[[#This Row],[50D EMA]])/Table2[[#This Row],[50D EMA]]</f>
        <v>6.3434739777541951E-2</v>
      </c>
      <c r="U335" s="1">
        <f>(Table2[[#This Row],[Close Price]]-Table2[[#This Row],[200D EMA]])/Table2[[#This Row],[200D EMA]]</f>
        <v>0.20444566394735286</v>
      </c>
      <c r="V335">
        <v>1.2741650291173501</v>
      </c>
      <c r="W335">
        <v>166.05</v>
      </c>
      <c r="X335">
        <v>172.8</v>
      </c>
      <c r="Y335">
        <v>166</v>
      </c>
      <c r="Z335">
        <v>173.46</v>
      </c>
      <c r="AA335">
        <v>166</v>
      </c>
      <c r="AB335">
        <v>177.2</v>
      </c>
      <c r="AC335" s="1">
        <f>(Table2[[#This Row],[Close Price]]/Table2[[#This Row],[Day Low]])-1</f>
        <v>1.0117434507678214E-2</v>
      </c>
      <c r="AD335" s="1">
        <f>(Table2[[#This Row],[Day High]]/Table2[[#This Row],[Close Price]])-1</f>
        <v>3.0227150778036282E-2</v>
      </c>
      <c r="AE335" s="1">
        <f>(Table2[[#This Row],[Close Price]]/Table2[[#This Row],[Current Week Low]])-1</f>
        <v>1.0421686746987957E-2</v>
      </c>
      <c r="AF335" s="1">
        <f>(Table2[[#This Row],[Current Week High]]/Table2[[#This Row],[Close Price]])-1</f>
        <v>3.4162046145591152E-2</v>
      </c>
      <c r="AG335" s="1">
        <f>(Table2[[#This Row],[Close Price]]/Table2[[#This Row],[Current Month Low]])-1</f>
        <v>1.0421686746987957E-2</v>
      </c>
      <c r="AH335" s="1">
        <f>(Table2[[#This Row],[Current Month High]]/Table2[[#This Row],[Close Price]])-1</f>
        <v>5.6459786561736225E-2</v>
      </c>
      <c r="AI335">
        <v>5.6459786561736198</v>
      </c>
      <c r="AJ335">
        <v>91.691428571428503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-0.01</v>
      </c>
      <c r="AM335" t="s">
        <v>3089</v>
      </c>
      <c r="AN335">
        <v>13.41</v>
      </c>
      <c r="AO335" t="s">
        <v>3088</v>
      </c>
      <c r="AQ335">
        <f>(Table2[[#This Row],[Sharpe Ratio]]-AVERAGE(Table2[Sharpe Ratio]))/_xlfn.STDEV.P(Table2[Sharpe Ratio])</f>
        <v>-0.69187918825832739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1.4021704760177258</v>
      </c>
      <c r="AS335">
        <f>_xlfn.RANK.AVG(Table2[[#This Row],[1Y Return vs Nifty Z-Score]],Table2[1Y Return vs Nifty Z-Score])</f>
        <v>252</v>
      </c>
      <c r="AT335">
        <f>_xlfn.RANK.AVG(Table2[[#This Row],[6M Return vs Nifty Z-Score]],Table2[6M Return vs Nifty Z-Score])</f>
        <v>247</v>
      </c>
      <c r="AU335">
        <f>_xlfn.RANK.AVG(Table2[[#This Row],[Sharpe Ratio Z-Score]],Table2[Sharpe Ratio Z-Score])</f>
        <v>542.5</v>
      </c>
      <c r="AV335">
        <f>(Table2[[#This Row],[Rank 1Y]]+Table2[[#This Row],[Rank 6M]]+Table2[[#This Row],[Rank Sharpe]])/3</f>
        <v>347.16666666666669</v>
      </c>
    </row>
    <row r="336" spans="1:48" x14ac:dyDescent="0.3">
      <c r="A336" t="s">
        <v>300</v>
      </c>
      <c r="B336" t="s">
        <v>301</v>
      </c>
      <c r="C336" t="s">
        <v>3040</v>
      </c>
      <c r="D336" t="s">
        <v>127</v>
      </c>
      <c r="E336">
        <v>87888.844320069999</v>
      </c>
      <c r="F336">
        <v>6803.95</v>
      </c>
      <c r="G336">
        <v>18.0595841475992</v>
      </c>
      <c r="H336">
        <f>(Table2[[#This Row],[1Y Return vs Nifty]]-AVERAGE(Table2[1Y Return vs Nifty]))/_xlfn.STDEV.P(Table2[1Y Return vs Nifty])</f>
        <v>-0.22055326256993171</v>
      </c>
      <c r="I336">
        <v>2.8434266060576698</v>
      </c>
      <c r="J336">
        <f>(Table2[[#This Row],[1M Return vs Nifty]]-AVERAGE(Table2[1M Return vs Nifty]))/_xlfn.STDEV.P(Table2[1M Return vs Nifty])</f>
        <v>0.48325933162483037</v>
      </c>
      <c r="K336">
        <v>17.631950950201201</v>
      </c>
      <c r="L336">
        <f>(Table2[[#This Row],[6M Return vs Nifty]]-AVERAGE(Table2[6M Return vs Nifty]))/_xlfn.STDEV.P(Table2[6M Return vs Nifty])</f>
        <v>0.51116750511127429</v>
      </c>
      <c r="M336">
        <v>1.5797892676302201</v>
      </c>
      <c r="N336">
        <f>(Table2[[#This Row],[1W Return vs Nifty]]-AVERAGE(Table2[1W Return vs Nifty]))/_xlfn.STDEV.P(Table2[1W Return vs Nifty])</f>
        <v>0.54081503342640691</v>
      </c>
      <c r="O336">
        <v>6912.89</v>
      </c>
      <c r="P336">
        <v>6643.2918961988498</v>
      </c>
      <c r="Q336">
        <v>5728.1680331071802</v>
      </c>
      <c r="R336">
        <v>41.722942956416396</v>
      </c>
      <c r="S336" s="1">
        <f>(Table2[[#This Row],[Close Price]]-Table2[[#This Row],[20D EMA]])/Table2[[#This Row],[20D EMA]]</f>
        <v>-1.5758966221074037E-2</v>
      </c>
      <c r="T336" s="1">
        <f>(Table2[[#This Row],[Close Price]]-Table2[[#This Row],[50D EMA]])/Table2[[#This Row],[50D EMA]]</f>
        <v>2.4183508163035126E-2</v>
      </c>
      <c r="U336" s="1">
        <f>(Table2[[#This Row],[Close Price]]-Table2[[#This Row],[200D EMA]])/Table2[[#This Row],[200D EMA]]</f>
        <v>0.18780558822211676</v>
      </c>
      <c r="V336">
        <v>0.982650149088522</v>
      </c>
      <c r="W336">
        <v>6782</v>
      </c>
      <c r="X336">
        <v>7125</v>
      </c>
      <c r="Y336">
        <v>6782</v>
      </c>
      <c r="Z336">
        <v>7143.95</v>
      </c>
      <c r="AA336">
        <v>6782</v>
      </c>
      <c r="AB336">
        <v>7327.75</v>
      </c>
      <c r="AC336" s="1">
        <f>(Table2[[#This Row],[Close Price]]/Table2[[#This Row],[Day Low]])-1</f>
        <v>3.2365084046004355E-3</v>
      </c>
      <c r="AD336" s="1">
        <f>(Table2[[#This Row],[Day High]]/Table2[[#This Row],[Close Price]])-1</f>
        <v>4.7185825880554644E-2</v>
      </c>
      <c r="AE336" s="1">
        <f>(Table2[[#This Row],[Close Price]]/Table2[[#This Row],[Current Week Low]])-1</f>
        <v>3.2365084046004355E-3</v>
      </c>
      <c r="AF336" s="1">
        <f>(Table2[[#This Row],[Current Week High]]/Table2[[#This Row],[Close Price]])-1</f>
        <v>4.9970972743773823E-2</v>
      </c>
      <c r="AG336" s="1">
        <f>(Table2[[#This Row],[Close Price]]/Table2[[#This Row],[Current Month Low]])-1</f>
        <v>3.2365084046004355E-3</v>
      </c>
      <c r="AH336" s="1">
        <f>(Table2[[#This Row],[Current Month High]]/Table2[[#This Row],[Close Price]])-1</f>
        <v>7.6984692715261094E-2</v>
      </c>
      <c r="AI336">
        <v>7.6984692715260996</v>
      </c>
      <c r="AJ336">
        <v>71.2956785538953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-0.05</v>
      </c>
      <c r="AM336" t="s">
        <v>3089</v>
      </c>
      <c r="AN336">
        <v>-0.35</v>
      </c>
      <c r="AO336" t="s">
        <v>3089</v>
      </c>
      <c r="AP336">
        <v>4.2257496365459999E-3</v>
      </c>
      <c r="AQ336">
        <f>(Table2[[#This Row],[Sharpe Ratio]]-AVERAGE(Table2[Sharpe Ratio]))/_xlfn.STDEV.P(Table2[Sharpe Ratio])</f>
        <v>-0.64239687431081149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0.67229173328176839</v>
      </c>
      <c r="AS336">
        <f>_xlfn.RANK.AVG(Table2[[#This Row],[1Y Return vs Nifty Z-Score]],Table2[1Y Return vs Nifty Z-Score])</f>
        <v>359</v>
      </c>
      <c r="AT336">
        <f>_xlfn.RANK.AVG(Table2[[#This Row],[6M Return vs Nifty Z-Score]],Table2[6M Return vs Nifty Z-Score])</f>
        <v>171</v>
      </c>
      <c r="AU336">
        <f>_xlfn.RANK.AVG(Table2[[#This Row],[Sharpe Ratio Z-Score]],Table2[Sharpe Ratio Z-Score])</f>
        <v>512</v>
      </c>
      <c r="AV336">
        <f>(Table2[[#This Row],[Rank 1Y]]+Table2[[#This Row],[Rank 6M]]+Table2[[#This Row],[Rank Sharpe]])/3</f>
        <v>347.33333333333331</v>
      </c>
    </row>
    <row r="337" spans="1:48" x14ac:dyDescent="0.3">
      <c r="A337" t="s">
        <v>550</v>
      </c>
      <c r="B337" t="s">
        <v>551</v>
      </c>
      <c r="C337" t="s">
        <v>3036</v>
      </c>
      <c r="D337" t="s">
        <v>212</v>
      </c>
      <c r="E337">
        <v>34887.902875200001</v>
      </c>
      <c r="F337">
        <v>2480.25</v>
      </c>
      <c r="G337">
        <v>24.662847502067301</v>
      </c>
      <c r="H337">
        <f>(Table2[[#This Row],[1Y Return vs Nifty]]-AVERAGE(Table2[1Y Return vs Nifty]))/_xlfn.STDEV.P(Table2[1Y Return vs Nifty])</f>
        <v>-0.1172086325924023</v>
      </c>
      <c r="I337">
        <v>-10.739807797047201</v>
      </c>
      <c r="J337">
        <f>(Table2[[#This Row],[1M Return vs Nifty]]-AVERAGE(Table2[1M Return vs Nifty]))/_xlfn.STDEV.P(Table2[1M Return vs Nifty])</f>
        <v>-0.95714385834244808</v>
      </c>
      <c r="K337">
        <v>7.8447257913498403</v>
      </c>
      <c r="L337">
        <f>(Table2[[#This Row],[6M Return vs Nifty]]-AVERAGE(Table2[6M Return vs Nifty]))/_xlfn.STDEV.P(Table2[6M Return vs Nifty])</f>
        <v>0.15036527305647851</v>
      </c>
      <c r="M337">
        <v>-2.31344799285089</v>
      </c>
      <c r="N337">
        <f>(Table2[[#This Row],[1W Return vs Nifty]]-AVERAGE(Table2[1W Return vs Nifty]))/_xlfn.STDEV.P(Table2[1W Return vs Nifty])</f>
        <v>-0.23616347454205949</v>
      </c>
      <c r="O337">
        <v>2561.9499999999998</v>
      </c>
      <c r="P337">
        <v>2490.62185171908</v>
      </c>
      <c r="Q337">
        <v>2099.4984690361898</v>
      </c>
      <c r="R337">
        <v>35.577297055154503</v>
      </c>
      <c r="S337" s="1">
        <f>(Table2[[#This Row],[Close Price]]-Table2[[#This Row],[20D EMA]])/Table2[[#This Row],[20D EMA]]</f>
        <v>-3.1889771463143243E-2</v>
      </c>
      <c r="T337" s="1">
        <f>(Table2[[#This Row],[Close Price]]-Table2[[#This Row],[50D EMA]])/Table2[[#This Row],[50D EMA]]</f>
        <v>-4.1643622904541568E-3</v>
      </c>
      <c r="U337" s="1">
        <f>(Table2[[#This Row],[Close Price]]-Table2[[#This Row],[200D EMA]])/Table2[[#This Row],[200D EMA]]</f>
        <v>0.18135356447228113</v>
      </c>
      <c r="V337">
        <v>0.54601280460244805</v>
      </c>
      <c r="W337">
        <v>2442.4</v>
      </c>
      <c r="X337">
        <v>2522</v>
      </c>
      <c r="Y337">
        <v>2416.5500000000002</v>
      </c>
      <c r="Z337">
        <v>2522</v>
      </c>
      <c r="AA337">
        <v>2416.5500000000002</v>
      </c>
      <c r="AB337">
        <v>2628.1</v>
      </c>
      <c r="AC337" s="1">
        <f>(Table2[[#This Row],[Close Price]]/Table2[[#This Row],[Day Low]])-1</f>
        <v>1.5497052079921358E-2</v>
      </c>
      <c r="AD337" s="1">
        <f>(Table2[[#This Row],[Day High]]/Table2[[#This Row],[Close Price]])-1</f>
        <v>1.6832980546315879E-2</v>
      </c>
      <c r="AE337" s="1">
        <f>(Table2[[#This Row],[Close Price]]/Table2[[#This Row],[Current Week Low]])-1</f>
        <v>2.6359893236225229E-2</v>
      </c>
      <c r="AF337" s="1">
        <f>(Table2[[#This Row],[Current Week High]]/Table2[[#This Row],[Close Price]])-1</f>
        <v>1.6832980546315879E-2</v>
      </c>
      <c r="AG337" s="1">
        <f>(Table2[[#This Row],[Close Price]]/Table2[[#This Row],[Current Month Low]])-1</f>
        <v>2.6359893236225229E-2</v>
      </c>
      <c r="AH337" s="1">
        <f>(Table2[[#This Row],[Current Month High]]/Table2[[#This Row],[Close Price]])-1</f>
        <v>5.9610926317911428E-2</v>
      </c>
      <c r="AI337">
        <v>23.427073883681</v>
      </c>
      <c r="AJ337">
        <v>61.049965910197699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0.09</v>
      </c>
      <c r="AM337" t="s">
        <v>3088</v>
      </c>
      <c r="AN337">
        <v>-4.7</v>
      </c>
      <c r="AO337" t="s">
        <v>3089</v>
      </c>
      <c r="AP337">
        <v>2.5913256601129E-2</v>
      </c>
      <c r="AQ337">
        <f>(Table2[[#This Row],[Sharpe Ratio]]-AVERAGE(Table2[Sharpe Ratio]))/_xlfn.STDEV.P(Table2[Sharpe Ratio])</f>
        <v>-0.38844239980067607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-1.5485930922211073</v>
      </c>
      <c r="AS337">
        <f>_xlfn.RANK.AVG(Table2[[#This Row],[1Y Return vs Nifty Z-Score]],Table2[1Y Return vs Nifty Z-Score])</f>
        <v>324</v>
      </c>
      <c r="AT337">
        <f>_xlfn.RANK.AVG(Table2[[#This Row],[6M Return vs Nifty Z-Score]],Table2[6M Return vs Nifty Z-Score])</f>
        <v>271</v>
      </c>
      <c r="AU337">
        <f>_xlfn.RANK.AVG(Table2[[#This Row],[Sharpe Ratio Z-Score]],Table2[Sharpe Ratio Z-Score])</f>
        <v>447</v>
      </c>
      <c r="AV337">
        <f>(Table2[[#This Row],[Rank 1Y]]+Table2[[#This Row],[Rank 6M]]+Table2[[#This Row],[Rank Sharpe]])/3</f>
        <v>347.33333333333331</v>
      </c>
    </row>
    <row r="338" spans="1:48" x14ac:dyDescent="0.3">
      <c r="A338" t="s">
        <v>1488</v>
      </c>
      <c r="B338" t="s">
        <v>1489</v>
      </c>
      <c r="C338" t="s">
        <v>3040</v>
      </c>
      <c r="D338" t="s">
        <v>81</v>
      </c>
      <c r="E338">
        <v>6433.02157472</v>
      </c>
      <c r="F338">
        <v>3252.8</v>
      </c>
      <c r="G338">
        <v>19.669633122948799</v>
      </c>
      <c r="H338">
        <f>(Table2[[#This Row],[1Y Return vs Nifty]]-AVERAGE(Table2[1Y Return vs Nifty]))/_xlfn.STDEV.P(Table2[1Y Return vs Nifty])</f>
        <v>-0.19535512845483288</v>
      </c>
      <c r="I338">
        <v>2.4134676208882802</v>
      </c>
      <c r="J338">
        <f>(Table2[[#This Row],[1M Return vs Nifty]]-AVERAGE(Table2[1M Return vs Nifty]))/_xlfn.STDEV.P(Table2[1M Return vs Nifty])</f>
        <v>0.43766530921353197</v>
      </c>
      <c r="K338">
        <v>45.409683038938397</v>
      </c>
      <c r="L338">
        <f>(Table2[[#This Row],[6M Return vs Nifty]]-AVERAGE(Table2[6M Return vs Nifty]))/_xlfn.STDEV.P(Table2[6M Return vs Nifty])</f>
        <v>1.5351827470588428</v>
      </c>
      <c r="M338">
        <v>-0.22446523462184401</v>
      </c>
      <c r="N338">
        <f>(Table2[[#This Row],[1W Return vs Nifty]]-AVERAGE(Table2[1W Return vs Nifty]))/_xlfn.STDEV.P(Table2[1W Return vs Nifty])</f>
        <v>0.18073757670804605</v>
      </c>
      <c r="O338">
        <v>3294.01</v>
      </c>
      <c r="P338">
        <v>3001.7615095882102</v>
      </c>
      <c r="Q338">
        <v>2445.7897403279899</v>
      </c>
      <c r="R338">
        <v>35.9594347520976</v>
      </c>
      <c r="S338" s="1">
        <f>(Table2[[#This Row],[Close Price]]-Table2[[#This Row],[20D EMA]])/Table2[[#This Row],[20D EMA]]</f>
        <v>-1.2510587399552532E-2</v>
      </c>
      <c r="T338" s="1">
        <f>(Table2[[#This Row],[Close Price]]-Table2[[#This Row],[50D EMA]])/Table2[[#This Row],[50D EMA]]</f>
        <v>8.3630391558398035E-2</v>
      </c>
      <c r="U338" s="1">
        <f>(Table2[[#This Row],[Close Price]]-Table2[[#This Row],[200D EMA]])/Table2[[#This Row],[200D EMA]]</f>
        <v>0.32995896841229988</v>
      </c>
      <c r="V338">
        <v>0.75857609036407603</v>
      </c>
      <c r="W338">
        <v>3207.85</v>
      </c>
      <c r="X338">
        <v>3733.5</v>
      </c>
      <c r="Y338">
        <v>3125.05</v>
      </c>
      <c r="Z338">
        <v>3733.5</v>
      </c>
      <c r="AA338">
        <v>3125.05</v>
      </c>
      <c r="AB338">
        <v>3733.5</v>
      </c>
      <c r="AC338" s="1">
        <f>(Table2[[#This Row],[Close Price]]/Table2[[#This Row],[Day Low]])-1</f>
        <v>1.4012500584503762E-2</v>
      </c>
      <c r="AD338" s="1">
        <f>(Table2[[#This Row],[Day High]]/Table2[[#This Row],[Close Price]])-1</f>
        <v>0.14778037383177556</v>
      </c>
      <c r="AE338" s="1">
        <f>(Table2[[#This Row],[Close Price]]/Table2[[#This Row],[Current Week Low]])-1</f>
        <v>4.087934593046505E-2</v>
      </c>
      <c r="AF338" s="1">
        <f>(Table2[[#This Row],[Current Week High]]/Table2[[#This Row],[Close Price]])-1</f>
        <v>0.14778037383177556</v>
      </c>
      <c r="AG338" s="1">
        <f>(Table2[[#This Row],[Close Price]]/Table2[[#This Row],[Current Month Low]])-1</f>
        <v>4.087934593046505E-2</v>
      </c>
      <c r="AH338" s="1">
        <f>(Table2[[#This Row],[Current Month High]]/Table2[[#This Row],[Close Price]])-1</f>
        <v>0.14778037383177556</v>
      </c>
      <c r="AI338">
        <v>14.7780373831775</v>
      </c>
      <c r="AJ338">
        <v>103.93730407523501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0.34</v>
      </c>
      <c r="AM338" t="s">
        <v>3088</v>
      </c>
      <c r="AN338">
        <v>1.6</v>
      </c>
      <c r="AO338" t="s">
        <v>3088</v>
      </c>
      <c r="AP338">
        <v>-4.2384413964883003E-2</v>
      </c>
      <c r="AQ338">
        <f>(Table2[[#This Row],[Sharpe Ratio]]-AVERAGE(Table2[Sharpe Ratio]))/_xlfn.STDEV.P(Table2[Sharpe Ratio])</f>
        <v>-1.188188496352139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0.77004200817344892</v>
      </c>
      <c r="AS338">
        <f>_xlfn.RANK.AVG(Table2[[#This Row],[1Y Return vs Nifty Z-Score]],Table2[1Y Return vs Nifty Z-Score])</f>
        <v>345</v>
      </c>
      <c r="AT338">
        <f>_xlfn.RANK.AVG(Table2[[#This Row],[6M Return vs Nifty Z-Score]],Table2[6M Return vs Nifty Z-Score])</f>
        <v>54</v>
      </c>
      <c r="AU338">
        <f>_xlfn.RANK.AVG(Table2[[#This Row],[Sharpe Ratio Z-Score]],Table2[Sharpe Ratio Z-Score])</f>
        <v>644</v>
      </c>
      <c r="AV338">
        <f>(Table2[[#This Row],[Rank 1Y]]+Table2[[#This Row],[Rank 6M]]+Table2[[#This Row],[Rank Sharpe]])/3</f>
        <v>347.66666666666669</v>
      </c>
    </row>
    <row r="339" spans="1:48" x14ac:dyDescent="0.3">
      <c r="A339" t="s">
        <v>380</v>
      </c>
      <c r="B339" t="s">
        <v>381</v>
      </c>
      <c r="C339" t="s">
        <v>3036</v>
      </c>
      <c r="D339" t="s">
        <v>382</v>
      </c>
      <c r="E339">
        <v>60913.279983050001</v>
      </c>
      <c r="F339">
        <v>3150.95</v>
      </c>
      <c r="G339">
        <v>10.0002986514607</v>
      </c>
      <c r="H339">
        <f>(Table2[[#This Row],[1Y Return vs Nifty]]-AVERAGE(Table2[1Y Return vs Nifty]))/_xlfn.STDEV.P(Table2[1Y Return vs Nifty])</f>
        <v>-0.34668542371085176</v>
      </c>
      <c r="I339">
        <v>0.856994335880229</v>
      </c>
      <c r="J339">
        <f>(Table2[[#This Row],[1M Return vs Nifty]]-AVERAGE(Table2[1M Return vs Nifty]))/_xlfn.STDEV.P(Table2[1M Return vs Nifty])</f>
        <v>0.27261264073333707</v>
      </c>
      <c r="K339">
        <v>22.865220354942799</v>
      </c>
      <c r="L339">
        <f>(Table2[[#This Row],[6M Return vs Nifty]]-AVERAGE(Table2[6M Return vs Nifty]))/_xlfn.STDEV.P(Table2[6M Return vs Nifty])</f>
        <v>0.70408993731538227</v>
      </c>
      <c r="M339">
        <v>-0.93027903092120701</v>
      </c>
      <c r="N339">
        <f>(Table2[[#This Row],[1W Return vs Nifty]]-AVERAGE(Table2[1W Return vs Nifty]))/_xlfn.STDEV.P(Table2[1W Return vs Nifty])</f>
        <v>3.9877384107179767E-2</v>
      </c>
      <c r="O339">
        <v>3209.29</v>
      </c>
      <c r="P339">
        <v>3105.2617742605598</v>
      </c>
      <c r="Q339">
        <v>2729.7534695900299</v>
      </c>
      <c r="R339">
        <v>39.0135704178822</v>
      </c>
      <c r="S339" s="1">
        <f>(Table2[[#This Row],[Close Price]]-Table2[[#This Row],[20D EMA]])/Table2[[#This Row],[20D EMA]]</f>
        <v>-1.8178475612986095E-2</v>
      </c>
      <c r="T339" s="1">
        <f>(Table2[[#This Row],[Close Price]]-Table2[[#This Row],[50D EMA]])/Table2[[#This Row],[50D EMA]]</f>
        <v>1.4713163997363632E-2</v>
      </c>
      <c r="U339" s="1">
        <f>(Table2[[#This Row],[Close Price]]-Table2[[#This Row],[200D EMA]])/Table2[[#This Row],[200D EMA]]</f>
        <v>0.15429837716195949</v>
      </c>
      <c r="V339">
        <v>0.70632468104799295</v>
      </c>
      <c r="W339">
        <v>3135.2</v>
      </c>
      <c r="X339">
        <v>3228.85</v>
      </c>
      <c r="Y339">
        <v>3128.05</v>
      </c>
      <c r="Z339">
        <v>3240</v>
      </c>
      <c r="AA339">
        <v>3128.05</v>
      </c>
      <c r="AB339">
        <v>3375</v>
      </c>
      <c r="AC339" s="1">
        <f>(Table2[[#This Row],[Close Price]]/Table2[[#This Row],[Day Low]])-1</f>
        <v>5.0236029599388665E-3</v>
      </c>
      <c r="AD339" s="1">
        <f>(Table2[[#This Row],[Day High]]/Table2[[#This Row],[Close Price]])-1</f>
        <v>2.472270267697052E-2</v>
      </c>
      <c r="AE339" s="1">
        <f>(Table2[[#This Row],[Close Price]]/Table2[[#This Row],[Current Week Low]])-1</f>
        <v>7.3208548456704658E-3</v>
      </c>
      <c r="AF339" s="1">
        <f>(Table2[[#This Row],[Current Week High]]/Table2[[#This Row],[Close Price]])-1</f>
        <v>2.826131801520182E-2</v>
      </c>
      <c r="AG339" s="1">
        <f>(Table2[[#This Row],[Close Price]]/Table2[[#This Row],[Current Month Low]])-1</f>
        <v>7.3208548456704658E-3</v>
      </c>
      <c r="AH339" s="1">
        <f>(Table2[[#This Row],[Current Month High]]/Table2[[#This Row],[Close Price]])-1</f>
        <v>7.1105539599168655E-2</v>
      </c>
      <c r="AI339">
        <v>7.1105539599168601</v>
      </c>
      <c r="AJ339">
        <v>43.629774819947102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0.12</v>
      </c>
      <c r="AM339" t="s">
        <v>3088</v>
      </c>
      <c r="AN339">
        <v>0.36</v>
      </c>
      <c r="AO339" t="s">
        <v>3088</v>
      </c>
      <c r="AP339">
        <v>1.3213187683540999E-2</v>
      </c>
      <c r="AQ339">
        <f>(Table2[[#This Row],[Sharpe Ratio]]-AVERAGE(Table2[Sharpe Ratio]))/_xlfn.STDEV.P(Table2[Sharpe Ratio])</f>
        <v>-0.53715655737884194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0.13273798106620538</v>
      </c>
      <c r="AS339">
        <f>_xlfn.RANK.AVG(Table2[[#This Row],[1Y Return vs Nifty Z-Score]],Table2[1Y Return vs Nifty Z-Score])</f>
        <v>414</v>
      </c>
      <c r="AT339">
        <f>_xlfn.RANK.AVG(Table2[[#This Row],[6M Return vs Nifty Z-Score]],Table2[6M Return vs Nifty Z-Score])</f>
        <v>140</v>
      </c>
      <c r="AU339">
        <f>_xlfn.RANK.AVG(Table2[[#This Row],[Sharpe Ratio Z-Score]],Table2[Sharpe Ratio Z-Score])</f>
        <v>492</v>
      </c>
      <c r="AV339">
        <f>(Table2[[#This Row],[Rank 1Y]]+Table2[[#This Row],[Rank 6M]]+Table2[[#This Row],[Rank Sharpe]])/3</f>
        <v>348.66666666666669</v>
      </c>
    </row>
    <row r="340" spans="1:48" x14ac:dyDescent="0.3">
      <c r="A340" t="s">
        <v>1392</v>
      </c>
      <c r="B340" t="s">
        <v>1393</v>
      </c>
      <c r="C340" t="s">
        <v>583</v>
      </c>
      <c r="D340" t="s">
        <v>583</v>
      </c>
      <c r="E340">
        <v>7355.7464914499997</v>
      </c>
      <c r="F340">
        <v>556.5</v>
      </c>
      <c r="G340">
        <v>53.888822651253797</v>
      </c>
      <c r="H340">
        <f>(Table2[[#This Row],[1Y Return vs Nifty]]-AVERAGE(Table2[1Y Return vs Nifty]))/_xlfn.STDEV.P(Table2[1Y Return vs Nifty])</f>
        <v>0.34019362828841337</v>
      </c>
      <c r="I340">
        <v>5.81947590963793</v>
      </c>
      <c r="J340">
        <f>(Table2[[#This Row],[1M Return vs Nifty]]-AVERAGE(Table2[1M Return vs Nifty]))/_xlfn.STDEV.P(Table2[1M Return vs Nifty])</f>
        <v>0.79884770941186489</v>
      </c>
      <c r="K340">
        <v>-13.4184954301957</v>
      </c>
      <c r="L340">
        <f>(Table2[[#This Row],[6M Return vs Nifty]]-AVERAGE(Table2[6M Return vs Nifty]))/_xlfn.STDEV.P(Table2[6M Return vs Nifty])</f>
        <v>-0.63349507069685829</v>
      </c>
      <c r="M340">
        <v>3.05916683929641</v>
      </c>
      <c r="N340">
        <f>(Table2[[#This Row],[1W Return vs Nifty]]-AVERAGE(Table2[1W Return vs Nifty]))/_xlfn.STDEV.P(Table2[1W Return vs Nifty])</f>
        <v>0.83605637153410939</v>
      </c>
      <c r="O340">
        <v>547.59</v>
      </c>
      <c r="P340">
        <v>523.36884653060201</v>
      </c>
      <c r="Q340">
        <v>494.82731937640301</v>
      </c>
      <c r="R340">
        <v>51.219770947037198</v>
      </c>
      <c r="S340" s="1">
        <f>(Table2[[#This Row],[Close Price]]-Table2[[#This Row],[20D EMA]])/Table2[[#This Row],[20D EMA]]</f>
        <v>1.6271297868843418E-2</v>
      </c>
      <c r="T340" s="1">
        <f>(Table2[[#This Row],[Close Price]]-Table2[[#This Row],[50D EMA]])/Table2[[#This Row],[50D EMA]]</f>
        <v>6.3303640805186454E-2</v>
      </c>
      <c r="U340" s="1">
        <f>(Table2[[#This Row],[Close Price]]-Table2[[#This Row],[200D EMA]])/Table2[[#This Row],[200D EMA]]</f>
        <v>0.12463475278874829</v>
      </c>
      <c r="V340">
        <v>2.3237123231337802</v>
      </c>
      <c r="W340">
        <v>550.04999999999995</v>
      </c>
      <c r="X340">
        <v>604.5</v>
      </c>
      <c r="Y340">
        <v>547.4</v>
      </c>
      <c r="Z340">
        <v>604.5</v>
      </c>
      <c r="AA340">
        <v>547.4</v>
      </c>
      <c r="AB340">
        <v>604.5</v>
      </c>
      <c r="AC340" s="1">
        <f>(Table2[[#This Row],[Close Price]]/Table2[[#This Row],[Day Low]])-1</f>
        <v>1.1726206708481124E-2</v>
      </c>
      <c r="AD340" s="1">
        <f>(Table2[[#This Row],[Day High]]/Table2[[#This Row],[Close Price]])-1</f>
        <v>8.6253369272237146E-2</v>
      </c>
      <c r="AE340" s="1">
        <f>(Table2[[#This Row],[Close Price]]/Table2[[#This Row],[Current Week Low]])-1</f>
        <v>1.6624040920716121E-2</v>
      </c>
      <c r="AF340" s="1">
        <f>(Table2[[#This Row],[Current Week High]]/Table2[[#This Row],[Close Price]])-1</f>
        <v>8.6253369272237146E-2</v>
      </c>
      <c r="AG340" s="1">
        <f>(Table2[[#This Row],[Close Price]]/Table2[[#This Row],[Current Month Low]])-1</f>
        <v>1.6624040920716121E-2</v>
      </c>
      <c r="AH340" s="1">
        <f>(Table2[[#This Row],[Current Month High]]/Table2[[#This Row],[Close Price]])-1</f>
        <v>8.6253369272237146E-2</v>
      </c>
      <c r="AI340">
        <v>19.676549865229099</v>
      </c>
      <c r="AJ340">
        <v>76.135464472226602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0.21</v>
      </c>
      <c r="AM340" t="s">
        <v>3088</v>
      </c>
      <c r="AN340">
        <v>9.01</v>
      </c>
      <c r="AO340" t="s">
        <v>3088</v>
      </c>
      <c r="AP340">
        <v>6.7515451645714999E-2</v>
      </c>
      <c r="AQ340">
        <f>(Table2[[#This Row],[Sharpe Ratio]]-AVERAGE(Table2[Sharpe Ratio]))/_xlfn.STDEV.P(Table2[Sharpe Ratio])</f>
        <v>9.8707349512113976E-2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1.4403099880496433</v>
      </c>
      <c r="AS340">
        <f>_xlfn.RANK.AVG(Table2[[#This Row],[1Y Return vs Nifty Z-Score]],Table2[1Y Return vs Nifty Z-Score])</f>
        <v>204</v>
      </c>
      <c r="AT340">
        <f>_xlfn.RANK.AVG(Table2[[#This Row],[6M Return vs Nifty Z-Score]],Table2[6M Return vs Nifty Z-Score])</f>
        <v>532</v>
      </c>
      <c r="AU340">
        <f>_xlfn.RANK.AVG(Table2[[#This Row],[Sharpe Ratio Z-Score]],Table2[Sharpe Ratio Z-Score])</f>
        <v>311</v>
      </c>
      <c r="AV340">
        <f>(Table2[[#This Row],[Rank 1Y]]+Table2[[#This Row],[Rank 6M]]+Table2[[#This Row],[Rank Sharpe]])/3</f>
        <v>349</v>
      </c>
    </row>
    <row r="341" spans="1:48" x14ac:dyDescent="0.3">
      <c r="A341" t="s">
        <v>666</v>
      </c>
      <c r="B341" t="s">
        <v>667</v>
      </c>
      <c r="C341" t="s">
        <v>3041</v>
      </c>
      <c r="D341" t="s">
        <v>405</v>
      </c>
      <c r="E341">
        <v>24946.443719999999</v>
      </c>
      <c r="F341">
        <v>3559.1</v>
      </c>
      <c r="G341">
        <v>13.314983911908</v>
      </c>
      <c r="H341">
        <f>(Table2[[#This Row],[1Y Return vs Nifty]]-AVERAGE(Table2[1Y Return vs Nifty]))/_xlfn.STDEV.P(Table2[1Y Return vs Nifty])</f>
        <v>-0.2948088131102603</v>
      </c>
      <c r="I341">
        <v>-1.60046972359762</v>
      </c>
      <c r="J341">
        <f>(Table2[[#This Row],[1M Return vs Nifty]]-AVERAGE(Table2[1M Return vs Nifty]))/_xlfn.STDEV.P(Table2[1M Return vs Nifty])</f>
        <v>1.2016455358466885E-2</v>
      </c>
      <c r="K341">
        <v>-5.8541229525444702</v>
      </c>
      <c r="L341">
        <f>(Table2[[#This Row],[6M Return vs Nifty]]-AVERAGE(Table2[6M Return vs Nifty]))/_xlfn.STDEV.P(Table2[6M Return vs Nifty])</f>
        <v>-0.35463743436648731</v>
      </c>
      <c r="M341">
        <v>-0.14896378524484399</v>
      </c>
      <c r="N341">
        <f>(Table2[[#This Row],[1W Return vs Nifty]]-AVERAGE(Table2[1W Return vs Nifty]))/_xlfn.STDEV.P(Table2[1W Return vs Nifty])</f>
        <v>0.19580550079319384</v>
      </c>
      <c r="O341">
        <v>3578.2</v>
      </c>
      <c r="P341">
        <v>3499.3672720684399</v>
      </c>
      <c r="Q341">
        <v>3181.8033154323898</v>
      </c>
      <c r="R341">
        <v>46.452140346200501</v>
      </c>
      <c r="S341" s="1">
        <f>(Table2[[#This Row],[Close Price]]-Table2[[#This Row],[20D EMA]])/Table2[[#This Row],[20D EMA]]</f>
        <v>-5.3378793806941787E-3</v>
      </c>
      <c r="T341" s="1">
        <f>(Table2[[#This Row],[Close Price]]-Table2[[#This Row],[50D EMA]])/Table2[[#This Row],[50D EMA]]</f>
        <v>1.7069579523229815E-2</v>
      </c>
      <c r="U341" s="1">
        <f>(Table2[[#This Row],[Close Price]]-Table2[[#This Row],[200D EMA]])/Table2[[#This Row],[200D EMA]]</f>
        <v>0.11857951204514901</v>
      </c>
      <c r="V341">
        <v>1.0115607491957499</v>
      </c>
      <c r="W341">
        <v>3497.25</v>
      </c>
      <c r="X341">
        <v>3585.25</v>
      </c>
      <c r="Y341">
        <v>3453.8</v>
      </c>
      <c r="Z341">
        <v>3600</v>
      </c>
      <c r="AA341">
        <v>3453.8</v>
      </c>
      <c r="AB341">
        <v>3738.55</v>
      </c>
      <c r="AC341" s="1">
        <f>(Table2[[#This Row],[Close Price]]/Table2[[#This Row],[Day Low]])-1</f>
        <v>1.7685324183286832E-2</v>
      </c>
      <c r="AD341" s="1">
        <f>(Table2[[#This Row],[Day High]]/Table2[[#This Row],[Close Price]])-1</f>
        <v>7.3473630974123516E-3</v>
      </c>
      <c r="AE341" s="1">
        <f>(Table2[[#This Row],[Close Price]]/Table2[[#This Row],[Current Week Low]])-1</f>
        <v>3.0488157970930407E-2</v>
      </c>
      <c r="AF341" s="1">
        <f>(Table2[[#This Row],[Current Week High]]/Table2[[#This Row],[Close Price]])-1</f>
        <v>1.1491669242224223E-2</v>
      </c>
      <c r="AG341" s="1">
        <f>(Table2[[#This Row],[Close Price]]/Table2[[#This Row],[Current Month Low]])-1</f>
        <v>3.0488157970930407E-2</v>
      </c>
      <c r="AH341" s="1">
        <f>(Table2[[#This Row],[Current Month High]]/Table2[[#This Row],[Close Price]])-1</f>
        <v>5.0420050012643713E-2</v>
      </c>
      <c r="AI341">
        <v>10.668427411424201</v>
      </c>
      <c r="AJ341">
        <v>42.017477355253099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0.18</v>
      </c>
      <c r="AM341" t="s">
        <v>3088</v>
      </c>
      <c r="AN341">
        <v>1.55</v>
      </c>
      <c r="AO341" t="s">
        <v>3088</v>
      </c>
      <c r="AP341">
        <v>0.105930202093812</v>
      </c>
      <c r="AQ341">
        <f>(Table2[[#This Row],[Sharpe Ratio]]-AVERAGE(Table2[Sharpe Ratio]))/_xlfn.STDEV.P(Table2[Sharpe Ratio])</f>
        <v>0.54853303853279944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0.10690874720771257</v>
      </c>
      <c r="AS341">
        <f>_xlfn.RANK.AVG(Table2[[#This Row],[1Y Return vs Nifty Z-Score]],Table2[1Y Return vs Nifty Z-Score])</f>
        <v>393</v>
      </c>
      <c r="AT341">
        <f>_xlfn.RANK.AVG(Table2[[#This Row],[6M Return vs Nifty Z-Score]],Table2[6M Return vs Nifty Z-Score])</f>
        <v>450</v>
      </c>
      <c r="AU341">
        <f>_xlfn.RANK.AVG(Table2[[#This Row],[Sharpe Ratio Z-Score]],Table2[Sharpe Ratio Z-Score])</f>
        <v>209</v>
      </c>
      <c r="AV341">
        <f>(Table2[[#This Row],[Rank 1Y]]+Table2[[#This Row],[Rank 6M]]+Table2[[#This Row],[Rank Sharpe]])/3</f>
        <v>350.66666666666669</v>
      </c>
    </row>
    <row r="342" spans="1:48" x14ac:dyDescent="0.3">
      <c r="A342" t="s">
        <v>633</v>
      </c>
      <c r="B342" t="s">
        <v>634</v>
      </c>
      <c r="C342" t="s">
        <v>3031</v>
      </c>
      <c r="D342" t="s">
        <v>635</v>
      </c>
      <c r="E342">
        <v>26890.420959929899</v>
      </c>
      <c r="F342">
        <v>279.85000000000002</v>
      </c>
      <c r="G342">
        <v>110.471288839827</v>
      </c>
      <c r="H342">
        <f>(Table2[[#This Row],[1Y Return vs Nifty]]-AVERAGE(Table2[1Y Return vs Nifty]))/_xlfn.STDEV.P(Table2[1Y Return vs Nifty])</f>
        <v>1.2257397162719341</v>
      </c>
      <c r="I342">
        <v>-7.3344993800965597</v>
      </c>
      <c r="J342">
        <f>(Table2[[#This Row],[1M Return vs Nifty]]-AVERAGE(Table2[1M Return vs Nifty]))/_xlfn.STDEV.P(Table2[1M Return vs Nifty])</f>
        <v>-0.59603567445680938</v>
      </c>
      <c r="K342">
        <v>-30.2762360611211</v>
      </c>
      <c r="L342">
        <f>(Table2[[#This Row],[6M Return vs Nifty]]-AVERAGE(Table2[6M Return vs Nifty]))/_xlfn.STDEV.P(Table2[6M Return vs Nifty])</f>
        <v>-1.2549490934990202</v>
      </c>
      <c r="M342">
        <v>-3.8501329104443398</v>
      </c>
      <c r="N342">
        <f>(Table2[[#This Row],[1W Return vs Nifty]]-AVERAGE(Table2[1W Return vs Nifty]))/_xlfn.STDEV.P(Table2[1W Return vs Nifty])</f>
        <v>-0.54284171545200555</v>
      </c>
      <c r="O342">
        <v>301.63</v>
      </c>
      <c r="P342">
        <v>301.88517772524398</v>
      </c>
      <c r="Q342">
        <v>274.99144204346197</v>
      </c>
      <c r="R342">
        <v>22.914581725837699</v>
      </c>
      <c r="S342" s="1">
        <f>(Table2[[#This Row],[Close Price]]-Table2[[#This Row],[20D EMA]])/Table2[[#This Row],[20D EMA]]</f>
        <v>-7.2207671650697788E-2</v>
      </c>
      <c r="T342" s="1">
        <f>(Table2[[#This Row],[Close Price]]-Table2[[#This Row],[50D EMA]])/Table2[[#This Row],[50D EMA]]</f>
        <v>-7.299191663294885E-2</v>
      </c>
      <c r="U342" s="1">
        <f>(Table2[[#This Row],[Close Price]]-Table2[[#This Row],[200D EMA]])/Table2[[#This Row],[200D EMA]]</f>
        <v>1.7668033304724304E-2</v>
      </c>
      <c r="V342">
        <v>0.43073879792129199</v>
      </c>
      <c r="W342">
        <v>279</v>
      </c>
      <c r="X342">
        <v>293.39999999999998</v>
      </c>
      <c r="Y342">
        <v>279</v>
      </c>
      <c r="Z342">
        <v>297</v>
      </c>
      <c r="AA342">
        <v>279</v>
      </c>
      <c r="AB342">
        <v>310.89999999999998</v>
      </c>
      <c r="AC342" s="1">
        <f>(Table2[[#This Row],[Close Price]]/Table2[[#This Row],[Day Low]])-1</f>
        <v>3.0465949820790428E-3</v>
      </c>
      <c r="AD342" s="1">
        <f>(Table2[[#This Row],[Day High]]/Table2[[#This Row],[Close Price]])-1</f>
        <v>4.8418795783455204E-2</v>
      </c>
      <c r="AE342" s="1">
        <f>(Table2[[#This Row],[Close Price]]/Table2[[#This Row],[Current Week Low]])-1</f>
        <v>3.0465949820790428E-3</v>
      </c>
      <c r="AF342" s="1">
        <f>(Table2[[#This Row],[Current Week High]]/Table2[[#This Row],[Close Price]])-1</f>
        <v>6.1282830087546758E-2</v>
      </c>
      <c r="AG342" s="1">
        <f>(Table2[[#This Row],[Close Price]]/Table2[[#This Row],[Current Month Low]])-1</f>
        <v>3.0465949820790428E-3</v>
      </c>
      <c r="AH342" s="1">
        <f>(Table2[[#This Row],[Current Month High]]/Table2[[#This Row],[Close Price]])-1</f>
        <v>0.11095229587278888</v>
      </c>
      <c r="AI342">
        <v>37.3235661961765</v>
      </c>
      <c r="AJ342">
        <v>152.23073456511901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-0.16</v>
      </c>
      <c r="AM342" t="s">
        <v>3089</v>
      </c>
      <c r="AN342">
        <v>-4.1900000000000004</v>
      </c>
      <c r="AO342" t="s">
        <v>3089</v>
      </c>
      <c r="AP342">
        <v>7.3925246417496995E-2</v>
      </c>
      <c r="AQ342">
        <f>(Table2[[#This Row],[Sharpe Ratio]]-AVERAGE(Table2[Sharpe Ratio]))/_xlfn.STDEV.P(Table2[Sharpe Ratio])</f>
        <v>0.17376420439377457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81</v>
      </c>
      <c r="AT342">
        <f>_xlfn.RANK.AVG(Table2[[#This Row],[6M Return vs Nifty Z-Score]],Table2[6M Return vs Nifty Z-Score])</f>
        <v>686</v>
      </c>
      <c r="AU342">
        <f>_xlfn.RANK.AVG(Table2[[#This Row],[Sharpe Ratio Z-Score]],Table2[Sharpe Ratio Z-Score])</f>
        <v>287</v>
      </c>
      <c r="AV342">
        <f>(Table2[[#This Row],[Rank 1Y]]+Table2[[#This Row],[Rank 6M]]+Table2[[#This Row],[Rank Sharpe]])/3</f>
        <v>351.33333333333331</v>
      </c>
    </row>
    <row r="343" spans="1:48" x14ac:dyDescent="0.3">
      <c r="A343" t="s">
        <v>735</v>
      </c>
      <c r="B343" t="s">
        <v>736</v>
      </c>
      <c r="C343" t="s">
        <v>3036</v>
      </c>
      <c r="D343" t="s">
        <v>212</v>
      </c>
      <c r="E343">
        <v>21386.767529180001</v>
      </c>
      <c r="F343">
        <v>1808.65</v>
      </c>
      <c r="G343">
        <v>11.151780298873399</v>
      </c>
      <c r="H343">
        <f>(Table2[[#This Row],[1Y Return vs Nifty]]-AVERAGE(Table2[1Y Return vs Nifty]))/_xlfn.STDEV.P(Table2[1Y Return vs Nifty])</f>
        <v>-0.32866411539861246</v>
      </c>
      <c r="I343">
        <v>-12.598400399889901</v>
      </c>
      <c r="J343">
        <f>(Table2[[#This Row],[1M Return vs Nifty]]-AVERAGE(Table2[1M Return vs Nifty]))/_xlfn.STDEV.P(Table2[1M Return vs Nifty])</f>
        <v>-1.1542340825509232</v>
      </c>
      <c r="K343">
        <v>-20.2352138108822</v>
      </c>
      <c r="L343">
        <f>(Table2[[#This Row],[6M Return vs Nifty]]-AVERAGE(Table2[6M Return vs Nifty]))/_xlfn.STDEV.P(Table2[6M Return vs Nifty])</f>
        <v>-0.88479073081726878</v>
      </c>
      <c r="M343">
        <v>-7.9036245733958603</v>
      </c>
      <c r="N343">
        <f>(Table2[[#This Row],[1W Return vs Nifty]]-AVERAGE(Table2[1W Return vs Nifty]))/_xlfn.STDEV.P(Table2[1W Return vs Nifty])</f>
        <v>-1.351802406420398</v>
      </c>
      <c r="O343">
        <v>2011.4</v>
      </c>
      <c r="P343">
        <v>2024.0837049080301</v>
      </c>
      <c r="Q343">
        <v>1791.39253139383</v>
      </c>
      <c r="R343">
        <v>22.441497747052999</v>
      </c>
      <c r="S343" s="1">
        <f>(Table2[[#This Row],[Close Price]]-Table2[[#This Row],[20D EMA]])/Table2[[#This Row],[20D EMA]]</f>
        <v>-0.10080043750621458</v>
      </c>
      <c r="T343" s="1">
        <f>(Table2[[#This Row],[Close Price]]-Table2[[#This Row],[50D EMA]])/Table2[[#This Row],[50D EMA]]</f>
        <v>-0.10643517577145795</v>
      </c>
      <c r="U343" s="1">
        <f>(Table2[[#This Row],[Close Price]]-Table2[[#This Row],[200D EMA]])/Table2[[#This Row],[200D EMA]]</f>
        <v>9.633549489425703E-3</v>
      </c>
      <c r="V343">
        <v>0.57889043572227505</v>
      </c>
      <c r="W343">
        <v>1798.25</v>
      </c>
      <c r="X343">
        <v>1953.45</v>
      </c>
      <c r="Y343">
        <v>1798.25</v>
      </c>
      <c r="Z343">
        <v>1953.45</v>
      </c>
      <c r="AA343">
        <v>1798.25</v>
      </c>
      <c r="AB343">
        <v>2092.25</v>
      </c>
      <c r="AC343" s="1">
        <f>(Table2[[#This Row],[Close Price]]/Table2[[#This Row],[Day Low]])-1</f>
        <v>5.7834005282915157E-3</v>
      </c>
      <c r="AD343" s="1">
        <f>(Table2[[#This Row],[Day High]]/Table2[[#This Row],[Close Price]])-1</f>
        <v>8.0059713045641745E-2</v>
      </c>
      <c r="AE343" s="1">
        <f>(Table2[[#This Row],[Close Price]]/Table2[[#This Row],[Current Week Low]])-1</f>
        <v>5.7834005282915157E-3</v>
      </c>
      <c r="AF343" s="1">
        <f>(Table2[[#This Row],[Current Week High]]/Table2[[#This Row],[Close Price]])-1</f>
        <v>8.0059713045641745E-2</v>
      </c>
      <c r="AG343" s="1">
        <f>(Table2[[#This Row],[Close Price]]/Table2[[#This Row],[Current Month Low]])-1</f>
        <v>5.7834005282915157E-3</v>
      </c>
      <c r="AH343" s="1">
        <f>(Table2[[#This Row],[Current Month High]]/Table2[[#This Row],[Close Price]])-1</f>
        <v>0.15680203466674025</v>
      </c>
      <c r="AI343">
        <v>34.2631244298233</v>
      </c>
      <c r="AJ343">
        <v>62.451160910764798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-0.06</v>
      </c>
      <c r="AM343" t="s">
        <v>3089</v>
      </c>
      <c r="AN343">
        <v>-7.14</v>
      </c>
      <c r="AO343" t="s">
        <v>3089</v>
      </c>
      <c r="AP343">
        <v>0.21141546740866199</v>
      </c>
      <c r="AQ343">
        <f>(Table2[[#This Row],[Sharpe Ratio]]-AVERAGE(Table2[Sharpe Ratio]))/_xlfn.STDEV.P(Table2[Sharpe Ratio])</f>
        <v>1.7837351834977369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406</v>
      </c>
      <c r="AT343">
        <f>_xlfn.RANK.AVG(Table2[[#This Row],[6M Return vs Nifty Z-Score]],Table2[6M Return vs Nifty Z-Score])</f>
        <v>621</v>
      </c>
      <c r="AU343">
        <f>_xlfn.RANK.AVG(Table2[[#This Row],[Sharpe Ratio Z-Score]],Table2[Sharpe Ratio Z-Score])</f>
        <v>28</v>
      </c>
      <c r="AV343">
        <f>(Table2[[#This Row],[Rank 1Y]]+Table2[[#This Row],[Rank 6M]]+Table2[[#This Row],[Rank Sharpe]])/3</f>
        <v>351.66666666666669</v>
      </c>
    </row>
    <row r="344" spans="1:48" x14ac:dyDescent="0.3">
      <c r="A344" t="s">
        <v>1798</v>
      </c>
      <c r="B344" t="s">
        <v>1799</v>
      </c>
      <c r="C344" t="s">
        <v>3037</v>
      </c>
      <c r="D344" t="s">
        <v>109</v>
      </c>
      <c r="E344">
        <v>4001.85</v>
      </c>
      <c r="F344">
        <v>6669.75</v>
      </c>
      <c r="G344">
        <v>43.665241178230097</v>
      </c>
      <c r="H344">
        <f>(Table2[[#This Row],[1Y Return vs Nifty]]-AVERAGE(Table2[1Y Return vs Nifty]))/_xlfn.STDEV.P(Table2[1Y Return vs Nifty])</f>
        <v>0.18018906877620755</v>
      </c>
      <c r="I344">
        <v>-6.7477961722557103</v>
      </c>
      <c r="J344">
        <f>(Table2[[#This Row],[1M Return vs Nifty]]-AVERAGE(Table2[1M Return vs Nifty]))/_xlfn.STDEV.P(Table2[1M Return vs Nifty])</f>
        <v>-0.53382006755063527</v>
      </c>
      <c r="K344">
        <v>-15.2212621922077</v>
      </c>
      <c r="L344">
        <f>(Table2[[#This Row],[6M Return vs Nifty]]-AVERAGE(Table2[6M Return vs Nifty]))/_xlfn.STDEV.P(Table2[6M Return vs Nifty])</f>
        <v>-0.6999533631189836</v>
      </c>
      <c r="M344">
        <v>-9.1863097775470006</v>
      </c>
      <c r="N344">
        <f>(Table2[[#This Row],[1W Return vs Nifty]]-AVERAGE(Table2[1W Return vs Nifty]))/_xlfn.STDEV.P(Table2[1W Return vs Nifty])</f>
        <v>-1.6077895886635429</v>
      </c>
      <c r="O344">
        <v>7298.33</v>
      </c>
      <c r="P344">
        <v>7106.0781543030398</v>
      </c>
      <c r="Q344">
        <v>6419.9437549563299</v>
      </c>
      <c r="R344">
        <v>29.2205421594571</v>
      </c>
      <c r="S344" s="1">
        <f>(Table2[[#This Row],[Close Price]]-Table2[[#This Row],[20D EMA]])/Table2[[#This Row],[20D EMA]]</f>
        <v>-8.6126552238662807E-2</v>
      </c>
      <c r="T344" s="1">
        <f>(Table2[[#This Row],[Close Price]]-Table2[[#This Row],[50D EMA]])/Table2[[#This Row],[50D EMA]]</f>
        <v>-6.140210462487302E-2</v>
      </c>
      <c r="U344" s="1">
        <f>(Table2[[#This Row],[Close Price]]-Table2[[#This Row],[200D EMA]])/Table2[[#This Row],[200D EMA]]</f>
        <v>3.8910970964631031E-2</v>
      </c>
      <c r="V344">
        <v>1.71894860345769</v>
      </c>
      <c r="W344">
        <v>6636.7</v>
      </c>
      <c r="X344">
        <v>7036.55</v>
      </c>
      <c r="Y344">
        <v>6636.7</v>
      </c>
      <c r="Z344">
        <v>7090</v>
      </c>
      <c r="AA344">
        <v>6636.7</v>
      </c>
      <c r="AB344">
        <v>7545.6</v>
      </c>
      <c r="AC344" s="1">
        <f>(Table2[[#This Row],[Close Price]]/Table2[[#This Row],[Day Low]])-1</f>
        <v>4.979884581192584E-3</v>
      </c>
      <c r="AD344" s="1">
        <f>(Table2[[#This Row],[Day High]]/Table2[[#This Row],[Close Price]])-1</f>
        <v>5.4994565013681163E-2</v>
      </c>
      <c r="AE344" s="1">
        <f>(Table2[[#This Row],[Close Price]]/Table2[[#This Row],[Current Week Low]])-1</f>
        <v>4.979884581192584E-3</v>
      </c>
      <c r="AF344" s="1">
        <f>(Table2[[#This Row],[Current Week High]]/Table2[[#This Row],[Close Price]])-1</f>
        <v>6.3008358634131678E-2</v>
      </c>
      <c r="AG344" s="1">
        <f>(Table2[[#This Row],[Close Price]]/Table2[[#This Row],[Current Month Low]])-1</f>
        <v>4.979884581192584E-3</v>
      </c>
      <c r="AH344" s="1">
        <f>(Table2[[#This Row],[Current Month High]]/Table2[[#This Row],[Close Price]])-1</f>
        <v>0.13131676599572706</v>
      </c>
      <c r="AI344">
        <v>29.862438622137201</v>
      </c>
      <c r="AJ344">
        <v>66.741665729178294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0.1</v>
      </c>
      <c r="AM344" t="s">
        <v>3088</v>
      </c>
      <c r="AN344">
        <v>-5.79</v>
      </c>
      <c r="AO344" t="s">
        <v>3089</v>
      </c>
      <c r="AP344">
        <v>8.4796435219656005E-2</v>
      </c>
      <c r="AQ344">
        <f>(Table2[[#This Row],[Sharpe Ratio]]-AVERAGE(Table2[Sharpe Ratio]))/_xlfn.STDEV.P(Table2[Sharpe Ratio])</f>
        <v>0.30106270136077457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-2.3603112491961795</v>
      </c>
      <c r="AS344">
        <f>_xlfn.RANK.AVG(Table2[[#This Row],[1Y Return vs Nifty Z-Score]],Table2[1Y Return vs Nifty Z-Score])</f>
        <v>246</v>
      </c>
      <c r="AT344">
        <f>_xlfn.RANK.AVG(Table2[[#This Row],[6M Return vs Nifty Z-Score]],Table2[6M Return vs Nifty Z-Score])</f>
        <v>554</v>
      </c>
      <c r="AU344">
        <f>_xlfn.RANK.AVG(Table2[[#This Row],[Sharpe Ratio Z-Score]],Table2[Sharpe Ratio Z-Score])</f>
        <v>255</v>
      </c>
      <c r="AV344">
        <f>(Table2[[#This Row],[Rank 1Y]]+Table2[[#This Row],[Rank 6M]]+Table2[[#This Row],[Rank Sharpe]])/3</f>
        <v>351.66666666666669</v>
      </c>
    </row>
    <row r="345" spans="1:48" x14ac:dyDescent="0.3">
      <c r="A345" t="s">
        <v>357</v>
      </c>
      <c r="B345" t="s">
        <v>358</v>
      </c>
      <c r="C345" t="s">
        <v>3037</v>
      </c>
      <c r="D345" t="s">
        <v>359</v>
      </c>
      <c r="E345">
        <v>65276.314702900003</v>
      </c>
      <c r="F345">
        <v>222.74</v>
      </c>
      <c r="G345">
        <v>76.260282628315693</v>
      </c>
      <c r="H345">
        <f>(Table2[[#This Row],[1Y Return vs Nifty]]-AVERAGE(Table2[1Y Return vs Nifty]))/_xlfn.STDEV.P(Table2[1Y Return vs Nifty])</f>
        <v>0.69031903284647556</v>
      </c>
      <c r="I345">
        <v>-10.081115480009901</v>
      </c>
      <c r="J345">
        <f>(Table2[[#This Row],[1M Return vs Nifty]]-AVERAGE(Table2[1M Return vs Nifty]))/_xlfn.STDEV.P(Table2[1M Return vs Nifty])</f>
        <v>-0.88729433012915371</v>
      </c>
      <c r="K345">
        <v>-17.952592867227601</v>
      </c>
      <c r="L345">
        <f>(Table2[[#This Row],[6M Return vs Nifty]]-AVERAGE(Table2[6M Return vs Nifty]))/_xlfn.STDEV.P(Table2[6M Return vs Nifty])</f>
        <v>-0.80064280144621713</v>
      </c>
      <c r="M345">
        <v>-3.6282041858481699</v>
      </c>
      <c r="N345">
        <f>(Table2[[#This Row],[1W Return vs Nifty]]-AVERAGE(Table2[1W Return vs Nifty]))/_xlfn.STDEV.P(Table2[1W Return vs Nifty])</f>
        <v>-0.49855110643559841</v>
      </c>
      <c r="O345">
        <v>238.67</v>
      </c>
      <c r="P345">
        <v>244.68817529709699</v>
      </c>
      <c r="Q345">
        <v>220.70576086043999</v>
      </c>
      <c r="R345">
        <v>26.2780720004938</v>
      </c>
      <c r="S345" s="1">
        <f>(Table2[[#This Row],[Close Price]]-Table2[[#This Row],[20D EMA]])/Table2[[#This Row],[20D EMA]]</f>
        <v>-6.6744877864834198E-2</v>
      </c>
      <c r="T345" s="1">
        <f>(Table2[[#This Row],[Close Price]]-Table2[[#This Row],[50D EMA]])/Table2[[#This Row],[50D EMA]]</f>
        <v>-8.969855315013818E-2</v>
      </c>
      <c r="U345" s="1">
        <f>(Table2[[#This Row],[Close Price]]-Table2[[#This Row],[200D EMA]])/Table2[[#This Row],[200D EMA]]</f>
        <v>9.2169734565575537E-3</v>
      </c>
      <c r="V345">
        <v>0.72153845544878803</v>
      </c>
      <c r="W345">
        <v>221.86</v>
      </c>
      <c r="X345">
        <v>231.48</v>
      </c>
      <c r="Y345">
        <v>221.61</v>
      </c>
      <c r="Z345">
        <v>231.48</v>
      </c>
      <c r="AA345">
        <v>221.61</v>
      </c>
      <c r="AB345">
        <v>249.14</v>
      </c>
      <c r="AC345" s="1">
        <f>(Table2[[#This Row],[Close Price]]/Table2[[#This Row],[Day Low]])-1</f>
        <v>3.9664653385016457E-3</v>
      </c>
      <c r="AD345" s="1">
        <f>(Table2[[#This Row],[Day High]]/Table2[[#This Row],[Close Price]])-1</f>
        <v>3.9238574122294922E-2</v>
      </c>
      <c r="AE345" s="1">
        <f>(Table2[[#This Row],[Close Price]]/Table2[[#This Row],[Current Week Low]])-1</f>
        <v>5.0990478769008529E-3</v>
      </c>
      <c r="AF345" s="1">
        <f>(Table2[[#This Row],[Current Week High]]/Table2[[#This Row],[Close Price]])-1</f>
        <v>3.9238574122294922E-2</v>
      </c>
      <c r="AG345" s="1">
        <f>(Table2[[#This Row],[Close Price]]/Table2[[#This Row],[Current Month Low]])-1</f>
        <v>5.0990478769008529E-3</v>
      </c>
      <c r="AH345" s="1">
        <f>(Table2[[#This Row],[Current Month High]]/Table2[[#This Row],[Close Price]])-1</f>
        <v>0.11852383945407197</v>
      </c>
      <c r="AI345">
        <v>28.5579599533087</v>
      </c>
      <c r="AJ345">
        <v>100.847610459873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-0.13</v>
      </c>
      <c r="AM345" t="s">
        <v>3089</v>
      </c>
      <c r="AN345">
        <v>-2.63</v>
      </c>
      <c r="AO345" t="s">
        <v>3089</v>
      </c>
      <c r="AP345">
        <v>6.0514679094363998E-2</v>
      </c>
      <c r="AQ345">
        <f>(Table2[[#This Row],[Sharpe Ratio]]-AVERAGE(Table2[Sharpe Ratio]))/_xlfn.STDEV.P(Table2[Sharpe Ratio])</f>
        <v>1.6730314652980364E-2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125</v>
      </c>
      <c r="AT345">
        <f>_xlfn.RANK.AVG(Table2[[#This Row],[6M Return vs Nifty Z-Score]],Table2[6M Return vs Nifty Z-Score])</f>
        <v>594</v>
      </c>
      <c r="AU345">
        <f>_xlfn.RANK.AVG(Table2[[#This Row],[Sharpe Ratio Z-Score]],Table2[Sharpe Ratio Z-Score])</f>
        <v>337</v>
      </c>
      <c r="AV345">
        <f>(Table2[[#This Row],[Rank 1Y]]+Table2[[#This Row],[Rank 6M]]+Table2[[#This Row],[Rank Sharpe]])/3</f>
        <v>352</v>
      </c>
    </row>
    <row r="346" spans="1:48" x14ac:dyDescent="0.3">
      <c r="A346" t="s">
        <v>1752</v>
      </c>
      <c r="B346" t="s">
        <v>1753</v>
      </c>
      <c r="C346" t="s">
        <v>3040</v>
      </c>
      <c r="D346" t="s">
        <v>127</v>
      </c>
      <c r="E346">
        <v>4245.1838868249997</v>
      </c>
      <c r="F346">
        <v>898.45</v>
      </c>
      <c r="G346">
        <v>47.827742319503898</v>
      </c>
      <c r="H346">
        <f>(Table2[[#This Row],[1Y Return vs Nifty]]-AVERAGE(Table2[1Y Return vs Nifty]))/_xlfn.STDEV.P(Table2[1Y Return vs Nifty])</f>
        <v>0.24533445479733429</v>
      </c>
      <c r="I346">
        <v>3.3543889638968198</v>
      </c>
      <c r="J346">
        <f>(Table2[[#This Row],[1M Return vs Nifty]]-AVERAGE(Table2[1M Return vs Nifty]))/_xlfn.STDEV.P(Table2[1M Return vs Nifty])</f>
        <v>0.53744317240552686</v>
      </c>
      <c r="K346">
        <v>18.1220170946285</v>
      </c>
      <c r="L346">
        <f>(Table2[[#This Row],[6M Return vs Nifty]]-AVERAGE(Table2[6M Return vs Nifty]))/_xlfn.STDEV.P(Table2[6M Return vs Nifty])</f>
        <v>0.52923360207890646</v>
      </c>
      <c r="M346">
        <v>1.46982797219622</v>
      </c>
      <c r="N346">
        <f>(Table2[[#This Row],[1W Return vs Nifty]]-AVERAGE(Table2[1W Return vs Nifty]))/_xlfn.STDEV.P(Table2[1W Return vs Nifty])</f>
        <v>0.5188699122985897</v>
      </c>
      <c r="O346">
        <v>858.94</v>
      </c>
      <c r="P346">
        <v>837.38945861599802</v>
      </c>
      <c r="Q346">
        <v>754.40001916297399</v>
      </c>
      <c r="R346">
        <v>64.380080590385504</v>
      </c>
      <c r="S346" s="1">
        <f>(Table2[[#This Row],[Close Price]]-Table2[[#This Row],[20D EMA]])/Table2[[#This Row],[20D EMA]]</f>
        <v>4.5998556360164838E-2</v>
      </c>
      <c r="T346" s="1">
        <f>(Table2[[#This Row],[Close Price]]-Table2[[#This Row],[50D EMA]])/Table2[[#This Row],[50D EMA]]</f>
        <v>7.291773350588901E-2</v>
      </c>
      <c r="U346" s="1">
        <f>(Table2[[#This Row],[Close Price]]-Table2[[#This Row],[200D EMA]])/Table2[[#This Row],[200D EMA]]</f>
        <v>0.19094641725599792</v>
      </c>
      <c r="V346">
        <v>0.61393889918016398</v>
      </c>
      <c r="W346">
        <v>865.35</v>
      </c>
      <c r="X346">
        <v>923.25</v>
      </c>
      <c r="Y346">
        <v>859.55</v>
      </c>
      <c r="Z346">
        <v>923.25</v>
      </c>
      <c r="AA346">
        <v>835</v>
      </c>
      <c r="AB346">
        <v>923.25</v>
      </c>
      <c r="AC346" s="1">
        <f>(Table2[[#This Row],[Close Price]]/Table2[[#This Row],[Day Low]])-1</f>
        <v>3.8250418905645178E-2</v>
      </c>
      <c r="AD346" s="1">
        <f>(Table2[[#This Row],[Day High]]/Table2[[#This Row],[Close Price]])-1</f>
        <v>2.760309421781959E-2</v>
      </c>
      <c r="AE346" s="1">
        <f>(Table2[[#This Row],[Close Price]]/Table2[[#This Row],[Current Week Low]])-1</f>
        <v>4.5256238729567855E-2</v>
      </c>
      <c r="AF346" s="1">
        <f>(Table2[[#This Row],[Current Week High]]/Table2[[#This Row],[Close Price]])-1</f>
        <v>2.760309421781959E-2</v>
      </c>
      <c r="AG346" s="1">
        <f>(Table2[[#This Row],[Close Price]]/Table2[[#This Row],[Current Month Low]])-1</f>
        <v>7.5988023952095807E-2</v>
      </c>
      <c r="AH346" s="1">
        <f>(Table2[[#This Row],[Current Month High]]/Table2[[#This Row],[Close Price]])-1</f>
        <v>2.760309421781959E-2</v>
      </c>
      <c r="AI346">
        <v>8.3644053647949193</v>
      </c>
      <c r="AJ346">
        <v>85.591819871927299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-0.15</v>
      </c>
      <c r="AM346" t="s">
        <v>3089</v>
      </c>
      <c r="AN346">
        <v>8.23</v>
      </c>
      <c r="AO346" t="s">
        <v>3088</v>
      </c>
      <c r="AP346">
        <v>-5.4541539354415997E-2</v>
      </c>
      <c r="AQ346">
        <f>(Table2[[#This Row],[Sharpe Ratio]]-AVERAGE(Table2[Sharpe Ratio]))/_xlfn.STDEV.P(Table2[Sharpe Ratio])</f>
        <v>-1.3305449412351085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0.50033620034524895</v>
      </c>
      <c r="AS346">
        <f>_xlfn.RANK.AVG(Table2[[#This Row],[1Y Return vs Nifty Z-Score]],Table2[1Y Return vs Nifty Z-Score])</f>
        <v>229</v>
      </c>
      <c r="AT346">
        <f>_xlfn.RANK.AVG(Table2[[#This Row],[6M Return vs Nifty Z-Score]],Table2[6M Return vs Nifty Z-Score])</f>
        <v>165</v>
      </c>
      <c r="AU346">
        <f>_xlfn.RANK.AVG(Table2[[#This Row],[Sharpe Ratio Z-Score]],Table2[Sharpe Ratio Z-Score])</f>
        <v>663</v>
      </c>
      <c r="AV346">
        <f>(Table2[[#This Row],[Rank 1Y]]+Table2[[#This Row],[Rank 6M]]+Table2[[#This Row],[Rank Sharpe]])/3</f>
        <v>352.33333333333331</v>
      </c>
    </row>
    <row r="347" spans="1:48" x14ac:dyDescent="0.3">
      <c r="A347" t="s">
        <v>933</v>
      </c>
      <c r="B347" t="s">
        <v>934</v>
      </c>
      <c r="C347" t="s">
        <v>3034</v>
      </c>
      <c r="D347" t="s">
        <v>51</v>
      </c>
      <c r="E347">
        <v>15060.781885439999</v>
      </c>
      <c r="F347">
        <v>1106.8</v>
      </c>
      <c r="G347">
        <v>10.707670723708</v>
      </c>
      <c r="H347">
        <f>(Table2[[#This Row],[1Y Return vs Nifty]]-AVERAGE(Table2[1Y Return vs Nifty]))/_xlfn.STDEV.P(Table2[1Y Return vs Nifty])</f>
        <v>-0.33561466957935554</v>
      </c>
      <c r="I347">
        <v>7.1129324606201498</v>
      </c>
      <c r="J347">
        <f>(Table2[[#This Row],[1M Return vs Nifty]]-AVERAGE(Table2[1M Return vs Nifty]))/_xlfn.STDEV.P(Table2[1M Return vs Nifty])</f>
        <v>0.93600936670410695</v>
      </c>
      <c r="K347">
        <v>15.7317713211207</v>
      </c>
      <c r="L347">
        <f>(Table2[[#This Row],[6M Return vs Nifty]]-AVERAGE(Table2[6M Return vs Nifty]))/_xlfn.STDEV.P(Table2[6M Return vs Nifty])</f>
        <v>0.44111812539947043</v>
      </c>
      <c r="M347">
        <v>1.5740521168595101</v>
      </c>
      <c r="N347">
        <f>(Table2[[#This Row],[1W Return vs Nifty]]-AVERAGE(Table2[1W Return vs Nifty]))/_xlfn.STDEV.P(Table2[1W Return vs Nifty])</f>
        <v>0.53967006266105833</v>
      </c>
      <c r="O347">
        <v>1072.03</v>
      </c>
      <c r="P347">
        <v>1024.3307181542</v>
      </c>
      <c r="Q347">
        <v>919.39826968416503</v>
      </c>
      <c r="R347">
        <v>59.6489214604821</v>
      </c>
      <c r="S347" s="1">
        <f>(Table2[[#This Row],[Close Price]]-Table2[[#This Row],[20D EMA]])/Table2[[#This Row],[20D EMA]]</f>
        <v>3.2433793830396518E-2</v>
      </c>
      <c r="T347" s="1">
        <f>(Table2[[#This Row],[Close Price]]-Table2[[#This Row],[50D EMA]])/Table2[[#This Row],[50D EMA]]</f>
        <v>8.0510405852522005E-2</v>
      </c>
      <c r="U347" s="1">
        <f>(Table2[[#This Row],[Close Price]]-Table2[[#This Row],[200D EMA]])/Table2[[#This Row],[200D EMA]]</f>
        <v>0.20383084947528979</v>
      </c>
      <c r="V347">
        <v>1.0065727115328</v>
      </c>
      <c r="W347">
        <v>1080</v>
      </c>
      <c r="X347">
        <v>1127.9000000000001</v>
      </c>
      <c r="Y347">
        <v>1051.05</v>
      </c>
      <c r="Z347">
        <v>1127.9000000000001</v>
      </c>
      <c r="AA347">
        <v>1051.05</v>
      </c>
      <c r="AB347">
        <v>1142.8</v>
      </c>
      <c r="AC347" s="1">
        <f>(Table2[[#This Row],[Close Price]]/Table2[[#This Row],[Day Low]])-1</f>
        <v>2.4814814814814845E-2</v>
      </c>
      <c r="AD347" s="1">
        <f>(Table2[[#This Row],[Day High]]/Table2[[#This Row],[Close Price]])-1</f>
        <v>1.9063968196602943E-2</v>
      </c>
      <c r="AE347" s="1">
        <f>(Table2[[#This Row],[Close Price]]/Table2[[#This Row],[Current Week Low]])-1</f>
        <v>5.3042195899338784E-2</v>
      </c>
      <c r="AF347" s="1">
        <f>(Table2[[#This Row],[Current Week High]]/Table2[[#This Row],[Close Price]])-1</f>
        <v>1.9063968196602943E-2</v>
      </c>
      <c r="AG347" s="1">
        <f>(Table2[[#This Row],[Close Price]]/Table2[[#This Row],[Current Month Low]])-1</f>
        <v>5.3042195899338784E-2</v>
      </c>
      <c r="AH347" s="1">
        <f>(Table2[[#This Row],[Current Month High]]/Table2[[#This Row],[Close Price]])-1</f>
        <v>3.2526201662450349E-2</v>
      </c>
      <c r="AI347">
        <v>3.25262016624503</v>
      </c>
      <c r="AJ347">
        <v>39.924146649810297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0.1</v>
      </c>
      <c r="AM347" t="s">
        <v>3088</v>
      </c>
      <c r="AN347">
        <v>9.99</v>
      </c>
      <c r="AO347" t="s">
        <v>3088</v>
      </c>
      <c r="AP347">
        <v>2.0793764411247001E-2</v>
      </c>
      <c r="AQ347">
        <f>(Table2[[#This Row],[Sharpe Ratio]]-AVERAGE(Table2[Sharpe Ratio]))/_xlfn.STDEV.P(Table2[Sharpe Ratio])</f>
        <v>-0.44839018222506427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1.1327927029602161</v>
      </c>
      <c r="AS347">
        <f>_xlfn.RANK.AVG(Table2[[#This Row],[1Y Return vs Nifty Z-Score]],Table2[1Y Return vs Nifty Z-Score])</f>
        <v>410</v>
      </c>
      <c r="AT347">
        <f>_xlfn.RANK.AVG(Table2[[#This Row],[6M Return vs Nifty Z-Score]],Table2[6M Return vs Nifty Z-Score])</f>
        <v>186</v>
      </c>
      <c r="AU347">
        <f>_xlfn.RANK.AVG(Table2[[#This Row],[Sharpe Ratio Z-Score]],Table2[Sharpe Ratio Z-Score])</f>
        <v>465</v>
      </c>
      <c r="AV347">
        <f>(Table2[[#This Row],[Rank 1Y]]+Table2[[#This Row],[Rank 6M]]+Table2[[#This Row],[Rank Sharpe]])/3</f>
        <v>353.66666666666669</v>
      </c>
    </row>
    <row r="348" spans="1:48" x14ac:dyDescent="0.3">
      <c r="A348" t="s">
        <v>1345</v>
      </c>
      <c r="B348" t="s">
        <v>1346</v>
      </c>
      <c r="C348" t="s">
        <v>3047</v>
      </c>
      <c r="D348" t="s">
        <v>701</v>
      </c>
      <c r="E348">
        <v>7798.4369060399904</v>
      </c>
      <c r="F348">
        <v>460.35</v>
      </c>
      <c r="G348">
        <v>14.856540542395701</v>
      </c>
      <c r="H348">
        <f>(Table2[[#This Row],[1Y Return vs Nifty]]-AVERAGE(Table2[1Y Return vs Nifty]))/_xlfn.STDEV.P(Table2[1Y Return vs Nifty])</f>
        <v>-0.27068262110258279</v>
      </c>
      <c r="I348">
        <v>-17.020315482090801</v>
      </c>
      <c r="J348">
        <f>(Table2[[#This Row],[1M Return vs Nifty]]-AVERAGE(Table2[1M Return vs Nifty]))/_xlfn.STDEV.P(Table2[1M Return vs Nifty])</f>
        <v>-1.6231460074390549</v>
      </c>
      <c r="K348">
        <v>3.60277812489191</v>
      </c>
      <c r="L348">
        <f>(Table2[[#This Row],[6M Return vs Nifty]]-AVERAGE(Table2[6M Return vs Nifty]))/_xlfn.STDEV.P(Table2[6M Return vs Nifty])</f>
        <v>-6.0124705303744256E-3</v>
      </c>
      <c r="M348">
        <v>-5.9598201141883296</v>
      </c>
      <c r="N348">
        <f>(Table2[[#This Row],[1W Return vs Nifty]]-AVERAGE(Table2[1W Return vs Nifty]))/_xlfn.STDEV.P(Table2[1W Return vs Nifty])</f>
        <v>-0.96387478027030737</v>
      </c>
      <c r="O348">
        <v>518.22</v>
      </c>
      <c r="P348">
        <v>498.22678242497102</v>
      </c>
      <c r="Q348">
        <v>424.83676970060901</v>
      </c>
      <c r="R348">
        <v>21.2490552001581</v>
      </c>
      <c r="S348" s="1">
        <f>(Table2[[#This Row],[Close Price]]-Table2[[#This Row],[20D EMA]])/Table2[[#This Row],[20D EMA]]</f>
        <v>-0.11167071899965265</v>
      </c>
      <c r="T348" s="1">
        <f>(Table2[[#This Row],[Close Price]]-Table2[[#This Row],[50D EMA]])/Table2[[#This Row],[50D EMA]]</f>
        <v>-7.6023176113931487E-2</v>
      </c>
      <c r="U348" s="1">
        <f>(Table2[[#This Row],[Close Price]]-Table2[[#This Row],[200D EMA]])/Table2[[#This Row],[200D EMA]]</f>
        <v>8.3592647417072438E-2</v>
      </c>
      <c r="V348">
        <v>0.372262374752447</v>
      </c>
      <c r="W348">
        <v>454.05</v>
      </c>
      <c r="X348">
        <v>482.05</v>
      </c>
      <c r="Y348">
        <v>454.05</v>
      </c>
      <c r="Z348">
        <v>494.85</v>
      </c>
      <c r="AA348">
        <v>454.05</v>
      </c>
      <c r="AB348">
        <v>509.45</v>
      </c>
      <c r="AC348" s="1">
        <f>(Table2[[#This Row],[Close Price]]/Table2[[#This Row],[Day Low]])-1</f>
        <v>1.3875123885034757E-2</v>
      </c>
      <c r="AD348" s="1">
        <f>(Table2[[#This Row],[Day High]]/Table2[[#This Row],[Close Price]])-1</f>
        <v>4.7138047138047146E-2</v>
      </c>
      <c r="AE348" s="1">
        <f>(Table2[[#This Row],[Close Price]]/Table2[[#This Row],[Current Week Low]])-1</f>
        <v>1.3875123885034757E-2</v>
      </c>
      <c r="AF348" s="1">
        <f>(Table2[[#This Row],[Current Week High]]/Table2[[#This Row],[Close Price]])-1</f>
        <v>7.4942978168784702E-2</v>
      </c>
      <c r="AG348" s="1">
        <f>(Table2[[#This Row],[Close Price]]/Table2[[#This Row],[Current Month Low]])-1</f>
        <v>1.3875123885034757E-2</v>
      </c>
      <c r="AH348" s="1">
        <f>(Table2[[#This Row],[Current Month High]]/Table2[[#This Row],[Close Price]])-1</f>
        <v>0.10665797762571949</v>
      </c>
      <c r="AI348">
        <v>38.753122624090302</v>
      </c>
      <c r="AJ348">
        <v>44.2651206518332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0.13</v>
      </c>
      <c r="AM348" t="s">
        <v>3088</v>
      </c>
      <c r="AN348">
        <v>-16.399999999999999</v>
      </c>
      <c r="AO348" t="s">
        <v>3089</v>
      </c>
      <c r="AP348">
        <v>5.3309301045906997E-2</v>
      </c>
      <c r="AQ348">
        <f>(Table2[[#This Row],[Sharpe Ratio]]-AVERAGE(Table2[Sharpe Ratio]))/_xlfn.STDEV.P(Table2[Sharpe Ratio])</f>
        <v>-6.7642591782554051E-2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-2.9313584711248737</v>
      </c>
      <c r="AS348">
        <f>_xlfn.RANK.AVG(Table2[[#This Row],[1Y Return vs Nifty Z-Score]],Table2[1Y Return vs Nifty Z-Score])</f>
        <v>383</v>
      </c>
      <c r="AT348">
        <f>_xlfn.RANK.AVG(Table2[[#This Row],[6M Return vs Nifty Z-Score]],Table2[6M Return vs Nifty Z-Score])</f>
        <v>317</v>
      </c>
      <c r="AU348">
        <f>_xlfn.RANK.AVG(Table2[[#This Row],[Sharpe Ratio Z-Score]],Table2[Sharpe Ratio Z-Score])</f>
        <v>361</v>
      </c>
      <c r="AV348">
        <f>(Table2[[#This Row],[Rank 1Y]]+Table2[[#This Row],[Rank 6M]]+Table2[[#This Row],[Rank Sharpe]])/3</f>
        <v>353.66666666666669</v>
      </c>
    </row>
    <row r="349" spans="1:48" x14ac:dyDescent="0.3">
      <c r="A349" t="s">
        <v>476</v>
      </c>
      <c r="B349" t="s">
        <v>477</v>
      </c>
      <c r="C349" t="s">
        <v>3045</v>
      </c>
      <c r="D349" t="s">
        <v>478</v>
      </c>
      <c r="E349">
        <v>42891.5287236</v>
      </c>
      <c r="F349">
        <v>38074.800000000003</v>
      </c>
      <c r="G349">
        <v>15.9892979471262</v>
      </c>
      <c r="H349">
        <f>(Table2[[#This Row],[1Y Return vs Nifty]]-AVERAGE(Table2[1Y Return vs Nifty]))/_xlfn.STDEV.P(Table2[1Y Return vs Nifty])</f>
        <v>-0.2529543572787617</v>
      </c>
      <c r="I349">
        <v>0.64998987810967102</v>
      </c>
      <c r="J349">
        <f>(Table2[[#This Row],[1M Return vs Nifty]]-AVERAGE(Table2[1M Return vs Nifty]))/_xlfn.STDEV.P(Table2[1M Return vs Nifty])</f>
        <v>0.25066132395108365</v>
      </c>
      <c r="K349">
        <v>5.5407190813591001</v>
      </c>
      <c r="L349">
        <f>(Table2[[#This Row],[6M Return vs Nifty]]-AVERAGE(Table2[6M Return vs Nifty]))/_xlfn.STDEV.P(Table2[6M Return vs Nifty])</f>
        <v>6.5428965763896799E-2</v>
      </c>
      <c r="M349">
        <v>0.91074507267073002</v>
      </c>
      <c r="N349">
        <f>(Table2[[#This Row],[1W Return vs Nifty]]-AVERAGE(Table2[1W Return vs Nifty]))/_xlfn.STDEV.P(Table2[1W Return vs Nifty])</f>
        <v>0.40729299878412323</v>
      </c>
      <c r="O349">
        <v>38498.74</v>
      </c>
      <c r="P349">
        <v>36966.1186105698</v>
      </c>
      <c r="Q349">
        <v>32993.916900719101</v>
      </c>
      <c r="R349">
        <v>40.737742785359401</v>
      </c>
      <c r="S349" s="1">
        <f>(Table2[[#This Row],[Close Price]]-Table2[[#This Row],[20D EMA]])/Table2[[#This Row],[20D EMA]]</f>
        <v>-1.1011788957248863E-2</v>
      </c>
      <c r="T349" s="1">
        <f>(Table2[[#This Row],[Close Price]]-Table2[[#This Row],[50D EMA]])/Table2[[#This Row],[50D EMA]]</f>
        <v>2.9991825788093302E-2</v>
      </c>
      <c r="U349" s="1">
        <f>(Table2[[#This Row],[Close Price]]-Table2[[#This Row],[200D EMA]])/Table2[[#This Row],[200D EMA]]</f>
        <v>0.1539945413140737</v>
      </c>
      <c r="V349">
        <v>0.68855969105111103</v>
      </c>
      <c r="W349">
        <v>37655</v>
      </c>
      <c r="X349">
        <v>39500</v>
      </c>
      <c r="Y349">
        <v>37655</v>
      </c>
      <c r="Z349">
        <v>39500</v>
      </c>
      <c r="AA349">
        <v>37655</v>
      </c>
      <c r="AB349">
        <v>39949</v>
      </c>
      <c r="AC349" s="1">
        <f>(Table2[[#This Row],[Close Price]]/Table2[[#This Row],[Day Low]])-1</f>
        <v>1.114858584517342E-2</v>
      </c>
      <c r="AD349" s="1">
        <f>(Table2[[#This Row],[Day High]]/Table2[[#This Row],[Close Price]])-1</f>
        <v>3.7431582043766509E-2</v>
      </c>
      <c r="AE349" s="1">
        <f>(Table2[[#This Row],[Close Price]]/Table2[[#This Row],[Current Week Low]])-1</f>
        <v>1.114858584517342E-2</v>
      </c>
      <c r="AF349" s="1">
        <f>(Table2[[#This Row],[Current Week High]]/Table2[[#This Row],[Close Price]])-1</f>
        <v>3.7431582043766509E-2</v>
      </c>
      <c r="AG349" s="1">
        <f>(Table2[[#This Row],[Close Price]]/Table2[[#This Row],[Current Month Low]])-1</f>
        <v>1.114858584517342E-2</v>
      </c>
      <c r="AH349" s="1">
        <f>(Table2[[#This Row],[Current Month High]]/Table2[[#This Row],[Close Price]])-1</f>
        <v>4.9224158761175252E-2</v>
      </c>
      <c r="AI349">
        <v>7.3058821057497099</v>
      </c>
      <c r="AJ349">
        <v>42.987832356917501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</v>
      </c>
      <c r="AM349">
        <v>0</v>
      </c>
      <c r="AN349">
        <v>1.49</v>
      </c>
      <c r="AO349" t="s">
        <v>3088</v>
      </c>
      <c r="AP349">
        <v>4.1352544150663001E-2</v>
      </c>
      <c r="AQ349">
        <f>(Table2[[#This Row],[Sharpe Ratio]]-AVERAGE(Table2[Sharpe Ratio]))/_xlfn.STDEV.P(Table2[Sharpe Ratio])</f>
        <v>-0.20765277917457969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0.26277615204576227</v>
      </c>
      <c r="AS349">
        <f>_xlfn.RANK.AVG(Table2[[#This Row],[1Y Return vs Nifty Z-Score]],Table2[1Y Return vs Nifty Z-Score])</f>
        <v>375</v>
      </c>
      <c r="AT349">
        <f>_xlfn.RANK.AVG(Table2[[#This Row],[6M Return vs Nifty Z-Score]],Table2[6M Return vs Nifty Z-Score])</f>
        <v>295</v>
      </c>
      <c r="AU349">
        <f>_xlfn.RANK.AVG(Table2[[#This Row],[Sharpe Ratio Z-Score]],Table2[Sharpe Ratio Z-Score])</f>
        <v>394</v>
      </c>
      <c r="AV349">
        <f>(Table2[[#This Row],[Rank 1Y]]+Table2[[#This Row],[Rank 6M]]+Table2[[#This Row],[Rank Sharpe]])/3</f>
        <v>354.66666666666669</v>
      </c>
    </row>
    <row r="350" spans="1:48" x14ac:dyDescent="0.3">
      <c r="A350" t="s">
        <v>660</v>
      </c>
      <c r="B350" t="s">
        <v>661</v>
      </c>
      <c r="C350" t="s">
        <v>3042</v>
      </c>
      <c r="D350" t="s">
        <v>347</v>
      </c>
      <c r="E350">
        <v>25904.055890250002</v>
      </c>
      <c r="F350">
        <v>2041.75</v>
      </c>
      <c r="G350">
        <v>21.9362391538818</v>
      </c>
      <c r="H350">
        <f>(Table2[[#This Row],[1Y Return vs Nifty]]-AVERAGE(Table2[1Y Return vs Nifty]))/_xlfn.STDEV.P(Table2[1Y Return vs Nifty])</f>
        <v>-0.15988152260309776</v>
      </c>
      <c r="I350">
        <v>1.9600180043084701</v>
      </c>
      <c r="J350">
        <f>(Table2[[#This Row],[1M Return vs Nifty]]-AVERAGE(Table2[1M Return vs Nifty]))/_xlfn.STDEV.P(Table2[1M Return vs Nifty])</f>
        <v>0.38958027623628316</v>
      </c>
      <c r="K350">
        <v>39.940840764881301</v>
      </c>
      <c r="L350">
        <f>(Table2[[#This Row],[6M Return vs Nifty]]-AVERAGE(Table2[6M Return vs Nifty]))/_xlfn.STDEV.P(Table2[6M Return vs Nifty])</f>
        <v>1.3335760130550858</v>
      </c>
      <c r="M350">
        <v>-3.1485765345266699</v>
      </c>
      <c r="N350">
        <f>(Table2[[#This Row],[1W Return vs Nifty]]-AVERAGE(Table2[1W Return vs Nifty]))/_xlfn.STDEV.P(Table2[1W Return vs Nifty])</f>
        <v>-0.40283118186615491</v>
      </c>
      <c r="O350">
        <v>2044.45</v>
      </c>
      <c r="P350">
        <v>1894.8435577211601</v>
      </c>
      <c r="Q350">
        <v>1611.0055235907801</v>
      </c>
      <c r="R350">
        <v>43.736940759000802</v>
      </c>
      <c r="S350" s="1">
        <f>(Table2[[#This Row],[Close Price]]-Table2[[#This Row],[20D EMA]])/Table2[[#This Row],[20D EMA]]</f>
        <v>-1.3206485851940842E-3</v>
      </c>
      <c r="T350" s="1">
        <f>(Table2[[#This Row],[Close Price]]-Table2[[#This Row],[50D EMA]])/Table2[[#This Row],[50D EMA]]</f>
        <v>7.7529589015526659E-2</v>
      </c>
      <c r="U350" s="1">
        <f>(Table2[[#This Row],[Close Price]]-Table2[[#This Row],[200D EMA]])/Table2[[#This Row],[200D EMA]]</f>
        <v>0.26737616358330724</v>
      </c>
      <c r="V350">
        <v>1.40706366230571</v>
      </c>
      <c r="W350">
        <v>2015</v>
      </c>
      <c r="X350">
        <v>2088.15</v>
      </c>
      <c r="Y350">
        <v>2000.25</v>
      </c>
      <c r="Z350">
        <v>2088.5500000000002</v>
      </c>
      <c r="AA350">
        <v>2000.25</v>
      </c>
      <c r="AB350">
        <v>2150.5</v>
      </c>
      <c r="AC350" s="1">
        <f>(Table2[[#This Row],[Close Price]]/Table2[[#This Row],[Day Low]])-1</f>
        <v>1.3275434243176232E-2</v>
      </c>
      <c r="AD350" s="1">
        <f>(Table2[[#This Row],[Day High]]/Table2[[#This Row],[Close Price]])-1</f>
        <v>2.2725603036610753E-2</v>
      </c>
      <c r="AE350" s="1">
        <f>(Table2[[#This Row],[Close Price]]/Table2[[#This Row],[Current Week Low]])-1</f>
        <v>2.0747406574178173E-2</v>
      </c>
      <c r="AF350" s="1">
        <f>(Table2[[#This Row],[Current Week High]]/Table2[[#This Row],[Close Price]])-1</f>
        <v>2.2921513407616168E-2</v>
      </c>
      <c r="AG350" s="1">
        <f>(Table2[[#This Row],[Close Price]]/Table2[[#This Row],[Current Month Low]])-1</f>
        <v>2.0747406574178173E-2</v>
      </c>
      <c r="AH350" s="1">
        <f>(Table2[[#This Row],[Current Month High]]/Table2[[#This Row],[Close Price]])-1</f>
        <v>5.3263132117056466E-2</v>
      </c>
      <c r="AI350">
        <v>7.7507040528957898</v>
      </c>
      <c r="AJ350">
        <v>72.139785852794802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0.21</v>
      </c>
      <c r="AM350" t="s">
        <v>3088</v>
      </c>
      <c r="AN350">
        <v>1.67</v>
      </c>
      <c r="AO350" t="s">
        <v>3088</v>
      </c>
      <c r="AP350">
        <v>-5.0223939265339003E-2</v>
      </c>
      <c r="AQ350">
        <f>(Table2[[#This Row],[Sharpe Ratio]]-AVERAGE(Table2[Sharpe Ratio]))/_xlfn.STDEV.P(Table2[Sharpe Ratio])</f>
        <v>-1.279987084882275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-0.11954350006015874</v>
      </c>
      <c r="AS350">
        <f>_xlfn.RANK.AVG(Table2[[#This Row],[1Y Return vs Nifty Z-Score]],Table2[1Y Return vs Nifty Z-Score])</f>
        <v>337</v>
      </c>
      <c r="AT350">
        <f>_xlfn.RANK.AVG(Table2[[#This Row],[6M Return vs Nifty Z-Score]],Table2[6M Return vs Nifty Z-Score])</f>
        <v>71</v>
      </c>
      <c r="AU350">
        <f>_xlfn.RANK.AVG(Table2[[#This Row],[Sharpe Ratio Z-Score]],Table2[Sharpe Ratio Z-Score])</f>
        <v>658</v>
      </c>
      <c r="AV350">
        <f>(Table2[[#This Row],[Rank 1Y]]+Table2[[#This Row],[Rank 6M]]+Table2[[#This Row],[Rank Sharpe]])/3</f>
        <v>355.33333333333331</v>
      </c>
    </row>
    <row r="351" spans="1:48" x14ac:dyDescent="0.3">
      <c r="A351" t="s">
        <v>1302</v>
      </c>
      <c r="B351" t="s">
        <v>1303</v>
      </c>
      <c r="C351" t="s">
        <v>3043</v>
      </c>
      <c r="D351" t="s">
        <v>136</v>
      </c>
      <c r="E351">
        <v>8217.9959897879999</v>
      </c>
      <c r="F351">
        <v>129.24</v>
      </c>
      <c r="G351">
        <v>63.159165886394</v>
      </c>
      <c r="H351">
        <f>(Table2[[#This Row],[1Y Return vs Nifty]]-AVERAGE(Table2[1Y Return vs Nifty]))/_xlfn.STDEV.P(Table2[1Y Return vs Nifty])</f>
        <v>0.48527949568032941</v>
      </c>
      <c r="I351">
        <v>-15.9024271899232</v>
      </c>
      <c r="J351">
        <f>(Table2[[#This Row],[1M Return vs Nifty]]-AVERAGE(Table2[1M Return vs Nifty]))/_xlfn.STDEV.P(Table2[1M Return vs Nifty])</f>
        <v>-1.5046020867291818</v>
      </c>
      <c r="K351">
        <v>3.8113019529030598</v>
      </c>
      <c r="L351">
        <f>(Table2[[#This Row],[6M Return vs Nifty]]-AVERAGE(Table2[6M Return vs Nifty]))/_xlfn.STDEV.P(Table2[6M Return vs Nifty])</f>
        <v>1.6746789284271329E-3</v>
      </c>
      <c r="M351">
        <v>-5.3897558211174497</v>
      </c>
      <c r="N351">
        <f>(Table2[[#This Row],[1W Return vs Nifty]]-AVERAGE(Table2[1W Return vs Nifty]))/_xlfn.STDEV.P(Table2[1W Return vs Nifty])</f>
        <v>-0.85010629552566697</v>
      </c>
      <c r="O351">
        <v>135.46</v>
      </c>
      <c r="P351">
        <v>136.32781695352301</v>
      </c>
      <c r="Q351">
        <v>117.486607611408</v>
      </c>
      <c r="R351">
        <v>37.3899336742695</v>
      </c>
      <c r="S351" s="1">
        <f>(Table2[[#This Row],[Close Price]]-Table2[[#This Row],[20D EMA]])/Table2[[#This Row],[20D EMA]]</f>
        <v>-4.5917614055809824E-2</v>
      </c>
      <c r="T351" s="1">
        <f>(Table2[[#This Row],[Close Price]]-Table2[[#This Row],[50D EMA]])/Table2[[#This Row],[50D EMA]]</f>
        <v>-5.1990981091844135E-2</v>
      </c>
      <c r="U351" s="1">
        <f>(Table2[[#This Row],[Close Price]]-Table2[[#This Row],[200D EMA]])/Table2[[#This Row],[200D EMA]]</f>
        <v>0.10004027376011106</v>
      </c>
      <c r="V351">
        <v>0.428358469649185</v>
      </c>
      <c r="W351">
        <v>126.34</v>
      </c>
      <c r="X351">
        <v>132.79</v>
      </c>
      <c r="Y351">
        <v>122.25</v>
      </c>
      <c r="Z351">
        <v>132.79</v>
      </c>
      <c r="AA351">
        <v>122.25</v>
      </c>
      <c r="AB351">
        <v>137.19999999999999</v>
      </c>
      <c r="AC351" s="1">
        <f>(Table2[[#This Row],[Close Price]]/Table2[[#This Row],[Day Low]])-1</f>
        <v>2.2953933829349404E-2</v>
      </c>
      <c r="AD351" s="1">
        <f>(Table2[[#This Row],[Day High]]/Table2[[#This Row],[Close Price]])-1</f>
        <v>2.7468276075518272E-2</v>
      </c>
      <c r="AE351" s="1">
        <f>(Table2[[#This Row],[Close Price]]/Table2[[#This Row],[Current Week Low]])-1</f>
        <v>5.7177914110429606E-2</v>
      </c>
      <c r="AF351" s="1">
        <f>(Table2[[#This Row],[Current Week High]]/Table2[[#This Row],[Close Price]])-1</f>
        <v>2.7468276075518272E-2</v>
      </c>
      <c r="AG351" s="1">
        <f>(Table2[[#This Row],[Close Price]]/Table2[[#This Row],[Current Month Low]])-1</f>
        <v>5.7177914110429606E-2</v>
      </c>
      <c r="AH351" s="1">
        <f>(Table2[[#This Row],[Current Month High]]/Table2[[#This Row],[Close Price]])-1</f>
        <v>6.1590838749612908E-2</v>
      </c>
      <c r="AI351">
        <v>27.174249458372</v>
      </c>
      <c r="AJ351">
        <v>107.44783306581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0.03</v>
      </c>
      <c r="AM351" t="s">
        <v>3088</v>
      </c>
      <c r="AN351">
        <v>-1.28</v>
      </c>
      <c r="AO351" t="s">
        <v>3089</v>
      </c>
      <c r="AP351">
        <v>-9.8350132004859994E-3</v>
      </c>
      <c r="AQ351">
        <f>(Table2[[#This Row],[Sharpe Ratio]]-AVERAGE(Table2[Sharpe Ratio]))/_xlfn.STDEV.P(Table2[Sharpe Ratio])</f>
        <v>-0.80704436668148472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167</v>
      </c>
      <c r="AT351">
        <f>_xlfn.RANK.AVG(Table2[[#This Row],[6M Return vs Nifty Z-Score]],Table2[6M Return vs Nifty Z-Score])</f>
        <v>315</v>
      </c>
      <c r="AU351">
        <f>_xlfn.RANK.AVG(Table2[[#This Row],[Sharpe Ratio Z-Score]],Table2[Sharpe Ratio Z-Score])</f>
        <v>584</v>
      </c>
      <c r="AV351">
        <f>(Table2[[#This Row],[Rank 1Y]]+Table2[[#This Row],[Rank 6M]]+Table2[[#This Row],[Rank Sharpe]])/3</f>
        <v>355.33333333333331</v>
      </c>
    </row>
    <row r="352" spans="1:48" x14ac:dyDescent="0.3">
      <c r="A352" t="s">
        <v>41</v>
      </c>
      <c r="B352" t="s">
        <v>42</v>
      </c>
      <c r="C352" t="s">
        <v>3032</v>
      </c>
      <c r="D352" t="s">
        <v>43</v>
      </c>
      <c r="E352">
        <v>608079.75763622997</v>
      </c>
      <c r="F352">
        <v>486.3</v>
      </c>
      <c r="G352">
        <v>-16.028930897035</v>
      </c>
      <c r="H352">
        <f>(Table2[[#This Row],[1Y Return vs Nifty]]-AVERAGE(Table2[1Y Return vs Nifty]))/_xlfn.STDEV.P(Table2[1Y Return vs Nifty])</f>
        <v>-0.75405689322361713</v>
      </c>
      <c r="I352">
        <v>13.121621506337499</v>
      </c>
      <c r="J352">
        <f>(Table2[[#This Row],[1M Return vs Nifty]]-AVERAGE(Table2[1M Return vs Nifty]))/_xlfn.STDEV.P(Table2[1M Return vs Nifty])</f>
        <v>1.5731871265898052</v>
      </c>
      <c r="K352">
        <v>3.31786220321422</v>
      </c>
      <c r="L352">
        <f>(Table2[[#This Row],[6M Return vs Nifty]]-AVERAGE(Table2[6M Return vs Nifty]))/_xlfn.STDEV.P(Table2[6M Return vs Nifty])</f>
        <v>-1.6515784679256688E-2</v>
      </c>
      <c r="M352">
        <v>1.3246394798396699</v>
      </c>
      <c r="N352">
        <f>(Table2[[#This Row],[1W Return vs Nifty]]-AVERAGE(Table2[1W Return vs Nifty]))/_xlfn.STDEV.P(Table2[1W Return vs Nifty])</f>
        <v>0.48989445290122358</v>
      </c>
      <c r="O352">
        <v>477.67</v>
      </c>
      <c r="P352">
        <v>458.285005965067</v>
      </c>
      <c r="Q352">
        <v>438.68784398934599</v>
      </c>
      <c r="R352">
        <v>54.3645611914867</v>
      </c>
      <c r="S352" s="1">
        <f>(Table2[[#This Row],[Close Price]]-Table2[[#This Row],[20D EMA]])/Table2[[#This Row],[20D EMA]]</f>
        <v>1.8066866246571892E-2</v>
      </c>
      <c r="T352" s="1">
        <f>(Table2[[#This Row],[Close Price]]-Table2[[#This Row],[50D EMA]])/Table2[[#This Row],[50D EMA]]</f>
        <v>6.1130068996995433E-2</v>
      </c>
      <c r="U352" s="1">
        <f>(Table2[[#This Row],[Close Price]]-Table2[[#This Row],[200D EMA]])/Table2[[#This Row],[200D EMA]]</f>
        <v>0.10853310996192166</v>
      </c>
      <c r="V352">
        <v>1.2785313488593699</v>
      </c>
      <c r="W352">
        <v>484.05</v>
      </c>
      <c r="X352">
        <v>491.7</v>
      </c>
      <c r="Y352">
        <v>479.55</v>
      </c>
      <c r="Z352">
        <v>491.9</v>
      </c>
      <c r="AA352">
        <v>479.55</v>
      </c>
      <c r="AB352">
        <v>499.45</v>
      </c>
      <c r="AC352" s="1">
        <f>(Table2[[#This Row],[Close Price]]/Table2[[#This Row],[Day Low]])-1</f>
        <v>4.6482801363496584E-3</v>
      </c>
      <c r="AD352" s="1">
        <f>(Table2[[#This Row],[Day High]]/Table2[[#This Row],[Close Price]])-1</f>
        <v>1.1104256631708775E-2</v>
      </c>
      <c r="AE352" s="1">
        <f>(Table2[[#This Row],[Close Price]]/Table2[[#This Row],[Current Week Low]])-1</f>
        <v>1.407569596496705E-2</v>
      </c>
      <c r="AF352" s="1">
        <f>(Table2[[#This Row],[Current Week High]]/Table2[[#This Row],[Close Price]])-1</f>
        <v>1.1515525395846105E-2</v>
      </c>
      <c r="AG352" s="1">
        <f>(Table2[[#This Row],[Close Price]]/Table2[[#This Row],[Current Month Low]])-1</f>
        <v>1.407569596496705E-2</v>
      </c>
      <c r="AH352" s="1">
        <f>(Table2[[#This Row],[Current Month High]]/Table2[[#This Row],[Close Price]])-1</f>
        <v>2.7040921242031724E-2</v>
      </c>
      <c r="AI352">
        <v>5.0071972033723897</v>
      </c>
      <c r="AJ352">
        <v>21.772880931513701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</v>
      </c>
      <c r="AM352" t="s">
        <v>3090</v>
      </c>
      <c r="AN352">
        <v>2.48</v>
      </c>
      <c r="AO352" t="s">
        <v>3088</v>
      </c>
      <c r="AP352">
        <v>0.123433986612448</v>
      </c>
      <c r="AQ352">
        <f>(Table2[[#This Row],[Sharpe Ratio]]-AVERAGE(Table2[Sharpe Ratio]))/_xlfn.STDEV.P(Table2[Sharpe Ratio])</f>
        <v>0.75349732542054859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2.0460062270087036</v>
      </c>
      <c r="AS352">
        <f>_xlfn.RANK.AVG(Table2[[#This Row],[1Y Return vs Nifty Z-Score]],Table2[1Y Return vs Nifty Z-Score])</f>
        <v>592</v>
      </c>
      <c r="AT352">
        <f>_xlfn.RANK.AVG(Table2[[#This Row],[6M Return vs Nifty Z-Score]],Table2[6M Return vs Nifty Z-Score])</f>
        <v>322</v>
      </c>
      <c r="AU352">
        <f>_xlfn.RANK.AVG(Table2[[#This Row],[Sharpe Ratio Z-Score]],Table2[Sharpe Ratio Z-Score])</f>
        <v>167</v>
      </c>
      <c r="AV352">
        <f>(Table2[[#This Row],[Rank 1Y]]+Table2[[#This Row],[Rank 6M]]+Table2[[#This Row],[Rank Sharpe]])/3</f>
        <v>360.33333333333331</v>
      </c>
    </row>
    <row r="353" spans="1:48" x14ac:dyDescent="0.3">
      <c r="A353" t="s">
        <v>972</v>
      </c>
      <c r="B353" t="s">
        <v>973</v>
      </c>
      <c r="C353" t="s">
        <v>3032</v>
      </c>
      <c r="D353" t="s">
        <v>116</v>
      </c>
      <c r="E353">
        <v>14021.0247696799</v>
      </c>
      <c r="F353">
        <v>2203.4499999999998</v>
      </c>
      <c r="G353">
        <v>31.467715665179199</v>
      </c>
      <c r="H353">
        <f>(Table2[[#This Row],[1Y Return vs Nifty]]-AVERAGE(Table2[1Y Return vs Nifty]))/_xlfn.STDEV.P(Table2[1Y Return vs Nifty])</f>
        <v>-1.0708778715331459E-2</v>
      </c>
      <c r="I353">
        <v>6.2648088735165102</v>
      </c>
      <c r="J353">
        <f>(Table2[[#This Row],[1M Return vs Nifty]]-AVERAGE(Table2[1M Return vs Nifty]))/_xlfn.STDEV.P(Table2[1M Return vs Nifty])</f>
        <v>0.84607203041906653</v>
      </c>
      <c r="K353">
        <v>28.2773601537885</v>
      </c>
      <c r="L353">
        <f>(Table2[[#This Row],[6M Return vs Nifty]]-AVERAGE(Table2[6M Return vs Nifty]))/_xlfn.STDEV.P(Table2[6M Return vs Nifty])</f>
        <v>0.90360635672156409</v>
      </c>
      <c r="M353">
        <v>-3.9755670560265801</v>
      </c>
      <c r="N353">
        <f>(Table2[[#This Row],[1W Return vs Nifty]]-AVERAGE(Table2[1W Return vs Nifty]))/_xlfn.STDEV.P(Table2[1W Return vs Nifty])</f>
        <v>-0.56787477374312678</v>
      </c>
      <c r="O353">
        <v>2230.4299999999998</v>
      </c>
      <c r="P353">
        <v>2062.8371817329098</v>
      </c>
      <c r="Q353">
        <v>1769.7257746172299</v>
      </c>
      <c r="R353">
        <v>35.852507779376701</v>
      </c>
      <c r="S353" s="1">
        <f>(Table2[[#This Row],[Close Price]]-Table2[[#This Row],[20D EMA]])/Table2[[#This Row],[20D EMA]]</f>
        <v>-1.209632223382936E-2</v>
      </c>
      <c r="T353" s="1">
        <f>(Table2[[#This Row],[Close Price]]-Table2[[#This Row],[50D EMA]])/Table2[[#This Row],[50D EMA]]</f>
        <v>6.8164768170877452E-2</v>
      </c>
      <c r="U353" s="1">
        <f>(Table2[[#This Row],[Close Price]]-Table2[[#This Row],[200D EMA]])/Table2[[#This Row],[200D EMA]]</f>
        <v>0.24507990537493252</v>
      </c>
      <c r="V353">
        <v>1.39308777181823</v>
      </c>
      <c r="W353">
        <v>2189.1</v>
      </c>
      <c r="X353">
        <v>2360</v>
      </c>
      <c r="Y353">
        <v>2189.1</v>
      </c>
      <c r="Z353">
        <v>2360</v>
      </c>
      <c r="AA353">
        <v>2189.1</v>
      </c>
      <c r="AB353">
        <v>2425</v>
      </c>
      <c r="AC353" s="1">
        <f>(Table2[[#This Row],[Close Price]]/Table2[[#This Row],[Day Low]])-1</f>
        <v>6.5552053355260043E-3</v>
      </c>
      <c r="AD353" s="1">
        <f>(Table2[[#This Row],[Day High]]/Table2[[#This Row],[Close Price]])-1</f>
        <v>7.104767523656097E-2</v>
      </c>
      <c r="AE353" s="1">
        <f>(Table2[[#This Row],[Close Price]]/Table2[[#This Row],[Current Week Low]])-1</f>
        <v>6.5552053355260043E-3</v>
      </c>
      <c r="AF353" s="1">
        <f>(Table2[[#This Row],[Current Week High]]/Table2[[#This Row],[Close Price]])-1</f>
        <v>7.104767523656097E-2</v>
      </c>
      <c r="AG353" s="1">
        <f>(Table2[[#This Row],[Close Price]]/Table2[[#This Row],[Current Month Low]])-1</f>
        <v>6.5552053355260043E-3</v>
      </c>
      <c r="AH353" s="1">
        <f>(Table2[[#This Row],[Current Month High]]/Table2[[#This Row],[Close Price]])-1</f>
        <v>0.10054686968163562</v>
      </c>
      <c r="AI353">
        <v>12.7323061562549</v>
      </c>
      <c r="AJ353">
        <v>54.006639874191798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0.14000000000000001</v>
      </c>
      <c r="AM353" t="s">
        <v>3088</v>
      </c>
      <c r="AN353">
        <v>0.95</v>
      </c>
      <c r="AO353" t="s">
        <v>3088</v>
      </c>
      <c r="AP353">
        <v>-5.8553177497024003E-2</v>
      </c>
      <c r="AQ353">
        <f>(Table2[[#This Row],[Sharpe Ratio]]-AVERAGE(Table2[Sharpe Ratio]))/_xlfn.STDEV.P(Table2[Sharpe Ratio])</f>
        <v>-1.3775200711149305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-0.20642523643275812</v>
      </c>
      <c r="AS353">
        <f>_xlfn.RANK.AVG(Table2[[#This Row],[1Y Return vs Nifty Z-Score]],Table2[1Y Return vs Nifty Z-Score])</f>
        <v>295</v>
      </c>
      <c r="AT353">
        <f>_xlfn.RANK.AVG(Table2[[#This Row],[6M Return vs Nifty Z-Score]],Table2[6M Return vs Nifty Z-Score])</f>
        <v>115</v>
      </c>
      <c r="AU353">
        <f>_xlfn.RANK.AVG(Table2[[#This Row],[Sharpe Ratio Z-Score]],Table2[Sharpe Ratio Z-Score])</f>
        <v>671</v>
      </c>
      <c r="AV353">
        <f>(Table2[[#This Row],[Rank 1Y]]+Table2[[#This Row],[Rank 6M]]+Table2[[#This Row],[Rank Sharpe]])/3</f>
        <v>360.33333333333331</v>
      </c>
    </row>
    <row r="354" spans="1:48" x14ac:dyDescent="0.3">
      <c r="A354" t="s">
        <v>797</v>
      </c>
      <c r="B354" t="s">
        <v>798</v>
      </c>
      <c r="C354" t="s">
        <v>3039</v>
      </c>
      <c r="D354" t="s">
        <v>392</v>
      </c>
      <c r="E354">
        <v>19242.40535664</v>
      </c>
      <c r="F354">
        <v>8109.6</v>
      </c>
      <c r="G354">
        <v>2.4769012339717702</v>
      </c>
      <c r="H354">
        <f>(Table2[[#This Row],[1Y Return vs Nifty]]-AVERAGE(Table2[1Y Return vs Nifty]))/_xlfn.STDEV.P(Table2[1Y Return vs Nifty])</f>
        <v>-0.46443064763232333</v>
      </c>
      <c r="I354">
        <v>-2.3213886431184698</v>
      </c>
      <c r="J354">
        <f>(Table2[[#This Row],[1M Return vs Nifty]]-AVERAGE(Table2[1M Return vs Nifty]))/_xlfn.STDEV.P(Table2[1M Return vs Nifty])</f>
        <v>-6.4431751347605565E-2</v>
      </c>
      <c r="K354">
        <v>22.835873231119798</v>
      </c>
      <c r="L354">
        <f>(Table2[[#This Row],[6M Return vs Nifty]]-AVERAGE(Table2[6M Return vs Nifty]))/_xlfn.STDEV.P(Table2[6M Return vs Nifty])</f>
        <v>0.70300806706024155</v>
      </c>
      <c r="M354">
        <v>5.6588777612873802</v>
      </c>
      <c r="N354">
        <f>(Table2[[#This Row],[1W Return vs Nifty]]-AVERAGE(Table2[1W Return vs Nifty]))/_xlfn.STDEV.P(Table2[1W Return vs Nifty])</f>
        <v>1.3548841177445361</v>
      </c>
      <c r="O354">
        <v>8057.76</v>
      </c>
      <c r="P354">
        <v>7829.7460920560898</v>
      </c>
      <c r="Q354">
        <v>7125.1588855262098</v>
      </c>
      <c r="R354">
        <v>52.458932799065899</v>
      </c>
      <c r="S354" s="1">
        <f>(Table2[[#This Row],[Close Price]]-Table2[[#This Row],[20D EMA]])/Table2[[#This Row],[20D EMA]]</f>
        <v>6.4335497706558822E-3</v>
      </c>
      <c r="T354" s="1">
        <f>(Table2[[#This Row],[Close Price]]-Table2[[#This Row],[50D EMA]])/Table2[[#This Row],[50D EMA]]</f>
        <v>3.5742398879044748E-2</v>
      </c>
      <c r="U354" s="1">
        <f>(Table2[[#This Row],[Close Price]]-Table2[[#This Row],[200D EMA]])/Table2[[#This Row],[200D EMA]]</f>
        <v>0.13816409294023585</v>
      </c>
      <c r="V354">
        <v>1.1174778036117401</v>
      </c>
      <c r="W354">
        <v>7910.55</v>
      </c>
      <c r="X354">
        <v>8249</v>
      </c>
      <c r="Y354">
        <v>7827</v>
      </c>
      <c r="Z354">
        <v>8249</v>
      </c>
      <c r="AA354">
        <v>7827</v>
      </c>
      <c r="AB354">
        <v>8296.15</v>
      </c>
      <c r="AC354" s="1">
        <f>(Table2[[#This Row],[Close Price]]/Table2[[#This Row],[Day Low]])-1</f>
        <v>2.5162599313574896E-2</v>
      </c>
      <c r="AD354" s="1">
        <f>(Table2[[#This Row],[Day High]]/Table2[[#This Row],[Close Price]])-1</f>
        <v>1.7189503797967687E-2</v>
      </c>
      <c r="AE354" s="1">
        <f>(Table2[[#This Row],[Close Price]]/Table2[[#This Row],[Current Week Low]])-1</f>
        <v>3.610578765810657E-2</v>
      </c>
      <c r="AF354" s="1">
        <f>(Table2[[#This Row],[Current Week High]]/Table2[[#This Row],[Close Price]])-1</f>
        <v>1.7189503797967687E-2</v>
      </c>
      <c r="AG354" s="1">
        <f>(Table2[[#This Row],[Close Price]]/Table2[[#This Row],[Current Month Low]])-1</f>
        <v>3.610578765810657E-2</v>
      </c>
      <c r="AH354" s="1">
        <f>(Table2[[#This Row],[Current Month High]]/Table2[[#This Row],[Close Price]])-1</f>
        <v>2.3003600670809865E-2</v>
      </c>
      <c r="AI354">
        <v>10.732958468974999</v>
      </c>
      <c r="AJ354">
        <v>47.807385265920601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7.0000000000000007E-2</v>
      </c>
      <c r="AM354" t="s">
        <v>3088</v>
      </c>
      <c r="AN354">
        <v>-1.2</v>
      </c>
      <c r="AO354" t="s">
        <v>3089</v>
      </c>
      <c r="AP354">
        <v>1.6345533813972999E-2</v>
      </c>
      <c r="AQ354">
        <f>(Table2[[#This Row],[Sharpe Ratio]]-AVERAGE(Table2[Sharpe Ratio]))/_xlfn.STDEV.P(Table2[Sharpe Ratio])</f>
        <v>-0.50047768429136474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1.0285521015334842</v>
      </c>
      <c r="AS354">
        <f>_xlfn.RANK.AVG(Table2[[#This Row],[1Y Return vs Nifty Z-Score]],Table2[1Y Return vs Nifty Z-Score])</f>
        <v>461</v>
      </c>
      <c r="AT354">
        <f>_xlfn.RANK.AVG(Table2[[#This Row],[6M Return vs Nifty Z-Score]],Table2[6M Return vs Nifty Z-Score])</f>
        <v>141</v>
      </c>
      <c r="AU354">
        <f>_xlfn.RANK.AVG(Table2[[#This Row],[Sharpe Ratio Z-Score]],Table2[Sharpe Ratio Z-Score])</f>
        <v>480</v>
      </c>
      <c r="AV354">
        <f>(Table2[[#This Row],[Rank 1Y]]+Table2[[#This Row],[Rank 6M]]+Table2[[#This Row],[Rank Sharpe]])/3</f>
        <v>360.66666666666669</v>
      </c>
    </row>
    <row r="355" spans="1:48" x14ac:dyDescent="0.3">
      <c r="A355" t="s">
        <v>842</v>
      </c>
      <c r="B355" t="s">
        <v>843</v>
      </c>
      <c r="C355" t="s">
        <v>3034</v>
      </c>
      <c r="D355" t="s">
        <v>844</v>
      </c>
      <c r="E355">
        <v>17476.874892784999</v>
      </c>
      <c r="F355">
        <v>1821.05</v>
      </c>
      <c r="G355">
        <v>1.72231647525802</v>
      </c>
      <c r="H355">
        <f>(Table2[[#This Row],[1Y Return vs Nifty]]-AVERAGE(Table2[1Y Return vs Nifty]))/_xlfn.STDEV.P(Table2[1Y Return vs Nifty])</f>
        <v>-0.47624030574980386</v>
      </c>
      <c r="I355">
        <v>-12.0311370255285</v>
      </c>
      <c r="J355">
        <f>(Table2[[#This Row],[1M Return vs Nifty]]-AVERAGE(Table2[1M Return vs Nifty]))/_xlfn.STDEV.P(Table2[1M Return vs Nifty])</f>
        <v>-1.0940799285598095</v>
      </c>
      <c r="K355">
        <v>5.4918475487443503</v>
      </c>
      <c r="L355">
        <f>(Table2[[#This Row],[6M Return vs Nifty]]-AVERAGE(Table2[6M Return vs Nifty]))/_xlfn.STDEV.P(Table2[6M Return vs Nifty])</f>
        <v>6.3627335805951715E-2</v>
      </c>
      <c r="M355">
        <v>-4.4883707668469004</v>
      </c>
      <c r="N355">
        <f>(Table2[[#This Row],[1W Return vs Nifty]]-AVERAGE(Table2[1W Return vs Nifty]))/_xlfn.STDEV.P(Table2[1W Return vs Nifty])</f>
        <v>-0.67021568837431666</v>
      </c>
      <c r="O355">
        <v>1951.55</v>
      </c>
      <c r="P355">
        <v>1923.2597463336799</v>
      </c>
      <c r="Q355">
        <v>1660.90709516228</v>
      </c>
      <c r="R355">
        <v>15.718770995644</v>
      </c>
      <c r="S355" s="1">
        <f>(Table2[[#This Row],[Close Price]]-Table2[[#This Row],[20D EMA]])/Table2[[#This Row],[20D EMA]]</f>
        <v>-6.6869923906638318E-2</v>
      </c>
      <c r="T355" s="1">
        <f>(Table2[[#This Row],[Close Price]]-Table2[[#This Row],[50D EMA]])/Table2[[#This Row],[50D EMA]]</f>
        <v>-5.3144015793250461E-2</v>
      </c>
      <c r="U355" s="1">
        <f>(Table2[[#This Row],[Close Price]]-Table2[[#This Row],[200D EMA]])/Table2[[#This Row],[200D EMA]]</f>
        <v>9.6418941977048422E-2</v>
      </c>
      <c r="V355">
        <v>0.64644131895976598</v>
      </c>
      <c r="W355">
        <v>1814.05</v>
      </c>
      <c r="X355">
        <v>1862.9</v>
      </c>
      <c r="Y355">
        <v>1810.15</v>
      </c>
      <c r="Z355">
        <v>1866.8</v>
      </c>
      <c r="AA355">
        <v>1810.15</v>
      </c>
      <c r="AB355">
        <v>1881.65</v>
      </c>
      <c r="AC355" s="1">
        <f>(Table2[[#This Row],[Close Price]]/Table2[[#This Row],[Day Low]])-1</f>
        <v>3.8587690526721286E-3</v>
      </c>
      <c r="AD355" s="1">
        <f>(Table2[[#This Row],[Day High]]/Table2[[#This Row],[Close Price]])-1</f>
        <v>2.2981247082727085E-2</v>
      </c>
      <c r="AE355" s="1">
        <f>(Table2[[#This Row],[Close Price]]/Table2[[#This Row],[Current Week Low]])-1</f>
        <v>6.0216004198545559E-3</v>
      </c>
      <c r="AF355" s="1">
        <f>(Table2[[#This Row],[Current Week High]]/Table2[[#This Row],[Close Price]])-1</f>
        <v>2.5122868674665622E-2</v>
      </c>
      <c r="AG355" s="1">
        <f>(Table2[[#This Row],[Close Price]]/Table2[[#This Row],[Current Month Low]])-1</f>
        <v>6.0216004198545559E-3</v>
      </c>
      <c r="AH355" s="1">
        <f>(Table2[[#This Row],[Current Month High]]/Table2[[#This Row],[Close Price]])-1</f>
        <v>3.3277504736278551E-2</v>
      </c>
      <c r="AI355">
        <v>22.819252628977701</v>
      </c>
      <c r="AJ355">
        <v>45.672346212302998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-0.02</v>
      </c>
      <c r="AM355" t="s">
        <v>3089</v>
      </c>
      <c r="AN355">
        <v>-12.19</v>
      </c>
      <c r="AO355" t="s">
        <v>3089</v>
      </c>
      <c r="AP355">
        <v>6.6797369139752996E-2</v>
      </c>
      <c r="AQ355">
        <f>(Table2[[#This Row],[Sharpe Ratio]]-AVERAGE(Table2[Sharpe Ratio]))/_xlfn.STDEV.P(Table2[Sharpe Ratio])</f>
        <v>9.0298809712942643E-2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-2.0866097771650356</v>
      </c>
      <c r="AS355">
        <f>_xlfn.RANK.AVG(Table2[[#This Row],[1Y Return vs Nifty Z-Score]],Table2[1Y Return vs Nifty Z-Score])</f>
        <v>475</v>
      </c>
      <c r="AT355">
        <f>_xlfn.RANK.AVG(Table2[[#This Row],[6M Return vs Nifty Z-Score]],Table2[6M Return vs Nifty Z-Score])</f>
        <v>299</v>
      </c>
      <c r="AU355">
        <f>_xlfn.RANK.AVG(Table2[[#This Row],[Sharpe Ratio Z-Score]],Table2[Sharpe Ratio Z-Score])</f>
        <v>316</v>
      </c>
      <c r="AV355">
        <f>(Table2[[#This Row],[Rank 1Y]]+Table2[[#This Row],[Rank 6M]]+Table2[[#This Row],[Rank Sharpe]])/3</f>
        <v>363.33333333333331</v>
      </c>
    </row>
    <row r="356" spans="1:48" x14ac:dyDescent="0.3">
      <c r="A356" t="s">
        <v>483</v>
      </c>
      <c r="B356" t="s">
        <v>484</v>
      </c>
      <c r="C356" t="s">
        <v>3030</v>
      </c>
      <c r="D356" t="s">
        <v>37</v>
      </c>
      <c r="E356">
        <v>41809.760000000002</v>
      </c>
      <c r="F356">
        <v>253.7</v>
      </c>
      <c r="G356">
        <v>74.885217275966994</v>
      </c>
      <c r="H356">
        <f>(Table2[[#This Row],[1Y Return vs Nifty]]-AVERAGE(Table2[1Y Return vs Nifty]))/_xlfn.STDEV.P(Table2[1Y Return vs Nifty])</f>
        <v>0.66879851906335619</v>
      </c>
      <c r="I356">
        <v>-3.9176970492965499</v>
      </c>
      <c r="J356">
        <f>(Table2[[#This Row],[1M Return vs Nifty]]-AVERAGE(Table2[1M Return vs Nifty]))/_xlfn.STDEV.P(Table2[1M Return vs Nifty])</f>
        <v>-0.23370864462605079</v>
      </c>
      <c r="K356">
        <v>-17.537785830284299</v>
      </c>
      <c r="L356">
        <f>(Table2[[#This Row],[6M Return vs Nifty]]-AVERAGE(Table2[6M Return vs Nifty]))/_xlfn.STDEV.P(Table2[6M Return vs Nifty])</f>
        <v>-0.78535110207565273</v>
      </c>
      <c r="M356">
        <v>-3.5798405787043999</v>
      </c>
      <c r="N356">
        <f>(Table2[[#This Row],[1W Return vs Nifty]]-AVERAGE(Table2[1W Return vs Nifty]))/_xlfn.STDEV.P(Table2[1W Return vs Nifty])</f>
        <v>-0.48889911740837538</v>
      </c>
      <c r="O356">
        <v>270.23</v>
      </c>
      <c r="P356">
        <v>259.26505197928202</v>
      </c>
      <c r="Q356">
        <v>225.63542649381901</v>
      </c>
      <c r="R356">
        <v>35.596776389689097</v>
      </c>
      <c r="S356" s="1">
        <f>(Table2[[#This Row],[Close Price]]-Table2[[#This Row],[20D EMA]])/Table2[[#This Row],[20D EMA]]</f>
        <v>-6.1170114347037813E-2</v>
      </c>
      <c r="T356" s="1">
        <f>(Table2[[#This Row],[Close Price]]-Table2[[#This Row],[50D EMA]])/Table2[[#This Row],[50D EMA]]</f>
        <v>-2.1464720897773518E-2</v>
      </c>
      <c r="U356" s="1">
        <f>(Table2[[#This Row],[Close Price]]-Table2[[#This Row],[200D EMA]])/Table2[[#This Row],[200D EMA]]</f>
        <v>0.12438017354934186</v>
      </c>
      <c r="V356">
        <v>2.3025288721908601</v>
      </c>
      <c r="W356">
        <v>252.3</v>
      </c>
      <c r="X356">
        <v>271.95</v>
      </c>
      <c r="Y356">
        <v>252.3</v>
      </c>
      <c r="Z356">
        <v>279.05</v>
      </c>
      <c r="AA356">
        <v>252.3</v>
      </c>
      <c r="AB356">
        <v>301.95</v>
      </c>
      <c r="AC356" s="1">
        <f>(Table2[[#This Row],[Close Price]]/Table2[[#This Row],[Day Low]])-1</f>
        <v>5.5489496630993784E-3</v>
      </c>
      <c r="AD356" s="1">
        <f>(Table2[[#This Row],[Day High]]/Table2[[#This Row],[Close Price]])-1</f>
        <v>7.1935356720536081E-2</v>
      </c>
      <c r="AE356" s="1">
        <f>(Table2[[#This Row],[Close Price]]/Table2[[#This Row],[Current Week Low]])-1</f>
        <v>5.5489496630993784E-3</v>
      </c>
      <c r="AF356" s="1">
        <f>(Table2[[#This Row],[Current Week High]]/Table2[[#This Row],[Close Price]])-1</f>
        <v>9.9921166732361177E-2</v>
      </c>
      <c r="AG356" s="1">
        <f>(Table2[[#This Row],[Close Price]]/Table2[[#This Row],[Current Month Low]])-1</f>
        <v>5.5489496630993784E-3</v>
      </c>
      <c r="AH356" s="1">
        <f>(Table2[[#This Row],[Current Month High]]/Table2[[#This Row],[Close Price]])-1</f>
        <v>0.1901852581789516</v>
      </c>
      <c r="AI356">
        <v>27.985810011824899</v>
      </c>
      <c r="AJ356">
        <v>106.933115823817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0.04</v>
      </c>
      <c r="AM356" t="s">
        <v>3088</v>
      </c>
      <c r="AN356">
        <v>-4.34</v>
      </c>
      <c r="AO356" t="s">
        <v>3089</v>
      </c>
      <c r="AP356">
        <v>4.9067267324799997E-2</v>
      </c>
      <c r="AQ356">
        <f>(Table2[[#This Row],[Sharpe Ratio]]-AVERAGE(Table2[Sharpe Ratio]))/_xlfn.STDEV.P(Table2[Sharpe Ratio])</f>
        <v>-0.11731558768094251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-0.95647593272766529</v>
      </c>
      <c r="AS356">
        <f>_xlfn.RANK.AVG(Table2[[#This Row],[1Y Return vs Nifty Z-Score]],Table2[1Y Return vs Nifty Z-Score])</f>
        <v>132</v>
      </c>
      <c r="AT356">
        <f>_xlfn.RANK.AVG(Table2[[#This Row],[6M Return vs Nifty Z-Score]],Table2[6M Return vs Nifty Z-Score])</f>
        <v>583</v>
      </c>
      <c r="AU356">
        <f>_xlfn.RANK.AVG(Table2[[#This Row],[Sharpe Ratio Z-Score]],Table2[Sharpe Ratio Z-Score])</f>
        <v>376</v>
      </c>
      <c r="AV356">
        <f>(Table2[[#This Row],[Rank 1Y]]+Table2[[#This Row],[Rank 6M]]+Table2[[#This Row],[Rank Sharpe]])/3</f>
        <v>363.66666666666669</v>
      </c>
    </row>
    <row r="357" spans="1:48" x14ac:dyDescent="0.3">
      <c r="A357" t="s">
        <v>1546</v>
      </c>
      <c r="B357" t="s">
        <v>1547</v>
      </c>
      <c r="C357" t="s">
        <v>3039</v>
      </c>
      <c r="D357" t="s">
        <v>70</v>
      </c>
      <c r="E357">
        <v>5980.48</v>
      </c>
      <c r="F357">
        <v>849.5</v>
      </c>
      <c r="G357">
        <v>61.261861642979703</v>
      </c>
      <c r="H357">
        <f>(Table2[[#This Row],[1Y Return vs Nifty]]-AVERAGE(Table2[1Y Return vs Nifty]))/_xlfn.STDEV.P(Table2[1Y Return vs Nifty])</f>
        <v>0.45558566181895965</v>
      </c>
      <c r="I357">
        <v>-2.2909236962976598</v>
      </c>
      <c r="J357">
        <f>(Table2[[#This Row],[1M Return vs Nifty]]-AVERAGE(Table2[1M Return vs Nifty]))/_xlfn.STDEV.P(Table2[1M Return vs Nifty])</f>
        <v>-6.1201165370759897E-2</v>
      </c>
      <c r="K357">
        <v>-31.6293510492353</v>
      </c>
      <c r="L357">
        <f>(Table2[[#This Row],[6M Return vs Nifty]]-AVERAGE(Table2[6M Return vs Nifty]))/_xlfn.STDEV.P(Table2[6M Return vs Nifty])</f>
        <v>-1.3048311489350166</v>
      </c>
      <c r="M357">
        <v>-4.4403475557881604</v>
      </c>
      <c r="N357">
        <f>(Table2[[#This Row],[1W Return vs Nifty]]-AVERAGE(Table2[1W Return vs Nifty]))/_xlfn.STDEV.P(Table2[1W Return vs Nifty])</f>
        <v>-0.66063163264387714</v>
      </c>
      <c r="O357">
        <v>894.96</v>
      </c>
      <c r="P357">
        <v>889.25180911332905</v>
      </c>
      <c r="Q357">
        <v>780.79474851420605</v>
      </c>
      <c r="R357">
        <v>32.953072400718099</v>
      </c>
      <c r="S357" s="1">
        <f>(Table2[[#This Row],[Close Price]]-Table2[[#This Row],[20D EMA]])/Table2[[#This Row],[20D EMA]]</f>
        <v>-5.0795566282291982E-2</v>
      </c>
      <c r="T357" s="1">
        <f>(Table2[[#This Row],[Close Price]]-Table2[[#This Row],[50D EMA]])/Table2[[#This Row],[50D EMA]]</f>
        <v>-4.4702533867168048E-2</v>
      </c>
      <c r="U357" s="1">
        <f>(Table2[[#This Row],[Close Price]]-Table2[[#This Row],[200D EMA]])/Table2[[#This Row],[200D EMA]]</f>
        <v>8.7993997931639395E-2</v>
      </c>
      <c r="V357">
        <v>1.83944969389531</v>
      </c>
      <c r="W357">
        <v>847</v>
      </c>
      <c r="X357">
        <v>884</v>
      </c>
      <c r="Y357">
        <v>836.1</v>
      </c>
      <c r="Z357">
        <v>891.95</v>
      </c>
      <c r="AA357">
        <v>836.1</v>
      </c>
      <c r="AB357">
        <v>944.85</v>
      </c>
      <c r="AC357" s="1">
        <f>(Table2[[#This Row],[Close Price]]/Table2[[#This Row],[Day Low]])-1</f>
        <v>2.9515938606847758E-3</v>
      </c>
      <c r="AD357" s="1">
        <f>(Table2[[#This Row],[Day High]]/Table2[[#This Row],[Close Price]])-1</f>
        <v>4.0612124779281888E-2</v>
      </c>
      <c r="AE357" s="1">
        <f>(Table2[[#This Row],[Close Price]]/Table2[[#This Row],[Current Week Low]])-1</f>
        <v>1.602679105370175E-2</v>
      </c>
      <c r="AF357" s="1">
        <f>(Table2[[#This Row],[Current Week High]]/Table2[[#This Row],[Close Price]])-1</f>
        <v>4.9970570924072977E-2</v>
      </c>
      <c r="AG357" s="1">
        <f>(Table2[[#This Row],[Close Price]]/Table2[[#This Row],[Current Month Low]])-1</f>
        <v>1.602679105370175E-2</v>
      </c>
      <c r="AH357" s="1">
        <f>(Table2[[#This Row],[Current Month High]]/Table2[[#This Row],[Close Price]])-1</f>
        <v>0.1122424955856387</v>
      </c>
      <c r="AI357">
        <v>37.139493819894</v>
      </c>
      <c r="AJ357">
        <v>125.930851063829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-0.23</v>
      </c>
      <c r="AM357" t="s">
        <v>3089</v>
      </c>
      <c r="AN357">
        <v>1.06</v>
      </c>
      <c r="AO357" t="s">
        <v>3088</v>
      </c>
      <c r="AP357">
        <v>0.102292821549458</v>
      </c>
      <c r="AQ357">
        <f>(Table2[[#This Row],[Sharpe Ratio]]-AVERAGE(Table2[Sharpe Ratio]))/_xlfn.STDEV.P(Table2[Sharpe Ratio])</f>
        <v>0.50594035758319489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-1.0651379275474993</v>
      </c>
      <c r="AS357">
        <f>_xlfn.RANK.AVG(Table2[[#This Row],[1Y Return vs Nifty Z-Score]],Table2[1Y Return vs Nifty Z-Score])</f>
        <v>178</v>
      </c>
      <c r="AT357">
        <f>_xlfn.RANK.AVG(Table2[[#This Row],[6M Return vs Nifty Z-Score]],Table2[6M Return vs Nifty Z-Score])</f>
        <v>695</v>
      </c>
      <c r="AU357">
        <f>_xlfn.RANK.AVG(Table2[[#This Row],[Sharpe Ratio Z-Score]],Table2[Sharpe Ratio Z-Score])</f>
        <v>219</v>
      </c>
      <c r="AV357">
        <f>(Table2[[#This Row],[Rank 1Y]]+Table2[[#This Row],[Rank 6M]]+Table2[[#This Row],[Rank Sharpe]])/3</f>
        <v>364</v>
      </c>
    </row>
    <row r="358" spans="1:48" x14ac:dyDescent="0.3">
      <c r="A358" t="s">
        <v>793</v>
      </c>
      <c r="B358" t="s">
        <v>794</v>
      </c>
      <c r="C358" t="s">
        <v>3041</v>
      </c>
      <c r="D358" t="s">
        <v>130</v>
      </c>
      <c r="E358">
        <v>19369.556770054998</v>
      </c>
      <c r="F358">
        <v>696.65</v>
      </c>
      <c r="G358">
        <v>49.891573957107298</v>
      </c>
      <c r="H358">
        <f>(Table2[[#This Row],[1Y Return vs Nifty]]-AVERAGE(Table2[1Y Return vs Nifty]))/_xlfn.STDEV.P(Table2[1Y Return vs Nifty])</f>
        <v>0.27763453211890921</v>
      </c>
      <c r="I358">
        <v>-2.57818646353175</v>
      </c>
      <c r="J358">
        <f>(Table2[[#This Row],[1M Return vs Nifty]]-AVERAGE(Table2[1M Return vs Nifty]))/_xlfn.STDEV.P(Table2[1M Return vs Nifty])</f>
        <v>-9.1663291989750609E-2</v>
      </c>
      <c r="K358">
        <v>-9.5013628346678392</v>
      </c>
      <c r="L358">
        <f>(Table2[[#This Row],[6M Return vs Nifty]]-AVERAGE(Table2[6M Return vs Nifty]))/_xlfn.STDEV.P(Table2[6M Return vs Nifty])</f>
        <v>-0.48909150780928334</v>
      </c>
      <c r="M358">
        <v>1.19879558051241</v>
      </c>
      <c r="N358">
        <f>(Table2[[#This Row],[1W Return vs Nifty]]-AVERAGE(Table2[1W Return vs Nifty]))/_xlfn.STDEV.P(Table2[1W Return vs Nifty])</f>
        <v>0.46477961951340552</v>
      </c>
      <c r="O358">
        <v>700.19</v>
      </c>
      <c r="P358">
        <v>677.74953744003506</v>
      </c>
      <c r="Q358">
        <v>600.63182921602299</v>
      </c>
      <c r="R358">
        <v>44.630946962161303</v>
      </c>
      <c r="S358" s="1">
        <f>(Table2[[#This Row],[Close Price]]-Table2[[#This Row],[20D EMA]])/Table2[[#This Row],[20D EMA]]</f>
        <v>-5.0557705765579015E-3</v>
      </c>
      <c r="T358" s="1">
        <f>(Table2[[#This Row],[Close Price]]-Table2[[#This Row],[50D EMA]])/Table2[[#This Row],[50D EMA]]</f>
        <v>2.7887090312676412E-2</v>
      </c>
      <c r="U358" s="1">
        <f>(Table2[[#This Row],[Close Price]]-Table2[[#This Row],[200D EMA]])/Table2[[#This Row],[200D EMA]]</f>
        <v>0.15986194223057587</v>
      </c>
      <c r="V358">
        <v>1.31187998837512</v>
      </c>
      <c r="W358">
        <v>690</v>
      </c>
      <c r="X358">
        <v>711</v>
      </c>
      <c r="Y358">
        <v>673.05</v>
      </c>
      <c r="Z358">
        <v>719.7</v>
      </c>
      <c r="AA358">
        <v>673.05</v>
      </c>
      <c r="AB358">
        <v>769.95</v>
      </c>
      <c r="AC358" s="1">
        <f>(Table2[[#This Row],[Close Price]]/Table2[[#This Row],[Day Low]])-1</f>
        <v>9.6376811594203193E-3</v>
      </c>
      <c r="AD358" s="1">
        <f>(Table2[[#This Row],[Day High]]/Table2[[#This Row],[Close Price]])-1</f>
        <v>2.0598578913371135E-2</v>
      </c>
      <c r="AE358" s="1">
        <f>(Table2[[#This Row],[Close Price]]/Table2[[#This Row],[Current Week Low]])-1</f>
        <v>3.5064259713245782E-2</v>
      </c>
      <c r="AF358" s="1">
        <f>(Table2[[#This Row],[Current Week High]]/Table2[[#This Row],[Close Price]])-1</f>
        <v>3.3086915954927187E-2</v>
      </c>
      <c r="AG358" s="1">
        <f>(Table2[[#This Row],[Close Price]]/Table2[[#This Row],[Current Month Low]])-1</f>
        <v>3.5064259713245782E-2</v>
      </c>
      <c r="AH358" s="1">
        <f>(Table2[[#This Row],[Current Month High]]/Table2[[#This Row],[Close Price]])-1</f>
        <v>0.10521782817770764</v>
      </c>
      <c r="AI358">
        <v>10.521782817770699</v>
      </c>
      <c r="AJ358">
        <v>73.555057299451903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0.2</v>
      </c>
      <c r="AM358" t="s">
        <v>3088</v>
      </c>
      <c r="AN358">
        <v>4.3</v>
      </c>
      <c r="AO358" t="s">
        <v>3088</v>
      </c>
      <c r="AP358">
        <v>4.5928999912563002E-2</v>
      </c>
      <c r="AQ358">
        <f>(Table2[[#This Row],[Sharpe Ratio]]-AVERAGE(Table2[Sharpe Ratio]))/_xlfn.STDEV.P(Table2[Sharpe Ratio])</f>
        <v>-0.1540637972768375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7.5955545564432847E-3</v>
      </c>
      <c r="AS358">
        <f>_xlfn.RANK.AVG(Table2[[#This Row],[1Y Return vs Nifty Z-Score]],Table2[1Y Return vs Nifty Z-Score])</f>
        <v>221</v>
      </c>
      <c r="AT358">
        <f>_xlfn.RANK.AVG(Table2[[#This Row],[6M Return vs Nifty Z-Score]],Table2[6M Return vs Nifty Z-Score])</f>
        <v>488</v>
      </c>
      <c r="AU358">
        <f>_xlfn.RANK.AVG(Table2[[#This Row],[Sharpe Ratio Z-Score]],Table2[Sharpe Ratio Z-Score])</f>
        <v>385</v>
      </c>
      <c r="AV358">
        <f>(Table2[[#This Row],[Rank 1Y]]+Table2[[#This Row],[Rank 6M]]+Table2[[#This Row],[Rank Sharpe]])/3</f>
        <v>364.66666666666669</v>
      </c>
    </row>
    <row r="359" spans="1:48" x14ac:dyDescent="0.3">
      <c r="A359" t="s">
        <v>1909</v>
      </c>
      <c r="B359" t="s">
        <v>1910</v>
      </c>
      <c r="C359" t="s">
        <v>3028</v>
      </c>
      <c r="D359" t="s">
        <v>60</v>
      </c>
      <c r="E359">
        <v>3405.2646917500001</v>
      </c>
      <c r="F359">
        <v>257.5</v>
      </c>
      <c r="G359">
        <v>-11.724464153066799</v>
      </c>
      <c r="H359">
        <f>(Table2[[#This Row],[1Y Return vs Nifty]]-AVERAGE(Table2[1Y Return vs Nifty]))/_xlfn.STDEV.P(Table2[1Y Return vs Nifty])</f>
        <v>-0.68668966901545792</v>
      </c>
      <c r="I359">
        <v>23.955582714554598</v>
      </c>
      <c r="J359">
        <f>(Table2[[#This Row],[1M Return vs Nifty]]-AVERAGE(Table2[1M Return vs Nifty]))/_xlfn.STDEV.P(Table2[1M Return vs Nifty])</f>
        <v>2.7220498952931553</v>
      </c>
      <c r="K359">
        <v>23.1529864194232</v>
      </c>
      <c r="L359">
        <f>(Table2[[#This Row],[6M Return vs Nifty]]-AVERAGE(Table2[6M Return vs Nifty]))/_xlfn.STDEV.P(Table2[6M Return vs Nifty])</f>
        <v>0.71469832086526464</v>
      </c>
      <c r="M359">
        <v>2.8057084768805902</v>
      </c>
      <c r="N359">
        <f>(Table2[[#This Row],[1W Return vs Nifty]]-AVERAGE(Table2[1W Return vs Nifty]))/_xlfn.STDEV.P(Table2[1W Return vs Nifty])</f>
        <v>0.78547335100747495</v>
      </c>
      <c r="O359">
        <v>251.89</v>
      </c>
      <c r="P359">
        <v>228.129869671004</v>
      </c>
      <c r="Q359">
        <v>197.58957633999</v>
      </c>
      <c r="R359">
        <v>48.102773705310803</v>
      </c>
      <c r="S359" s="1">
        <f>(Table2[[#This Row],[Close Price]]-Table2[[#This Row],[20D EMA]])/Table2[[#This Row],[20D EMA]]</f>
        <v>2.2271626503632593E-2</v>
      </c>
      <c r="T359" s="1">
        <f>(Table2[[#This Row],[Close Price]]-Table2[[#This Row],[50D EMA]])/Table2[[#This Row],[50D EMA]]</f>
        <v>0.12874302857119035</v>
      </c>
      <c r="U359" s="1">
        <f>(Table2[[#This Row],[Close Price]]-Table2[[#This Row],[200D EMA]])/Table2[[#This Row],[200D EMA]]</f>
        <v>0.30320639767415086</v>
      </c>
      <c r="V359">
        <v>1.6129992897754899</v>
      </c>
      <c r="W359">
        <v>255.85</v>
      </c>
      <c r="X359">
        <v>274.3</v>
      </c>
      <c r="Y359">
        <v>255.85</v>
      </c>
      <c r="Z359">
        <v>278.8</v>
      </c>
      <c r="AA359">
        <v>255.85</v>
      </c>
      <c r="AB359">
        <v>293.55</v>
      </c>
      <c r="AC359" s="1">
        <f>(Table2[[#This Row],[Close Price]]/Table2[[#This Row],[Day Low]])-1</f>
        <v>6.4490912644128429E-3</v>
      </c>
      <c r="AD359" s="1">
        <f>(Table2[[#This Row],[Day High]]/Table2[[#This Row],[Close Price]])-1</f>
        <v>6.524271844660201E-2</v>
      </c>
      <c r="AE359" s="1">
        <f>(Table2[[#This Row],[Close Price]]/Table2[[#This Row],[Current Week Low]])-1</f>
        <v>6.4490912644128429E-3</v>
      </c>
      <c r="AF359" s="1">
        <f>(Table2[[#This Row],[Current Week High]]/Table2[[#This Row],[Close Price]])-1</f>
        <v>8.271844660194172E-2</v>
      </c>
      <c r="AG359" s="1">
        <f>(Table2[[#This Row],[Close Price]]/Table2[[#This Row],[Current Month Low]])-1</f>
        <v>6.4490912644128429E-3</v>
      </c>
      <c r="AH359" s="1">
        <f>(Table2[[#This Row],[Current Month High]]/Table2[[#This Row],[Close Price]])-1</f>
        <v>0.14000000000000012</v>
      </c>
      <c r="AI359">
        <v>14</v>
      </c>
      <c r="AJ359">
        <v>66.451195862960503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0.21</v>
      </c>
      <c r="AM359" t="s">
        <v>3088</v>
      </c>
      <c r="AN359">
        <v>6.27</v>
      </c>
      <c r="AO359" t="s">
        <v>3088</v>
      </c>
      <c r="AP359">
        <v>4.1954369418030997E-2</v>
      </c>
      <c r="AQ359">
        <f>(Table2[[#This Row],[Sharpe Ratio]]-AVERAGE(Table2[Sharpe Ratio]))/_xlfn.STDEV.P(Table2[Sharpe Ratio])</f>
        <v>-0.20060557823207617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3.3349263199183614</v>
      </c>
      <c r="AS359">
        <f>_xlfn.RANK.AVG(Table2[[#This Row],[1Y Return vs Nifty Z-Score]],Table2[1Y Return vs Nifty Z-Score])</f>
        <v>565</v>
      </c>
      <c r="AT359">
        <f>_xlfn.RANK.AVG(Table2[[#This Row],[6M Return vs Nifty Z-Score]],Table2[6M Return vs Nifty Z-Score])</f>
        <v>139</v>
      </c>
      <c r="AU359">
        <f>_xlfn.RANK.AVG(Table2[[#This Row],[Sharpe Ratio Z-Score]],Table2[Sharpe Ratio Z-Score])</f>
        <v>390</v>
      </c>
      <c r="AV359">
        <f>(Table2[[#This Row],[Rank 1Y]]+Table2[[#This Row],[Rank 6M]]+Table2[[#This Row],[Rank Sharpe]])/3</f>
        <v>364.66666666666669</v>
      </c>
    </row>
    <row r="360" spans="1:48" x14ac:dyDescent="0.3">
      <c r="A360" t="s">
        <v>618</v>
      </c>
      <c r="B360" t="s">
        <v>619</v>
      </c>
      <c r="C360" t="s">
        <v>3045</v>
      </c>
      <c r="D360" t="s">
        <v>166</v>
      </c>
      <c r="E360">
        <v>29309.076547204899</v>
      </c>
      <c r="F360">
        <v>870.35</v>
      </c>
      <c r="G360">
        <v>61.797308072841403</v>
      </c>
      <c r="H360">
        <f>(Table2[[#This Row],[1Y Return vs Nifty]]-AVERAGE(Table2[1Y Return vs Nifty]))/_xlfn.STDEV.P(Table2[1Y Return vs Nifty])</f>
        <v>0.46396568699687468</v>
      </c>
      <c r="I360">
        <v>-2.4085208642303901</v>
      </c>
      <c r="J360">
        <f>(Table2[[#This Row],[1M Return vs Nifty]]-AVERAGE(Table2[1M Return vs Nifty]))/_xlfn.STDEV.P(Table2[1M Return vs Nifty])</f>
        <v>-7.3671489506718549E-2</v>
      </c>
      <c r="K360">
        <v>-10.279444547176199</v>
      </c>
      <c r="L360">
        <f>(Table2[[#This Row],[6M Return vs Nifty]]-AVERAGE(Table2[6M Return vs Nifty]))/_xlfn.STDEV.P(Table2[6M Return vs Nifty])</f>
        <v>-0.5177751861795663</v>
      </c>
      <c r="M360">
        <v>0.268912566187471</v>
      </c>
      <c r="N360">
        <f>(Table2[[#This Row],[1W Return vs Nifty]]-AVERAGE(Table2[1W Return vs Nifty]))/_xlfn.STDEV.P(Table2[1W Return vs Nifty])</f>
        <v>0.2792016367921244</v>
      </c>
      <c r="O360">
        <v>894.22</v>
      </c>
      <c r="P360">
        <v>872.50882273631896</v>
      </c>
      <c r="Q360">
        <v>783.27261561093997</v>
      </c>
      <c r="R360">
        <v>36.853215572728203</v>
      </c>
      <c r="S360" s="1">
        <f>(Table2[[#This Row],[Close Price]]-Table2[[#This Row],[20D EMA]])/Table2[[#This Row],[20D EMA]]</f>
        <v>-2.6693654805305188E-2</v>
      </c>
      <c r="T360" s="1">
        <f>(Table2[[#This Row],[Close Price]]-Table2[[#This Row],[50D EMA]])/Table2[[#This Row],[50D EMA]]</f>
        <v>-2.4742703799241206E-3</v>
      </c>
      <c r="U360" s="1">
        <f>(Table2[[#This Row],[Close Price]]-Table2[[#This Row],[200D EMA]])/Table2[[#This Row],[200D EMA]]</f>
        <v>0.11117123547226415</v>
      </c>
      <c r="V360">
        <v>0.83738238708149604</v>
      </c>
      <c r="W360">
        <v>865.1</v>
      </c>
      <c r="X360">
        <v>894.4</v>
      </c>
      <c r="Y360">
        <v>865.1</v>
      </c>
      <c r="Z360">
        <v>910</v>
      </c>
      <c r="AA360">
        <v>865.1</v>
      </c>
      <c r="AB360">
        <v>966.75</v>
      </c>
      <c r="AC360" s="1">
        <f>(Table2[[#This Row],[Close Price]]/Table2[[#This Row],[Day Low]])-1</f>
        <v>6.0686625823604956E-3</v>
      </c>
      <c r="AD360" s="1">
        <f>(Table2[[#This Row],[Day High]]/Table2[[#This Row],[Close Price]])-1</f>
        <v>2.7632561613144091E-2</v>
      </c>
      <c r="AE360" s="1">
        <f>(Table2[[#This Row],[Close Price]]/Table2[[#This Row],[Current Week Low]])-1</f>
        <v>6.0686625823604956E-3</v>
      </c>
      <c r="AF360" s="1">
        <f>(Table2[[#This Row],[Current Week High]]/Table2[[#This Row],[Close Price]])-1</f>
        <v>4.5556385362210516E-2</v>
      </c>
      <c r="AG360" s="1">
        <f>(Table2[[#This Row],[Close Price]]/Table2[[#This Row],[Current Month Low]])-1</f>
        <v>6.0686625823604956E-3</v>
      </c>
      <c r="AH360" s="1">
        <f>(Table2[[#This Row],[Current Month High]]/Table2[[#This Row],[Close Price]])-1</f>
        <v>0.11076003906474408</v>
      </c>
      <c r="AI360">
        <v>13.7473430229218</v>
      </c>
      <c r="AJ360">
        <v>85.773745997865504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0.06</v>
      </c>
      <c r="AM360" t="s">
        <v>3088</v>
      </c>
      <c r="AN360">
        <v>-1.18</v>
      </c>
      <c r="AO360" t="s">
        <v>3089</v>
      </c>
      <c r="AP360">
        <v>3.1598389130438997E-2</v>
      </c>
      <c r="AQ360">
        <f>(Table2[[#This Row],[Sharpe Ratio]]-AVERAGE(Table2[Sharpe Ratio]))/_xlfn.STDEV.P(Table2[Sharpe Ratio])</f>
        <v>-0.32187113154198904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-0.1701504834392748</v>
      </c>
      <c r="AS360">
        <f>_xlfn.RANK.AVG(Table2[[#This Row],[1Y Return vs Nifty Z-Score]],Table2[1Y Return vs Nifty Z-Score])</f>
        <v>175</v>
      </c>
      <c r="AT360">
        <f>_xlfn.RANK.AVG(Table2[[#This Row],[6M Return vs Nifty Z-Score]],Table2[6M Return vs Nifty Z-Score])</f>
        <v>495</v>
      </c>
      <c r="AU360">
        <f>_xlfn.RANK.AVG(Table2[[#This Row],[Sharpe Ratio Z-Score]],Table2[Sharpe Ratio Z-Score])</f>
        <v>426</v>
      </c>
      <c r="AV360">
        <f>(Table2[[#This Row],[Rank 1Y]]+Table2[[#This Row],[Rank 6M]]+Table2[[#This Row],[Rank Sharpe]])/3</f>
        <v>365.33333333333331</v>
      </c>
    </row>
    <row r="361" spans="1:48" x14ac:dyDescent="0.3">
      <c r="A361" t="s">
        <v>1239</v>
      </c>
      <c r="B361" t="s">
        <v>1240</v>
      </c>
      <c r="C361" t="s">
        <v>3028</v>
      </c>
      <c r="D361" t="s">
        <v>1234</v>
      </c>
      <c r="E361">
        <v>8763.6596217299993</v>
      </c>
      <c r="F361">
        <v>540.85</v>
      </c>
      <c r="G361">
        <v>150.54730026965601</v>
      </c>
      <c r="H361">
        <f>(Table2[[#This Row],[1Y Return vs Nifty]]-AVERAGE(Table2[1Y Return vs Nifty]))/_xlfn.STDEV.P(Table2[1Y Return vs Nifty])</f>
        <v>1.852950891998929</v>
      </c>
      <c r="I361">
        <v>-1.42284485606584</v>
      </c>
      <c r="J361">
        <f>(Table2[[#This Row],[1M Return vs Nifty]]-AVERAGE(Table2[1M Return vs Nifty]))/_xlfn.STDEV.P(Table2[1M Return vs Nifty])</f>
        <v>3.085228033339394E-2</v>
      </c>
      <c r="K361">
        <v>-12.498990076488001</v>
      </c>
      <c r="L361">
        <f>(Table2[[#This Row],[6M Return vs Nifty]]-AVERAGE(Table2[6M Return vs Nifty]))/_xlfn.STDEV.P(Table2[6M Return vs Nifty])</f>
        <v>-0.59959786504158263</v>
      </c>
      <c r="M361">
        <v>-1.00928305805955</v>
      </c>
      <c r="N361">
        <f>(Table2[[#This Row],[1W Return vs Nifty]]-AVERAGE(Table2[1W Return vs Nifty]))/_xlfn.STDEV.P(Table2[1W Return vs Nifty])</f>
        <v>2.4110445946862173E-2</v>
      </c>
      <c r="O361">
        <v>560.24</v>
      </c>
      <c r="P361">
        <v>547.38269556708701</v>
      </c>
      <c r="Q361">
        <v>451.17204956647998</v>
      </c>
      <c r="R361">
        <v>37.3151795347815</v>
      </c>
      <c r="S361" s="1">
        <f>(Table2[[#This Row],[Close Price]]-Table2[[#This Row],[20D EMA]])/Table2[[#This Row],[20D EMA]]</f>
        <v>-3.4610167071255152E-2</v>
      </c>
      <c r="T361" s="1">
        <f>(Table2[[#This Row],[Close Price]]-Table2[[#This Row],[50D EMA]])/Table2[[#This Row],[50D EMA]]</f>
        <v>-1.1934421054942437E-2</v>
      </c>
      <c r="U361" s="1">
        <f>(Table2[[#This Row],[Close Price]]-Table2[[#This Row],[200D EMA]])/Table2[[#This Row],[200D EMA]]</f>
        <v>0.19876663574281553</v>
      </c>
      <c r="V361">
        <v>0.98972015104699895</v>
      </c>
      <c r="W361">
        <v>537</v>
      </c>
      <c r="X361">
        <v>568.79999999999995</v>
      </c>
      <c r="Y361">
        <v>536.85</v>
      </c>
      <c r="Z361">
        <v>575</v>
      </c>
      <c r="AA361">
        <v>536.85</v>
      </c>
      <c r="AB361">
        <v>614.65</v>
      </c>
      <c r="AC361" s="1">
        <f>(Table2[[#This Row],[Close Price]]/Table2[[#This Row],[Day Low]])-1</f>
        <v>7.1694599627560862E-3</v>
      </c>
      <c r="AD361" s="1">
        <f>(Table2[[#This Row],[Day High]]/Table2[[#This Row],[Close Price]])-1</f>
        <v>5.1677914394009372E-2</v>
      </c>
      <c r="AE361" s="1">
        <f>(Table2[[#This Row],[Close Price]]/Table2[[#This Row],[Current Week Low]])-1</f>
        <v>7.4508708205272001E-3</v>
      </c>
      <c r="AF361" s="1">
        <f>(Table2[[#This Row],[Current Week High]]/Table2[[#This Row],[Close Price]])-1</f>
        <v>6.3141351576222471E-2</v>
      </c>
      <c r="AG361" s="1">
        <f>(Table2[[#This Row],[Close Price]]/Table2[[#This Row],[Current Month Low]])-1</f>
        <v>7.4508708205272001E-3</v>
      </c>
      <c r="AH361" s="1">
        <f>(Table2[[#This Row],[Current Month High]]/Table2[[#This Row],[Close Price]])-1</f>
        <v>0.13645188129795693</v>
      </c>
      <c r="AI361">
        <v>17.370805214014901</v>
      </c>
      <c r="AJ361">
        <v>174.31107354184201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0.09</v>
      </c>
      <c r="AM361" t="s">
        <v>3088</v>
      </c>
      <c r="AN361">
        <v>3.88</v>
      </c>
      <c r="AO361" t="s">
        <v>3088</v>
      </c>
      <c r="AQ361">
        <f>(Table2[[#This Row],[Sharpe Ratio]]-AVERAGE(Table2[Sharpe Ratio]))/_xlfn.STDEV.P(Table2[Sharpe Ratio])</f>
        <v>-0.69187918825832739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0.61643656497927501</v>
      </c>
      <c r="AS361">
        <f>_xlfn.RANK.AVG(Table2[[#This Row],[1Y Return vs Nifty Z-Score]],Table2[1Y Return vs Nifty Z-Score])</f>
        <v>33</v>
      </c>
      <c r="AT361">
        <f>_xlfn.RANK.AVG(Table2[[#This Row],[6M Return vs Nifty Z-Score]],Table2[6M Return vs Nifty Z-Score])</f>
        <v>523</v>
      </c>
      <c r="AU361">
        <f>_xlfn.RANK.AVG(Table2[[#This Row],[Sharpe Ratio Z-Score]],Table2[Sharpe Ratio Z-Score])</f>
        <v>542.5</v>
      </c>
      <c r="AV361">
        <f>(Table2[[#This Row],[Rank 1Y]]+Table2[[#This Row],[Rank 6M]]+Table2[[#This Row],[Rank Sharpe]])/3</f>
        <v>366.16666666666669</v>
      </c>
    </row>
    <row r="362" spans="1:48" x14ac:dyDescent="0.3">
      <c r="A362" t="s">
        <v>1786</v>
      </c>
      <c r="B362" t="s">
        <v>1787</v>
      </c>
      <c r="C362" t="s">
        <v>3036</v>
      </c>
      <c r="D362" t="s">
        <v>265</v>
      </c>
      <c r="E362">
        <v>4051.3482468799998</v>
      </c>
      <c r="F362">
        <v>1290.55</v>
      </c>
      <c r="G362">
        <v>4.2225001408024596</v>
      </c>
      <c r="H362">
        <f>(Table2[[#This Row],[1Y Return vs Nifty]]-AVERAGE(Table2[1Y Return vs Nifty]))/_xlfn.STDEV.P(Table2[1Y Return vs Nifty])</f>
        <v>-0.43711108404206744</v>
      </c>
      <c r="I362">
        <v>-10.474121564834901</v>
      </c>
      <c r="J362">
        <f>(Table2[[#This Row],[1M Return vs Nifty]]-AVERAGE(Table2[1M Return vs Nifty]))/_xlfn.STDEV.P(Table2[1M Return vs Nifty])</f>
        <v>-0.92896976629250849</v>
      </c>
      <c r="K362">
        <v>-6.9916712587634899</v>
      </c>
      <c r="L362">
        <f>(Table2[[#This Row],[6M Return vs Nifty]]-AVERAGE(Table2[6M Return vs Nifty]))/_xlfn.STDEV.P(Table2[6M Return vs Nifty])</f>
        <v>-0.39657270828657182</v>
      </c>
      <c r="M362">
        <v>-6.3611647483532598</v>
      </c>
      <c r="N362">
        <f>(Table2[[#This Row],[1W Return vs Nifty]]-AVERAGE(Table2[1W Return vs Nifty]))/_xlfn.STDEV.P(Table2[1W Return vs Nifty])</f>
        <v>-1.0439716595948625</v>
      </c>
      <c r="O362">
        <v>1391.16</v>
      </c>
      <c r="P362">
        <v>1362.6346714653</v>
      </c>
      <c r="Q362">
        <v>1239.28087404709</v>
      </c>
      <c r="R362">
        <v>21.3898573163757</v>
      </c>
      <c r="S362" s="1">
        <f>(Table2[[#This Row],[Close Price]]-Table2[[#This Row],[20D EMA]])/Table2[[#This Row],[20D EMA]]</f>
        <v>-7.2320940797607841E-2</v>
      </c>
      <c r="T362" s="1">
        <f>(Table2[[#This Row],[Close Price]]-Table2[[#This Row],[50D EMA]])/Table2[[#This Row],[50D EMA]]</f>
        <v>-5.2900952085553711E-2</v>
      </c>
      <c r="U362" s="1">
        <f>(Table2[[#This Row],[Close Price]]-Table2[[#This Row],[200D EMA]])/Table2[[#This Row],[200D EMA]]</f>
        <v>4.1370061482092879E-2</v>
      </c>
      <c r="V362">
        <v>0.77394783517344701</v>
      </c>
      <c r="W362">
        <v>1276</v>
      </c>
      <c r="X362">
        <v>1335.15</v>
      </c>
      <c r="Y362">
        <v>1276</v>
      </c>
      <c r="Z362">
        <v>1340</v>
      </c>
      <c r="AA362">
        <v>1276</v>
      </c>
      <c r="AB362">
        <v>1440.55</v>
      </c>
      <c r="AC362" s="1">
        <f>(Table2[[#This Row],[Close Price]]/Table2[[#This Row],[Day Low]])-1</f>
        <v>1.1402821316614409E-2</v>
      </c>
      <c r="AD362" s="1">
        <f>(Table2[[#This Row],[Day High]]/Table2[[#This Row],[Close Price]])-1</f>
        <v>3.4558908992290194E-2</v>
      </c>
      <c r="AE362" s="1">
        <f>(Table2[[#This Row],[Close Price]]/Table2[[#This Row],[Current Week Low]])-1</f>
        <v>1.1402821316614409E-2</v>
      </c>
      <c r="AF362" s="1">
        <f>(Table2[[#This Row],[Current Week High]]/Table2[[#This Row],[Close Price]])-1</f>
        <v>3.831699662934418E-2</v>
      </c>
      <c r="AG362" s="1">
        <f>(Table2[[#This Row],[Close Price]]/Table2[[#This Row],[Current Month Low]])-1</f>
        <v>1.1402821316614409E-2</v>
      </c>
      <c r="AH362" s="1">
        <f>(Table2[[#This Row],[Current Month High]]/Table2[[#This Row],[Close Price]])-1</f>
        <v>0.11622951454806096</v>
      </c>
      <c r="AI362">
        <v>18.290651272713099</v>
      </c>
      <c r="AJ362">
        <v>33.888370162879902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-0.03</v>
      </c>
      <c r="AM362" t="s">
        <v>3089</v>
      </c>
      <c r="AN362">
        <v>-9.01</v>
      </c>
      <c r="AO362" t="s">
        <v>3089</v>
      </c>
      <c r="AP362">
        <v>0.112055014242742</v>
      </c>
      <c r="AQ362">
        <f>(Table2[[#This Row],[Sharpe Ratio]]-AVERAGE(Table2[Sharpe Ratio]))/_xlfn.STDEV.P(Table2[Sharpe Ratio])</f>
        <v>0.62025282879245958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-2.1863723894235507</v>
      </c>
      <c r="AS362">
        <f>_xlfn.RANK.AVG(Table2[[#This Row],[1Y Return vs Nifty Z-Score]],Table2[1Y Return vs Nifty Z-Score])</f>
        <v>448</v>
      </c>
      <c r="AT362">
        <f>_xlfn.RANK.AVG(Table2[[#This Row],[6M Return vs Nifty Z-Score]],Table2[6M Return vs Nifty Z-Score])</f>
        <v>462</v>
      </c>
      <c r="AU362">
        <f>_xlfn.RANK.AVG(Table2[[#This Row],[Sharpe Ratio Z-Score]],Table2[Sharpe Ratio Z-Score])</f>
        <v>193</v>
      </c>
      <c r="AV362">
        <f>(Table2[[#This Row],[Rank 1Y]]+Table2[[#This Row],[Rank 6M]]+Table2[[#This Row],[Rank Sharpe]])/3</f>
        <v>367.66666666666669</v>
      </c>
    </row>
    <row r="363" spans="1:48" x14ac:dyDescent="0.3">
      <c r="A363" t="s">
        <v>1452</v>
      </c>
      <c r="B363" t="s">
        <v>1453</v>
      </c>
      <c r="C363" t="s">
        <v>3036</v>
      </c>
      <c r="D363" t="s">
        <v>212</v>
      </c>
      <c r="E363">
        <v>6785.9722867299997</v>
      </c>
      <c r="F363">
        <v>490.1</v>
      </c>
      <c r="G363">
        <v>2.3976949283514202</v>
      </c>
      <c r="H363">
        <f>(Table2[[#This Row],[1Y Return vs Nifty]]-AVERAGE(Table2[1Y Return vs Nifty]))/_xlfn.STDEV.P(Table2[1Y Return vs Nifty])</f>
        <v>-0.46567026899933778</v>
      </c>
      <c r="I363">
        <v>-7.0530637324237597</v>
      </c>
      <c r="J363">
        <f>(Table2[[#This Row],[1M Return vs Nifty]]-AVERAGE(Table2[1M Return vs Nifty]))/_xlfn.STDEV.P(Table2[1M Return vs Nifty])</f>
        <v>-0.56619147147480497</v>
      </c>
      <c r="K363">
        <v>15.6811851497659</v>
      </c>
      <c r="L363">
        <f>(Table2[[#This Row],[6M Return vs Nifty]]-AVERAGE(Table2[6M Return vs Nifty]))/_xlfn.STDEV.P(Table2[6M Return vs Nifty])</f>
        <v>0.43925328595420521</v>
      </c>
      <c r="M363">
        <v>-7.3274602219159304</v>
      </c>
      <c r="N363">
        <f>(Table2[[#This Row],[1W Return vs Nifty]]-AVERAGE(Table2[1W Return vs Nifty]))/_xlfn.STDEV.P(Table2[1W Return vs Nifty])</f>
        <v>-1.2368165249531651</v>
      </c>
      <c r="O363">
        <v>516.67999999999995</v>
      </c>
      <c r="P363">
        <v>499.82145142665701</v>
      </c>
      <c r="Q363">
        <v>441.396043092247</v>
      </c>
      <c r="R363">
        <v>29.006360142907202</v>
      </c>
      <c r="S363" s="1">
        <f>(Table2[[#This Row],[Close Price]]-Table2[[#This Row],[20D EMA]])/Table2[[#This Row],[20D EMA]]</f>
        <v>-5.1443833707517088E-2</v>
      </c>
      <c r="T363" s="1">
        <f>(Table2[[#This Row],[Close Price]]-Table2[[#This Row],[50D EMA]])/Table2[[#This Row],[50D EMA]]</f>
        <v>-1.9449848338659176E-2</v>
      </c>
      <c r="U363" s="1">
        <f>(Table2[[#This Row],[Close Price]]-Table2[[#This Row],[200D EMA]])/Table2[[#This Row],[200D EMA]]</f>
        <v>0.11034071933801733</v>
      </c>
      <c r="V363">
        <v>0.45403372798295999</v>
      </c>
      <c r="W363">
        <v>486.3</v>
      </c>
      <c r="X363">
        <v>501.95</v>
      </c>
      <c r="Y363">
        <v>480</v>
      </c>
      <c r="Z363">
        <v>514.5</v>
      </c>
      <c r="AA363">
        <v>480</v>
      </c>
      <c r="AB363">
        <v>527</v>
      </c>
      <c r="AC363" s="1">
        <f>(Table2[[#This Row],[Close Price]]/Table2[[#This Row],[Day Low]])-1</f>
        <v>7.8141065186099201E-3</v>
      </c>
      <c r="AD363" s="1">
        <f>(Table2[[#This Row],[Day High]]/Table2[[#This Row],[Close Price]])-1</f>
        <v>2.4178739032850283E-2</v>
      </c>
      <c r="AE363" s="1">
        <f>(Table2[[#This Row],[Close Price]]/Table2[[#This Row],[Current Week Low]])-1</f>
        <v>2.1041666666666625E-2</v>
      </c>
      <c r="AF363" s="1">
        <f>(Table2[[#This Row],[Current Week High]]/Table2[[#This Row],[Close Price]])-1</f>
        <v>4.9785758008569658E-2</v>
      </c>
      <c r="AG363" s="1">
        <f>(Table2[[#This Row],[Close Price]]/Table2[[#This Row],[Current Month Low]])-1</f>
        <v>2.1041666666666625E-2</v>
      </c>
      <c r="AH363" s="1">
        <f>(Table2[[#This Row],[Current Month High]]/Table2[[#This Row],[Close Price]])-1</f>
        <v>7.5290756988369623E-2</v>
      </c>
      <c r="AI363">
        <v>15.4764333809426</v>
      </c>
      <c r="AJ363">
        <v>38.544169611307403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0.12</v>
      </c>
      <c r="AM363" t="s">
        <v>3088</v>
      </c>
      <c r="AN363">
        <v>-5.37</v>
      </c>
      <c r="AO363" t="s">
        <v>3089</v>
      </c>
      <c r="AP363">
        <v>2.3616430914845998E-2</v>
      </c>
      <c r="AQ363">
        <f>(Table2[[#This Row],[Sharpe Ratio]]-AVERAGE(Table2[Sharpe Ratio]))/_xlfn.STDEV.P(Table2[Sharpe Ratio])</f>
        <v>-0.41533756857936172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-2.2447625480524644</v>
      </c>
      <c r="AS363">
        <f>_xlfn.RANK.AVG(Table2[[#This Row],[1Y Return vs Nifty Z-Score]],Table2[1Y Return vs Nifty Z-Score])</f>
        <v>464</v>
      </c>
      <c r="AT363">
        <f>_xlfn.RANK.AVG(Table2[[#This Row],[6M Return vs Nifty Z-Score]],Table2[6M Return vs Nifty Z-Score])</f>
        <v>187</v>
      </c>
      <c r="AU363">
        <f>_xlfn.RANK.AVG(Table2[[#This Row],[Sharpe Ratio Z-Score]],Table2[Sharpe Ratio Z-Score])</f>
        <v>457</v>
      </c>
      <c r="AV363">
        <f>(Table2[[#This Row],[Rank 1Y]]+Table2[[#This Row],[Rank 6M]]+Table2[[#This Row],[Rank Sharpe]])/3</f>
        <v>369.33333333333331</v>
      </c>
    </row>
    <row r="364" spans="1:48" x14ac:dyDescent="0.3">
      <c r="A364" t="s">
        <v>249</v>
      </c>
      <c r="B364" t="s">
        <v>250</v>
      </c>
      <c r="C364" t="s">
        <v>3030</v>
      </c>
      <c r="D364" t="s">
        <v>251</v>
      </c>
      <c r="E364">
        <v>102278.17922244999</v>
      </c>
      <c r="F364">
        <v>9189.9500000000007</v>
      </c>
      <c r="G364">
        <v>0.22016240195303599</v>
      </c>
      <c r="H364">
        <f>(Table2[[#This Row],[1Y Return vs Nifty]]-AVERAGE(Table2[1Y Return vs Nifty]))/_xlfn.STDEV.P(Table2[1Y Return vs Nifty])</f>
        <v>-0.4997498265036443</v>
      </c>
      <c r="I364">
        <v>-5.00827612488514</v>
      </c>
      <c r="J364">
        <f>(Table2[[#This Row],[1M Return vs Nifty]]-AVERAGE(Table2[1M Return vs Nifty]))/_xlfn.STDEV.P(Table2[1M Return vs Nifty])</f>
        <v>-0.3493566215931786</v>
      </c>
      <c r="K364">
        <v>-0.68286530597527495</v>
      </c>
      <c r="L364">
        <f>(Table2[[#This Row],[6M Return vs Nifty]]-AVERAGE(Table2[6M Return vs Nifty]))/_xlfn.STDEV.P(Table2[6M Return vs Nifty])</f>
        <v>-0.16400104140221544</v>
      </c>
      <c r="M364">
        <v>-2.6684749285303999</v>
      </c>
      <c r="N364">
        <f>(Table2[[#This Row],[1W Return vs Nifty]]-AVERAGE(Table2[1W Return vs Nifty]))/_xlfn.STDEV.P(Table2[1W Return vs Nifty])</f>
        <v>-0.30701666953557349</v>
      </c>
      <c r="O364">
        <v>9434.27</v>
      </c>
      <c r="P364">
        <v>9110.2851693436696</v>
      </c>
      <c r="Q364">
        <v>8307.2643579001706</v>
      </c>
      <c r="R364">
        <v>34.5136510893607</v>
      </c>
      <c r="S364" s="1">
        <f>(Table2[[#This Row],[Close Price]]-Table2[[#This Row],[20D EMA]])/Table2[[#This Row],[20D EMA]]</f>
        <v>-2.5897075237405722E-2</v>
      </c>
      <c r="T364" s="1">
        <f>(Table2[[#This Row],[Close Price]]-Table2[[#This Row],[50D EMA]])/Table2[[#This Row],[50D EMA]]</f>
        <v>8.7444936328014405E-3</v>
      </c>
      <c r="U364" s="1">
        <f>(Table2[[#This Row],[Close Price]]-Table2[[#This Row],[200D EMA]])/Table2[[#This Row],[200D EMA]]</f>
        <v>0.10625467110125129</v>
      </c>
      <c r="V364">
        <v>0.52428259459800597</v>
      </c>
      <c r="W364">
        <v>9117.2000000000007</v>
      </c>
      <c r="X364">
        <v>9367.65</v>
      </c>
      <c r="Y364">
        <v>9078.85</v>
      </c>
      <c r="Z364">
        <v>9385</v>
      </c>
      <c r="AA364">
        <v>9078.85</v>
      </c>
      <c r="AB364">
        <v>9850</v>
      </c>
      <c r="AC364" s="1">
        <f>(Table2[[#This Row],[Close Price]]/Table2[[#This Row],[Day Low]])-1</f>
        <v>7.9794235072170316E-3</v>
      </c>
      <c r="AD364" s="1">
        <f>(Table2[[#This Row],[Day High]]/Table2[[#This Row],[Close Price]])-1</f>
        <v>1.9336340241241645E-2</v>
      </c>
      <c r="AE364" s="1">
        <f>(Table2[[#This Row],[Close Price]]/Table2[[#This Row],[Current Week Low]])-1</f>
        <v>1.2237232689162214E-2</v>
      </c>
      <c r="AF364" s="1">
        <f>(Table2[[#This Row],[Current Week High]]/Table2[[#This Row],[Close Price]])-1</f>
        <v>2.1224272166877833E-2</v>
      </c>
      <c r="AG364" s="1">
        <f>(Table2[[#This Row],[Close Price]]/Table2[[#This Row],[Current Month Low]])-1</f>
        <v>1.2237232689162214E-2</v>
      </c>
      <c r="AH364" s="1">
        <f>(Table2[[#This Row],[Current Month High]]/Table2[[#This Row],[Close Price]])-1</f>
        <v>7.1823024064331165E-2</v>
      </c>
      <c r="AI364">
        <v>9.6306291111485791</v>
      </c>
      <c r="AJ364">
        <v>38.655531918103797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7.0000000000000007E-2</v>
      </c>
      <c r="AM364" t="s">
        <v>3088</v>
      </c>
      <c r="AN364">
        <v>-5.4</v>
      </c>
      <c r="AO364" t="s">
        <v>3089</v>
      </c>
      <c r="AP364">
        <v>9.0268488991280996E-2</v>
      </c>
      <c r="AQ364">
        <f>(Table2[[#This Row],[Sharpe Ratio]]-AVERAGE(Table2[Sharpe Ratio]))/_xlfn.STDEV.P(Table2[Sharpe Ratio])</f>
        <v>0.36513887859652666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-0.95498528043808517</v>
      </c>
      <c r="AS364">
        <f>_xlfn.RANK.AVG(Table2[[#This Row],[1Y Return vs Nifty Z-Score]],Table2[1Y Return vs Nifty Z-Score])</f>
        <v>489</v>
      </c>
      <c r="AT364">
        <f>_xlfn.RANK.AVG(Table2[[#This Row],[6M Return vs Nifty Z-Score]],Table2[6M Return vs Nifty Z-Score])</f>
        <v>374</v>
      </c>
      <c r="AU364">
        <f>_xlfn.RANK.AVG(Table2[[#This Row],[Sharpe Ratio Z-Score]],Table2[Sharpe Ratio Z-Score])</f>
        <v>246</v>
      </c>
      <c r="AV364">
        <f>(Table2[[#This Row],[Rank 1Y]]+Table2[[#This Row],[Rank 6M]]+Table2[[#This Row],[Rank Sharpe]])/3</f>
        <v>369.66666666666669</v>
      </c>
    </row>
    <row r="365" spans="1:48" x14ac:dyDescent="0.3">
      <c r="A365" t="s">
        <v>1157</v>
      </c>
      <c r="B365" t="s">
        <v>1158</v>
      </c>
      <c r="C365" t="s">
        <v>3033</v>
      </c>
      <c r="D365" t="s">
        <v>46</v>
      </c>
      <c r="E365">
        <v>9940.2369369999997</v>
      </c>
      <c r="F365">
        <v>353.45</v>
      </c>
      <c r="G365">
        <v>23.3942656046015</v>
      </c>
      <c r="H365">
        <f>(Table2[[#This Row],[1Y Return vs Nifty]]-AVERAGE(Table2[1Y Return vs Nifty]))/_xlfn.STDEV.P(Table2[1Y Return vs Nifty])</f>
        <v>-0.13706262292296903</v>
      </c>
      <c r="I365">
        <v>0.17445685607660699</v>
      </c>
      <c r="J365">
        <f>(Table2[[#This Row],[1M Return vs Nifty]]-AVERAGE(Table2[1M Return vs Nifty]))/_xlfn.STDEV.P(Table2[1M Return vs Nifty])</f>
        <v>0.20023450648302632</v>
      </c>
      <c r="K365">
        <v>13.766622981831301</v>
      </c>
      <c r="L365">
        <f>(Table2[[#This Row],[6M Return vs Nifty]]-AVERAGE(Table2[6M Return vs Nifty]))/_xlfn.STDEV.P(Table2[6M Return vs Nifty])</f>
        <v>0.36867369956615254</v>
      </c>
      <c r="M365">
        <v>-5.0141184167863599</v>
      </c>
      <c r="N365">
        <f>(Table2[[#This Row],[1W Return vs Nifty]]-AVERAGE(Table2[1W Return vs Nifty]))/_xlfn.STDEV.P(Table2[1W Return vs Nifty])</f>
        <v>-0.77513984205084052</v>
      </c>
      <c r="O365">
        <v>370.89</v>
      </c>
      <c r="P365">
        <v>350.41261504755897</v>
      </c>
      <c r="Q365">
        <v>300.17848757665399</v>
      </c>
      <c r="R365">
        <v>36.217938664103997</v>
      </c>
      <c r="S365" s="1">
        <f>(Table2[[#This Row],[Close Price]]-Table2[[#This Row],[20D EMA]])/Table2[[#This Row],[20D EMA]]</f>
        <v>-4.7022028094583293E-2</v>
      </c>
      <c r="T365" s="1">
        <f>(Table2[[#This Row],[Close Price]]-Table2[[#This Row],[50D EMA]])/Table2[[#This Row],[50D EMA]]</f>
        <v>8.6680239866044027E-3</v>
      </c>
      <c r="U365" s="1">
        <f>(Table2[[#This Row],[Close Price]]-Table2[[#This Row],[200D EMA]])/Table2[[#This Row],[200D EMA]]</f>
        <v>0.17746612308366205</v>
      </c>
      <c r="V365">
        <v>1.19311687343657</v>
      </c>
      <c r="W365">
        <v>352</v>
      </c>
      <c r="X365">
        <v>374.9</v>
      </c>
      <c r="Y365">
        <v>352</v>
      </c>
      <c r="Z365">
        <v>374.9</v>
      </c>
      <c r="AA365">
        <v>352</v>
      </c>
      <c r="AB365">
        <v>409.05</v>
      </c>
      <c r="AC365" s="1">
        <f>(Table2[[#This Row],[Close Price]]/Table2[[#This Row],[Day Low]])-1</f>
        <v>4.1193181818182101E-3</v>
      </c>
      <c r="AD365" s="1">
        <f>(Table2[[#This Row],[Day High]]/Table2[[#This Row],[Close Price]])-1</f>
        <v>6.0687508841420268E-2</v>
      </c>
      <c r="AE365" s="1">
        <f>(Table2[[#This Row],[Close Price]]/Table2[[#This Row],[Current Week Low]])-1</f>
        <v>4.1193181818182101E-3</v>
      </c>
      <c r="AF365" s="1">
        <f>(Table2[[#This Row],[Current Week High]]/Table2[[#This Row],[Close Price]])-1</f>
        <v>6.0687508841420268E-2</v>
      </c>
      <c r="AG365" s="1">
        <f>(Table2[[#This Row],[Close Price]]/Table2[[#This Row],[Current Month Low]])-1</f>
        <v>4.1193181818182101E-3</v>
      </c>
      <c r="AH365" s="1">
        <f>(Table2[[#This Row],[Current Month High]]/Table2[[#This Row],[Close Price]])-1</f>
        <v>0.1573065497241477</v>
      </c>
      <c r="AI365">
        <v>17.527231574480101</v>
      </c>
      <c r="AJ365">
        <v>49.292502639915497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0.31</v>
      </c>
      <c r="AM365" t="s">
        <v>3088</v>
      </c>
      <c r="AN365">
        <v>2.81</v>
      </c>
      <c r="AO365" t="s">
        <v>3088</v>
      </c>
      <c r="AP365">
        <v>-8.63020690825E-4</v>
      </c>
      <c r="AQ365">
        <f>(Table2[[#This Row],[Sharpe Ratio]]-AVERAGE(Table2[Sharpe Ratio]))/_xlfn.STDEV.P(Table2[Sharpe Ratio])</f>
        <v>-0.70198491255332141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-1.0452791714779521</v>
      </c>
      <c r="AS365">
        <f>_xlfn.RANK.AVG(Table2[[#This Row],[1Y Return vs Nifty Z-Score]],Table2[1Y Return vs Nifty Z-Score])</f>
        <v>332</v>
      </c>
      <c r="AT365">
        <f>_xlfn.RANK.AVG(Table2[[#This Row],[6M Return vs Nifty Z-Score]],Table2[6M Return vs Nifty Z-Score])</f>
        <v>212</v>
      </c>
      <c r="AU365">
        <f>_xlfn.RANK.AVG(Table2[[#This Row],[Sharpe Ratio Z-Score]],Table2[Sharpe Ratio Z-Score])</f>
        <v>566</v>
      </c>
      <c r="AV365">
        <f>(Table2[[#This Row],[Rank 1Y]]+Table2[[#This Row],[Rank 6M]]+Table2[[#This Row],[Rank Sharpe]])/3</f>
        <v>370</v>
      </c>
    </row>
    <row r="366" spans="1:48" x14ac:dyDescent="0.3">
      <c r="A366" t="s">
        <v>1461</v>
      </c>
      <c r="B366" t="s">
        <v>1462</v>
      </c>
      <c r="C366" t="s">
        <v>3044</v>
      </c>
      <c r="D366" t="s">
        <v>385</v>
      </c>
      <c r="E366">
        <v>6664.0745456340001</v>
      </c>
      <c r="F366">
        <v>81.790000000000006</v>
      </c>
      <c r="G366">
        <v>3.13090554249949</v>
      </c>
      <c r="H366">
        <f>(Table2[[#This Row],[1Y Return vs Nifty]]-AVERAGE(Table2[1Y Return vs Nifty]))/_xlfn.STDEV.P(Table2[1Y Return vs Nifty])</f>
        <v>-0.45419512776277671</v>
      </c>
      <c r="I366">
        <v>-1.11843636127461</v>
      </c>
      <c r="J366">
        <f>(Table2[[#This Row],[1M Return vs Nifty]]-AVERAGE(Table2[1M Return vs Nifty]))/_xlfn.STDEV.P(Table2[1M Return vs Nifty])</f>
        <v>6.3132586624081166E-2</v>
      </c>
      <c r="K366">
        <v>1.0442508873251499</v>
      </c>
      <c r="L366">
        <f>(Table2[[#This Row],[6M Return vs Nifty]]-AVERAGE(Table2[6M Return vs Nifty]))/_xlfn.STDEV.P(Table2[6M Return vs Nifty])</f>
        <v>-0.1003315776423862</v>
      </c>
      <c r="M366">
        <v>-0.45613978051605403</v>
      </c>
      <c r="N366">
        <f>(Table2[[#This Row],[1W Return vs Nifty]]-AVERAGE(Table2[1W Return vs Nifty]))/_xlfn.STDEV.P(Table2[1W Return vs Nifty])</f>
        <v>0.13450198124862342</v>
      </c>
      <c r="O366">
        <v>86.23</v>
      </c>
      <c r="P366">
        <v>82.543098998962904</v>
      </c>
      <c r="Q366">
        <v>74.325238204178802</v>
      </c>
      <c r="R366">
        <v>35.9001492611104</v>
      </c>
      <c r="S366" s="1">
        <f>(Table2[[#This Row],[Close Price]]-Table2[[#This Row],[20D EMA]])/Table2[[#This Row],[20D EMA]]</f>
        <v>-5.1490200626232142E-2</v>
      </c>
      <c r="T366" s="1">
        <f>(Table2[[#This Row],[Close Price]]-Table2[[#This Row],[50D EMA]])/Table2[[#This Row],[50D EMA]]</f>
        <v>-9.1237063800131846E-3</v>
      </c>
      <c r="U366" s="1">
        <f>(Table2[[#This Row],[Close Price]]-Table2[[#This Row],[200D EMA]])/Table2[[#This Row],[200D EMA]]</f>
        <v>0.10043374197220549</v>
      </c>
      <c r="V366">
        <v>1.0522288164359499</v>
      </c>
      <c r="W366">
        <v>81.25</v>
      </c>
      <c r="X366">
        <v>84.77</v>
      </c>
      <c r="Y366">
        <v>81.25</v>
      </c>
      <c r="Z366">
        <v>87.42</v>
      </c>
      <c r="AA366">
        <v>81.25</v>
      </c>
      <c r="AB366">
        <v>94.29</v>
      </c>
      <c r="AC366" s="1">
        <f>(Table2[[#This Row],[Close Price]]/Table2[[#This Row],[Day Low]])-1</f>
        <v>6.6461538461539682E-3</v>
      </c>
      <c r="AD366" s="1">
        <f>(Table2[[#This Row],[Day High]]/Table2[[#This Row],[Close Price]])-1</f>
        <v>3.6434771977014169E-2</v>
      </c>
      <c r="AE366" s="1">
        <f>(Table2[[#This Row],[Close Price]]/Table2[[#This Row],[Current Week Low]])-1</f>
        <v>6.6461538461539682E-3</v>
      </c>
      <c r="AF366" s="1">
        <f>(Table2[[#This Row],[Current Week High]]/Table2[[#This Row],[Close Price]])-1</f>
        <v>6.8834820882748504E-2</v>
      </c>
      <c r="AG366" s="1">
        <f>(Table2[[#This Row],[Close Price]]/Table2[[#This Row],[Current Month Low]])-1</f>
        <v>6.6461538461539682E-3</v>
      </c>
      <c r="AH366" s="1">
        <f>(Table2[[#This Row],[Current Month High]]/Table2[[#This Row],[Close Price]])-1</f>
        <v>0.15283041936667074</v>
      </c>
      <c r="AI366">
        <v>20.2469739576965</v>
      </c>
      <c r="AJ366">
        <v>39.4543904518329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0.14000000000000001</v>
      </c>
      <c r="AM366" t="s">
        <v>3088</v>
      </c>
      <c r="AN366">
        <v>-5.42</v>
      </c>
      <c r="AO366" t="s">
        <v>3089</v>
      </c>
      <c r="AP366">
        <v>6.8557608743399001E-2</v>
      </c>
      <c r="AQ366">
        <f>(Table2[[#This Row],[Sharpe Ratio]]-AVERAGE(Table2[Sharpe Ratio]))/_xlfn.STDEV.P(Table2[Sharpe Ratio])</f>
        <v>0.11091070965542389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-0.24598142787703445</v>
      </c>
      <c r="AS366">
        <f>_xlfn.RANK.AVG(Table2[[#This Row],[1Y Return vs Nifty Z-Score]],Table2[1Y Return vs Nifty Z-Score])</f>
        <v>455</v>
      </c>
      <c r="AT366">
        <f>_xlfn.RANK.AVG(Table2[[#This Row],[6M Return vs Nifty Z-Score]],Table2[6M Return vs Nifty Z-Score])</f>
        <v>351</v>
      </c>
      <c r="AU366">
        <f>_xlfn.RANK.AVG(Table2[[#This Row],[Sharpe Ratio Z-Score]],Table2[Sharpe Ratio Z-Score])</f>
        <v>304</v>
      </c>
      <c r="AV366">
        <f>(Table2[[#This Row],[Rank 1Y]]+Table2[[#This Row],[Rank 6M]]+Table2[[#This Row],[Rank Sharpe]])/3</f>
        <v>370</v>
      </c>
    </row>
    <row r="367" spans="1:48" x14ac:dyDescent="0.3">
      <c r="A367" t="s">
        <v>610</v>
      </c>
      <c r="B367" t="s">
        <v>611</v>
      </c>
      <c r="C367" t="s">
        <v>3036</v>
      </c>
      <c r="D367" t="s">
        <v>212</v>
      </c>
      <c r="E367">
        <v>30261.926730719999</v>
      </c>
      <c r="F367">
        <v>15954.55</v>
      </c>
      <c r="G367">
        <v>0.364028070015326</v>
      </c>
      <c r="H367">
        <f>(Table2[[#This Row],[1Y Return vs Nifty]]-AVERAGE(Table2[1Y Return vs Nifty]))/_xlfn.STDEV.P(Table2[1Y Return vs Nifty])</f>
        <v>-0.4974982512696644</v>
      </c>
      <c r="I367">
        <v>2.5134169839223302</v>
      </c>
      <c r="J367">
        <f>(Table2[[#This Row],[1M Return vs Nifty]]-AVERAGE(Table2[1M Return vs Nifty]))/_xlfn.STDEV.P(Table2[1M Return vs Nifty])</f>
        <v>0.44826421202835304</v>
      </c>
      <c r="K367">
        <v>2.9252939777033502</v>
      </c>
      <c r="L367">
        <f>(Table2[[#This Row],[6M Return vs Nifty]]-AVERAGE(Table2[6M Return vs Nifty]))/_xlfn.STDEV.P(Table2[6M Return vs Nifty])</f>
        <v>-3.09876589540624E-2</v>
      </c>
      <c r="M367">
        <v>2.9603559618253898</v>
      </c>
      <c r="N367">
        <f>(Table2[[#This Row],[1W Return vs Nifty]]-AVERAGE(Table2[1W Return vs Nifty]))/_xlfn.STDEV.P(Table2[1W Return vs Nifty])</f>
        <v>0.81633655406297989</v>
      </c>
      <c r="O367">
        <v>15826.86</v>
      </c>
      <c r="P367">
        <v>15680.948144354499</v>
      </c>
      <c r="Q367">
        <v>14936.930296144101</v>
      </c>
      <c r="R367">
        <v>54.5238511200182</v>
      </c>
      <c r="S367" s="1">
        <f>(Table2[[#This Row],[Close Price]]-Table2[[#This Row],[20D EMA]])/Table2[[#This Row],[20D EMA]]</f>
        <v>8.0679300884697706E-3</v>
      </c>
      <c r="T367" s="1">
        <f>(Table2[[#This Row],[Close Price]]-Table2[[#This Row],[50D EMA]])/Table2[[#This Row],[50D EMA]]</f>
        <v>1.7448042881514345E-2</v>
      </c>
      <c r="U367" s="1">
        <f>(Table2[[#This Row],[Close Price]]-Table2[[#This Row],[200D EMA]])/Table2[[#This Row],[200D EMA]]</f>
        <v>6.8127766795470168E-2</v>
      </c>
      <c r="V367">
        <v>0.17462536730157399</v>
      </c>
      <c r="W367">
        <v>15800.05</v>
      </c>
      <c r="X367">
        <v>16252.95</v>
      </c>
      <c r="Y367">
        <v>15600</v>
      </c>
      <c r="Z367">
        <v>16252.95</v>
      </c>
      <c r="AA367">
        <v>15600</v>
      </c>
      <c r="AB367">
        <v>16359.8</v>
      </c>
      <c r="AC367" s="1">
        <f>(Table2[[#This Row],[Close Price]]/Table2[[#This Row],[Day Low]])-1</f>
        <v>9.7784500681958875E-3</v>
      </c>
      <c r="AD367" s="1">
        <f>(Table2[[#This Row],[Day High]]/Table2[[#This Row],[Close Price]])-1</f>
        <v>1.8703128574607319E-2</v>
      </c>
      <c r="AE367" s="1">
        <f>(Table2[[#This Row],[Close Price]]/Table2[[#This Row],[Current Week Low]])-1</f>
        <v>2.2727564102564157E-2</v>
      </c>
      <c r="AF367" s="1">
        <f>(Table2[[#This Row],[Current Week High]]/Table2[[#This Row],[Close Price]])-1</f>
        <v>1.8703128574607319E-2</v>
      </c>
      <c r="AG367" s="1">
        <f>(Table2[[#This Row],[Close Price]]/Table2[[#This Row],[Current Month Low]])-1</f>
        <v>2.2727564102564157E-2</v>
      </c>
      <c r="AH367" s="1">
        <f>(Table2[[#This Row],[Current Month High]]/Table2[[#This Row],[Close Price]])-1</f>
        <v>2.5400277663738535E-2</v>
      </c>
      <c r="AI367">
        <v>14.3874317984524</v>
      </c>
      <c r="AJ367">
        <v>25.626377952755899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0.11</v>
      </c>
      <c r="AM367" t="s">
        <v>3088</v>
      </c>
      <c r="AN367">
        <v>5.16</v>
      </c>
      <c r="AO367" t="s">
        <v>3088</v>
      </c>
      <c r="AP367">
        <v>7.3320306641946997E-2</v>
      </c>
      <c r="AQ367">
        <f>(Table2[[#This Row],[Sharpe Ratio]]-AVERAGE(Table2[Sharpe Ratio]))/_xlfn.STDEV.P(Table2[Sharpe Ratio])</f>
        <v>0.16668053345543385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0.90279538932304004</v>
      </c>
      <c r="AS367">
        <f>_xlfn.RANK.AVG(Table2[[#This Row],[1Y Return vs Nifty Z-Score]],Table2[1Y Return vs Nifty Z-Score])</f>
        <v>488</v>
      </c>
      <c r="AT367">
        <f>_xlfn.RANK.AVG(Table2[[#This Row],[6M Return vs Nifty Z-Score]],Table2[6M Return vs Nifty Z-Score])</f>
        <v>332</v>
      </c>
      <c r="AU367">
        <f>_xlfn.RANK.AVG(Table2[[#This Row],[Sharpe Ratio Z-Score]],Table2[Sharpe Ratio Z-Score])</f>
        <v>291</v>
      </c>
      <c r="AV367">
        <f>(Table2[[#This Row],[Rank 1Y]]+Table2[[#This Row],[Rank 6M]]+Table2[[#This Row],[Rank Sharpe]])/3</f>
        <v>370.33333333333331</v>
      </c>
    </row>
    <row r="368" spans="1:48" x14ac:dyDescent="0.3">
      <c r="A368" t="s">
        <v>1029</v>
      </c>
      <c r="B368" t="s">
        <v>1030</v>
      </c>
      <c r="C368" t="s">
        <v>3030</v>
      </c>
      <c r="D368" t="s">
        <v>24</v>
      </c>
      <c r="E368">
        <v>12397.112168453999</v>
      </c>
      <c r="F368">
        <v>112.58</v>
      </c>
      <c r="G368">
        <v>44.722957983324001</v>
      </c>
      <c r="H368">
        <f>(Table2[[#This Row],[1Y Return vs Nifty]]-AVERAGE(Table2[1Y Return vs Nifty]))/_xlfn.STDEV.P(Table2[1Y Return vs Nifty])</f>
        <v>0.19674290677654716</v>
      </c>
      <c r="I368">
        <v>-0.52454040024994197</v>
      </c>
      <c r="J368">
        <f>(Table2[[#This Row],[1M Return vs Nifty]]-AVERAGE(Table2[1M Return vs Nifty]))/_xlfn.STDEV.P(Table2[1M Return vs Nifty])</f>
        <v>0.12611093267788076</v>
      </c>
      <c r="K368">
        <v>-31.091624402578798</v>
      </c>
      <c r="L368">
        <f>(Table2[[#This Row],[6M Return vs Nifty]]-AVERAGE(Table2[6M Return vs Nifty]))/_xlfn.STDEV.P(Table2[6M Return vs Nifty])</f>
        <v>-1.2850080661715078</v>
      </c>
      <c r="M368">
        <v>0.431790229405704</v>
      </c>
      <c r="N368">
        <f>(Table2[[#This Row],[1W Return vs Nifty]]-AVERAGE(Table2[1W Return vs Nifty]))/_xlfn.STDEV.P(Table2[1W Return vs Nifty])</f>
        <v>0.31170734740814121</v>
      </c>
      <c r="O368">
        <v>111.74</v>
      </c>
      <c r="P368">
        <v>116.013184616304</v>
      </c>
      <c r="Q368">
        <v>116.600915505429</v>
      </c>
      <c r="R368">
        <v>53.3162723630983</v>
      </c>
      <c r="S368" s="1">
        <f>(Table2[[#This Row],[Close Price]]-Table2[[#This Row],[20D EMA]])/Table2[[#This Row],[20D EMA]]</f>
        <v>7.5174512260605285E-3</v>
      </c>
      <c r="T368" s="1">
        <f>(Table2[[#This Row],[Close Price]]-Table2[[#This Row],[50D EMA]])/Table2[[#This Row],[50D EMA]]</f>
        <v>-2.9593055545011897E-2</v>
      </c>
      <c r="U368" s="1">
        <f>(Table2[[#This Row],[Close Price]]-Table2[[#This Row],[200D EMA]])/Table2[[#This Row],[200D EMA]]</f>
        <v>-3.4484424826336686E-2</v>
      </c>
      <c r="V368">
        <v>1.9508390685883601</v>
      </c>
      <c r="W368">
        <v>111.65</v>
      </c>
      <c r="X368">
        <v>115.47</v>
      </c>
      <c r="Y368">
        <v>110</v>
      </c>
      <c r="Z368">
        <v>115.47</v>
      </c>
      <c r="AA368">
        <v>107.71</v>
      </c>
      <c r="AB368">
        <v>123.7</v>
      </c>
      <c r="AC368" s="1">
        <f>(Table2[[#This Row],[Close Price]]/Table2[[#This Row],[Day Low]])-1</f>
        <v>8.329601433049616E-3</v>
      </c>
      <c r="AD368" s="1">
        <f>(Table2[[#This Row],[Day High]]/Table2[[#This Row],[Close Price]])-1</f>
        <v>2.5670634215668953E-2</v>
      </c>
      <c r="AE368" s="1">
        <f>(Table2[[#This Row],[Close Price]]/Table2[[#This Row],[Current Week Low]])-1</f>
        <v>2.3454545454545395E-2</v>
      </c>
      <c r="AF368" s="1">
        <f>(Table2[[#This Row],[Current Week High]]/Table2[[#This Row],[Close Price]])-1</f>
        <v>2.5670634215668953E-2</v>
      </c>
      <c r="AG368" s="1">
        <f>(Table2[[#This Row],[Close Price]]/Table2[[#This Row],[Current Month Low]])-1</f>
        <v>4.5214000557051381E-2</v>
      </c>
      <c r="AH368" s="1">
        <f>(Table2[[#This Row],[Current Month High]]/Table2[[#This Row],[Close Price]])-1</f>
        <v>9.8774205009770855E-2</v>
      </c>
      <c r="AI368">
        <v>35.459228992716298</v>
      </c>
      <c r="AJ368">
        <v>68.785607196401699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-0.16</v>
      </c>
      <c r="AM368" t="s">
        <v>3089</v>
      </c>
      <c r="AN368">
        <v>1.74</v>
      </c>
      <c r="AO368" t="s">
        <v>3088</v>
      </c>
      <c r="AP368">
        <v>0.118312579139792</v>
      </c>
      <c r="AQ368">
        <f>(Table2[[#This Row],[Sharpe Ratio]]-AVERAGE(Table2[Sharpe Ratio]))/_xlfn.STDEV.P(Table2[Sharpe Ratio])</f>
        <v>0.69352711558524571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240</v>
      </c>
      <c r="AT368">
        <f>_xlfn.RANK.AVG(Table2[[#This Row],[6M Return vs Nifty Z-Score]],Table2[6M Return vs Nifty Z-Score])</f>
        <v>691</v>
      </c>
      <c r="AU368">
        <f>_xlfn.RANK.AVG(Table2[[#This Row],[Sharpe Ratio Z-Score]],Table2[Sharpe Ratio Z-Score])</f>
        <v>180</v>
      </c>
      <c r="AV368">
        <f>(Table2[[#This Row],[Rank 1Y]]+Table2[[#This Row],[Rank 6M]]+Table2[[#This Row],[Rank Sharpe]])/3</f>
        <v>370.33333333333331</v>
      </c>
    </row>
    <row r="369" spans="1:48" x14ac:dyDescent="0.3">
      <c r="A369" t="s">
        <v>1074</v>
      </c>
      <c r="B369" t="s">
        <v>1075</v>
      </c>
      <c r="C369" t="s">
        <v>3029</v>
      </c>
      <c r="D369" t="s">
        <v>310</v>
      </c>
      <c r="E369">
        <v>11560.5906068</v>
      </c>
      <c r="F369">
        <v>2138</v>
      </c>
      <c r="G369">
        <v>11.813521524329801</v>
      </c>
      <c r="H369">
        <f>(Table2[[#This Row],[1Y Return vs Nifty]]-AVERAGE(Table2[1Y Return vs Nifty]))/_xlfn.STDEV.P(Table2[1Y Return vs Nifty])</f>
        <v>-0.31830750860972912</v>
      </c>
      <c r="I369">
        <v>-10.425566881276399</v>
      </c>
      <c r="J369">
        <f>(Table2[[#This Row],[1M Return vs Nifty]]-AVERAGE(Table2[1M Return vs Nifty]))/_xlfn.STDEV.P(Table2[1M Return vs Nifty])</f>
        <v>-0.92382089533806699</v>
      </c>
      <c r="K369">
        <v>5.2329970524782103</v>
      </c>
      <c r="L369">
        <f>(Table2[[#This Row],[6M Return vs Nifty]]-AVERAGE(Table2[6M Return vs Nifty]))/_xlfn.STDEV.P(Table2[6M Return vs Nifty])</f>
        <v>5.4084913382283301E-2</v>
      </c>
      <c r="M369">
        <v>-5.52240957432321</v>
      </c>
      <c r="N369">
        <f>(Table2[[#This Row],[1W Return vs Nifty]]-AVERAGE(Table2[1W Return vs Nifty]))/_xlfn.STDEV.P(Table2[1W Return vs Nifty])</f>
        <v>-0.87658018045645381</v>
      </c>
      <c r="O369">
        <v>2316.9899999999998</v>
      </c>
      <c r="P369">
        <v>2245.2046989104701</v>
      </c>
      <c r="Q369">
        <v>1994.72672640363</v>
      </c>
      <c r="R369">
        <v>24.3297530391851</v>
      </c>
      <c r="S369" s="1">
        <f>(Table2[[#This Row],[Close Price]]-Table2[[#This Row],[20D EMA]])/Table2[[#This Row],[20D EMA]]</f>
        <v>-7.7251088696973141E-2</v>
      </c>
      <c r="T369" s="1">
        <f>(Table2[[#This Row],[Close Price]]-Table2[[#This Row],[50D EMA]])/Table2[[#This Row],[50D EMA]]</f>
        <v>-4.7748296163148657E-2</v>
      </c>
      <c r="U369" s="1">
        <f>(Table2[[#This Row],[Close Price]]-Table2[[#This Row],[200D EMA]])/Table2[[#This Row],[200D EMA]]</f>
        <v>7.1826015914813024E-2</v>
      </c>
      <c r="V369">
        <v>0.83218223046694195</v>
      </c>
      <c r="W369">
        <v>2126.15</v>
      </c>
      <c r="X369">
        <v>2238.4</v>
      </c>
      <c r="Y369">
        <v>2126.15</v>
      </c>
      <c r="Z369">
        <v>2244.1</v>
      </c>
      <c r="AA369">
        <v>2126.15</v>
      </c>
      <c r="AB369">
        <v>2406.1999999999998</v>
      </c>
      <c r="AC369" s="1">
        <f>(Table2[[#This Row],[Close Price]]/Table2[[#This Row],[Day Low]])-1</f>
        <v>5.5734543658725322E-3</v>
      </c>
      <c r="AD369" s="1">
        <f>(Table2[[#This Row],[Day High]]/Table2[[#This Row],[Close Price]])-1</f>
        <v>4.6959775491113298E-2</v>
      </c>
      <c r="AE369" s="1">
        <f>(Table2[[#This Row],[Close Price]]/Table2[[#This Row],[Current Week Low]])-1</f>
        <v>5.5734543658725322E-3</v>
      </c>
      <c r="AF369" s="1">
        <f>(Table2[[#This Row],[Current Week High]]/Table2[[#This Row],[Close Price]])-1</f>
        <v>4.9625818521983112E-2</v>
      </c>
      <c r="AG369" s="1">
        <f>(Table2[[#This Row],[Close Price]]/Table2[[#This Row],[Current Month Low]])-1</f>
        <v>5.5734543658725322E-3</v>
      </c>
      <c r="AH369" s="1">
        <f>(Table2[[#This Row],[Current Month High]]/Table2[[#This Row],[Close Price]])-1</f>
        <v>0.12544434050514486</v>
      </c>
      <c r="AI369">
        <v>28.524321796071</v>
      </c>
      <c r="AJ369">
        <v>36.696397174003302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-7.0000000000000007E-2</v>
      </c>
      <c r="AM369" t="s">
        <v>3089</v>
      </c>
      <c r="AN369">
        <v>-6.03</v>
      </c>
      <c r="AO369" t="s">
        <v>3089</v>
      </c>
      <c r="AP369">
        <v>3.6445900108178997E-2</v>
      </c>
      <c r="AQ369">
        <f>(Table2[[#This Row],[Sharpe Ratio]]-AVERAGE(Table2[Sharpe Ratio]))/_xlfn.STDEV.P(Table2[Sharpe Ratio])</f>
        <v>-0.26510817095622657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-2.3297318419781932</v>
      </c>
      <c r="AS369">
        <f>_xlfn.RANK.AVG(Table2[[#This Row],[1Y Return vs Nifty Z-Score]],Table2[1Y Return vs Nifty Z-Score])</f>
        <v>402</v>
      </c>
      <c r="AT369">
        <f>_xlfn.RANK.AVG(Table2[[#This Row],[6M Return vs Nifty Z-Score]],Table2[6M Return vs Nifty Z-Score])</f>
        <v>302</v>
      </c>
      <c r="AU369">
        <f>_xlfn.RANK.AVG(Table2[[#This Row],[Sharpe Ratio Z-Score]],Table2[Sharpe Ratio Z-Score])</f>
        <v>409</v>
      </c>
      <c r="AV369">
        <f>(Table2[[#This Row],[Rank 1Y]]+Table2[[#This Row],[Rank 6M]]+Table2[[#This Row],[Rank Sharpe]])/3</f>
        <v>371</v>
      </c>
    </row>
    <row r="370" spans="1:48" x14ac:dyDescent="0.3">
      <c r="A370" t="s">
        <v>1705</v>
      </c>
      <c r="B370" t="s">
        <v>1706</v>
      </c>
      <c r="C370" t="s">
        <v>3045</v>
      </c>
      <c r="D370" t="s">
        <v>121</v>
      </c>
      <c r="E370">
        <v>4468.3304959799998</v>
      </c>
      <c r="F370">
        <v>261.3</v>
      </c>
      <c r="G370">
        <v>49.089519634525999</v>
      </c>
      <c r="H370">
        <f>(Table2[[#This Row],[1Y Return vs Nifty]]-AVERAGE(Table2[1Y Return vs Nifty]))/_xlfn.STDEV.P(Table2[1Y Return vs Nifty])</f>
        <v>0.26508194974568672</v>
      </c>
      <c r="I370">
        <v>-5.7589612040324401</v>
      </c>
      <c r="J370">
        <f>(Table2[[#This Row],[1M Return vs Nifty]]-AVERAGE(Table2[1M Return vs Nifty]))/_xlfn.STDEV.P(Table2[1M Return vs Nifty])</f>
        <v>-0.42896131297783496</v>
      </c>
      <c r="K370">
        <v>-17.611202526743501</v>
      </c>
      <c r="L370">
        <f>(Table2[[#This Row],[6M Return vs Nifty]]-AVERAGE(Table2[6M Return vs Nifty]))/_xlfn.STDEV.P(Table2[6M Return vs Nifty])</f>
        <v>-0.788057579910038</v>
      </c>
      <c r="M370">
        <v>-2.67176298646765</v>
      </c>
      <c r="N370">
        <f>(Table2[[#This Row],[1W Return vs Nifty]]-AVERAGE(Table2[1W Return vs Nifty]))/_xlfn.STDEV.P(Table2[1W Return vs Nifty])</f>
        <v>-0.30767287160579682</v>
      </c>
      <c r="O370">
        <v>280.87</v>
      </c>
      <c r="P370">
        <v>277.85820628820198</v>
      </c>
      <c r="Q370">
        <v>241.52646300125801</v>
      </c>
      <c r="R370">
        <v>28.990235780863799</v>
      </c>
      <c r="S370" s="1">
        <f>(Table2[[#This Row],[Close Price]]-Table2[[#This Row],[20D EMA]])/Table2[[#This Row],[20D EMA]]</f>
        <v>-6.9676362730088634E-2</v>
      </c>
      <c r="T370" s="1">
        <f>(Table2[[#This Row],[Close Price]]-Table2[[#This Row],[50D EMA]])/Table2[[#This Row],[50D EMA]]</f>
        <v>-5.9592288129245885E-2</v>
      </c>
      <c r="U370" s="1">
        <f>(Table2[[#This Row],[Close Price]]-Table2[[#This Row],[200D EMA]])/Table2[[#This Row],[200D EMA]]</f>
        <v>8.1869028979400127E-2</v>
      </c>
      <c r="V370">
        <v>0.597171809003892</v>
      </c>
      <c r="W370">
        <v>260</v>
      </c>
      <c r="X370">
        <v>276.5</v>
      </c>
      <c r="Y370">
        <v>260</v>
      </c>
      <c r="Z370">
        <v>280</v>
      </c>
      <c r="AA370">
        <v>260</v>
      </c>
      <c r="AB370">
        <v>297.5</v>
      </c>
      <c r="AC370" s="1">
        <f>(Table2[[#This Row],[Close Price]]/Table2[[#This Row],[Day Low]])-1</f>
        <v>5.0000000000001155E-3</v>
      </c>
      <c r="AD370" s="1">
        <f>(Table2[[#This Row],[Day High]]/Table2[[#This Row],[Close Price]])-1</f>
        <v>5.8170685036356584E-2</v>
      </c>
      <c r="AE370" s="1">
        <f>(Table2[[#This Row],[Close Price]]/Table2[[#This Row],[Current Week Low]])-1</f>
        <v>5.0000000000001155E-3</v>
      </c>
      <c r="AF370" s="1">
        <f>(Table2[[#This Row],[Current Week High]]/Table2[[#This Row],[Close Price]])-1</f>
        <v>7.1565250669728186E-2</v>
      </c>
      <c r="AG370" s="1">
        <f>(Table2[[#This Row],[Close Price]]/Table2[[#This Row],[Current Month Low]])-1</f>
        <v>5.0000000000001155E-3</v>
      </c>
      <c r="AH370" s="1">
        <f>(Table2[[#This Row],[Current Month High]]/Table2[[#This Row],[Close Price]])-1</f>
        <v>0.1385380788365862</v>
      </c>
      <c r="AI370">
        <v>22.6368159203979</v>
      </c>
      <c r="AJ370">
        <v>101.931993817619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</v>
      </c>
      <c r="AM370">
        <v>0</v>
      </c>
      <c r="AN370">
        <v>-3.35</v>
      </c>
      <c r="AO370" t="s">
        <v>3089</v>
      </c>
      <c r="AP370">
        <v>6.8568805460829996E-2</v>
      </c>
      <c r="AQ370">
        <f>(Table2[[#This Row],[Sharpe Ratio]]-AVERAGE(Table2[Sharpe Ratio]))/_xlfn.STDEV.P(Table2[Sharpe Ratio])</f>
        <v>0.11104181999909181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-1.1485679947488912</v>
      </c>
      <c r="AS370">
        <f>_xlfn.RANK.AVG(Table2[[#This Row],[1Y Return vs Nifty Z-Score]],Table2[1Y Return vs Nifty Z-Score])</f>
        <v>226</v>
      </c>
      <c r="AT370">
        <f>_xlfn.RANK.AVG(Table2[[#This Row],[6M Return vs Nifty Z-Score]],Table2[6M Return vs Nifty Z-Score])</f>
        <v>586</v>
      </c>
      <c r="AU370">
        <f>_xlfn.RANK.AVG(Table2[[#This Row],[Sharpe Ratio Z-Score]],Table2[Sharpe Ratio Z-Score])</f>
        <v>303</v>
      </c>
      <c r="AV370">
        <f>(Table2[[#This Row],[Rank 1Y]]+Table2[[#This Row],[Rank 6M]]+Table2[[#This Row],[Rank Sharpe]])/3</f>
        <v>371.66666666666669</v>
      </c>
    </row>
    <row r="371" spans="1:48" x14ac:dyDescent="0.3">
      <c r="A371" t="s">
        <v>202</v>
      </c>
      <c r="B371" t="s">
        <v>203</v>
      </c>
      <c r="C371" t="s">
        <v>3030</v>
      </c>
      <c r="D371" t="s">
        <v>34</v>
      </c>
      <c r="E371">
        <v>123854.12418704999</v>
      </c>
      <c r="F371">
        <v>239.5</v>
      </c>
      <c r="G371">
        <v>3.5204066809002299</v>
      </c>
      <c r="H371">
        <f>(Table2[[#This Row],[1Y Return vs Nifty]]-AVERAGE(Table2[1Y Return vs Nifty]))/_xlfn.STDEV.P(Table2[1Y Return vs Nifty])</f>
        <v>-0.44809922504573396</v>
      </c>
      <c r="I371">
        <v>-8.78101622801627</v>
      </c>
      <c r="J371">
        <f>(Table2[[#This Row],[1M Return vs Nifty]]-AVERAGE(Table2[1M Return vs Nifty]))/_xlfn.STDEV.P(Table2[1M Return vs Nifty])</f>
        <v>-0.74942826272052221</v>
      </c>
      <c r="K371">
        <v>-13.722968355053199</v>
      </c>
      <c r="L371">
        <f>(Table2[[#This Row],[6M Return vs Nifty]]-AVERAGE(Table2[6M Return vs Nifty]))/_xlfn.STDEV.P(Table2[6M Return vs Nifty])</f>
        <v>-0.64471934612792747</v>
      </c>
      <c r="M371">
        <v>-2.86384369726348</v>
      </c>
      <c r="N371">
        <f>(Table2[[#This Row],[1W Return vs Nifty]]-AVERAGE(Table2[1W Return vs Nifty]))/_xlfn.STDEV.P(Table2[1W Return vs Nifty])</f>
        <v>-0.34600667304106403</v>
      </c>
      <c r="O371">
        <v>252.58</v>
      </c>
      <c r="P371">
        <v>259.83828242134399</v>
      </c>
      <c r="Q371">
        <v>246.51354913519401</v>
      </c>
      <c r="R371">
        <v>26.1447950189377</v>
      </c>
      <c r="S371" s="1">
        <f>(Table2[[#This Row],[Close Price]]-Table2[[#This Row],[20D EMA]])/Table2[[#This Row],[20D EMA]]</f>
        <v>-5.1785572887797969E-2</v>
      </c>
      <c r="T371" s="1">
        <f>(Table2[[#This Row],[Close Price]]-Table2[[#This Row],[50D EMA]])/Table2[[#This Row],[50D EMA]]</f>
        <v>-7.8272848141615239E-2</v>
      </c>
      <c r="U371" s="1">
        <f>(Table2[[#This Row],[Close Price]]-Table2[[#This Row],[200D EMA]])/Table2[[#This Row],[200D EMA]]</f>
        <v>-2.8450968150832194E-2</v>
      </c>
      <c r="V371">
        <v>1.01375605086294</v>
      </c>
      <c r="W371">
        <v>238.7</v>
      </c>
      <c r="X371">
        <v>246.35</v>
      </c>
      <c r="Y371">
        <v>231.25</v>
      </c>
      <c r="Z371">
        <v>246.35</v>
      </c>
      <c r="AA371">
        <v>231.25</v>
      </c>
      <c r="AB371">
        <v>258.45</v>
      </c>
      <c r="AC371" s="1">
        <f>(Table2[[#This Row],[Close Price]]/Table2[[#This Row],[Day Low]])-1</f>
        <v>3.3514872224549297E-3</v>
      </c>
      <c r="AD371" s="1">
        <f>(Table2[[#This Row],[Day High]]/Table2[[#This Row],[Close Price]])-1</f>
        <v>2.8601252609603334E-2</v>
      </c>
      <c r="AE371" s="1">
        <f>(Table2[[#This Row],[Close Price]]/Table2[[#This Row],[Current Week Low]])-1</f>
        <v>3.5675675675675755E-2</v>
      </c>
      <c r="AF371" s="1">
        <f>(Table2[[#This Row],[Current Week High]]/Table2[[#This Row],[Close Price]])-1</f>
        <v>2.8601252609603334E-2</v>
      </c>
      <c r="AG371" s="1">
        <f>(Table2[[#This Row],[Close Price]]/Table2[[#This Row],[Current Month Low]])-1</f>
        <v>3.5675675675675755E-2</v>
      </c>
      <c r="AH371" s="1">
        <f>(Table2[[#This Row],[Current Month High]]/Table2[[#This Row],[Close Price]])-1</f>
        <v>7.9123173277661829E-2</v>
      </c>
      <c r="AI371">
        <v>25.1356993736951</v>
      </c>
      <c r="AJ371">
        <v>28.9367429340511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-0.11</v>
      </c>
      <c r="AM371" t="s">
        <v>3089</v>
      </c>
      <c r="AN371">
        <v>-4.43</v>
      </c>
      <c r="AO371" t="s">
        <v>3089</v>
      </c>
      <c r="AP371">
        <v>0.13650867666140801</v>
      </c>
      <c r="AQ371">
        <f>(Table2[[#This Row],[Sharpe Ratio]]-AVERAGE(Table2[Sharpe Ratio]))/_xlfn.STDEV.P(Table2[Sharpe Ratio])</f>
        <v>0.90659818879728005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452</v>
      </c>
      <c r="AT371">
        <f>_xlfn.RANK.AVG(Table2[[#This Row],[6M Return vs Nifty Z-Score]],Table2[6M Return vs Nifty Z-Score])</f>
        <v>536</v>
      </c>
      <c r="AU371">
        <f>_xlfn.RANK.AVG(Table2[[#This Row],[Sharpe Ratio Z-Score]],Table2[Sharpe Ratio Z-Score])</f>
        <v>131</v>
      </c>
      <c r="AV371">
        <f>(Table2[[#This Row],[Rank 1Y]]+Table2[[#This Row],[Rank 6M]]+Table2[[#This Row],[Rank Sharpe]])/3</f>
        <v>373</v>
      </c>
    </row>
    <row r="372" spans="1:48" x14ac:dyDescent="0.3">
      <c r="A372" t="s">
        <v>184</v>
      </c>
      <c r="B372" t="s">
        <v>185</v>
      </c>
      <c r="C372" t="s">
        <v>3032</v>
      </c>
      <c r="D372" t="s">
        <v>116</v>
      </c>
      <c r="E372">
        <v>141016.34389320001</v>
      </c>
      <c r="F372">
        <v>5854.5</v>
      </c>
      <c r="G372">
        <v>2.7082406856635499</v>
      </c>
      <c r="H372">
        <f>(Table2[[#This Row],[1Y Return vs Nifty]]-AVERAGE(Table2[1Y Return vs Nifty]))/_xlfn.STDEV.P(Table2[1Y Return vs Nifty])</f>
        <v>-0.46081006054516521</v>
      </c>
      <c r="I372">
        <v>3.7388591817891101</v>
      </c>
      <c r="J372">
        <f>(Table2[[#This Row],[1M Return vs Nifty]]-AVERAGE(Table2[1M Return vs Nifty]))/_xlfn.STDEV.P(Table2[1M Return vs Nifty])</f>
        <v>0.57821344197938351</v>
      </c>
      <c r="K372">
        <v>7.5169894171526996</v>
      </c>
      <c r="L372">
        <f>(Table2[[#This Row],[6M Return vs Nifty]]-AVERAGE(Table2[6M Return vs Nifty]))/_xlfn.STDEV.P(Table2[6M Return vs Nifty])</f>
        <v>0.13828339965348099</v>
      </c>
      <c r="M372">
        <v>-0.84012976913012505</v>
      </c>
      <c r="N372">
        <f>(Table2[[#This Row],[1W Return vs Nifty]]-AVERAGE(Table2[1W Return vs Nifty]))/_xlfn.STDEV.P(Table2[1W Return vs Nifty])</f>
        <v>5.7868591484106439E-2</v>
      </c>
      <c r="O372">
        <v>5755.97</v>
      </c>
      <c r="P372">
        <v>5573.8141237411101</v>
      </c>
      <c r="Q372">
        <v>5138.0428548845102</v>
      </c>
      <c r="R372">
        <v>60.207870057281198</v>
      </c>
      <c r="S372" s="1">
        <f>(Table2[[#This Row],[Close Price]]-Table2[[#This Row],[20D EMA]])/Table2[[#This Row],[20D EMA]]</f>
        <v>1.7117879349614354E-2</v>
      </c>
      <c r="T372" s="1">
        <f>(Table2[[#This Row],[Close Price]]-Table2[[#This Row],[50D EMA]])/Table2[[#This Row],[50D EMA]]</f>
        <v>5.035795418138115E-2</v>
      </c>
      <c r="U372" s="1">
        <f>(Table2[[#This Row],[Close Price]]-Table2[[#This Row],[200D EMA]])/Table2[[#This Row],[200D EMA]]</f>
        <v>0.13944164448421945</v>
      </c>
      <c r="V372">
        <v>0.974601205190053</v>
      </c>
      <c r="W372">
        <v>5710.15</v>
      </c>
      <c r="X372">
        <v>5921</v>
      </c>
      <c r="Y372">
        <v>5650.05</v>
      </c>
      <c r="Z372">
        <v>5921</v>
      </c>
      <c r="AA372">
        <v>5630.3</v>
      </c>
      <c r="AB372">
        <v>5921</v>
      </c>
      <c r="AC372" s="1">
        <f>(Table2[[#This Row],[Close Price]]/Table2[[#This Row],[Day Low]])-1</f>
        <v>2.5279546071469206E-2</v>
      </c>
      <c r="AD372" s="1">
        <f>(Table2[[#This Row],[Day High]]/Table2[[#This Row],[Close Price]])-1</f>
        <v>1.1358783841489473E-2</v>
      </c>
      <c r="AE372" s="1">
        <f>(Table2[[#This Row],[Close Price]]/Table2[[#This Row],[Current Week Low]])-1</f>
        <v>3.6185520482119538E-2</v>
      </c>
      <c r="AF372" s="1">
        <f>(Table2[[#This Row],[Current Week High]]/Table2[[#This Row],[Close Price]])-1</f>
        <v>1.1358783841489473E-2</v>
      </c>
      <c r="AG372" s="1">
        <f>(Table2[[#This Row],[Close Price]]/Table2[[#This Row],[Current Month Low]])-1</f>
        <v>3.9820258245564233E-2</v>
      </c>
      <c r="AH372" s="1">
        <f>(Table2[[#This Row],[Current Month High]]/Table2[[#This Row],[Close Price]])-1</f>
        <v>1.1358783841489473E-2</v>
      </c>
      <c r="AI372">
        <v>2.5706721325476001</v>
      </c>
      <c r="AJ372">
        <v>34.657405064746797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0.03</v>
      </c>
      <c r="AM372" t="s">
        <v>3088</v>
      </c>
      <c r="AN372">
        <v>-0.4</v>
      </c>
      <c r="AO372" t="s">
        <v>3089</v>
      </c>
      <c r="AP372">
        <v>4.1439229141850997E-2</v>
      </c>
      <c r="AQ372">
        <f>(Table2[[#This Row],[Sharpe Ratio]]-AVERAGE(Table2[Sharpe Ratio]))/_xlfn.STDEV.P(Table2[Sharpe Ratio])</f>
        <v>-0.20663772283726009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0.10691764973454568</v>
      </c>
      <c r="AS372">
        <f>_xlfn.RANK.AVG(Table2[[#This Row],[1Y Return vs Nifty Z-Score]],Table2[1Y Return vs Nifty Z-Score])</f>
        <v>458</v>
      </c>
      <c r="AT372">
        <f>_xlfn.RANK.AVG(Table2[[#This Row],[6M Return vs Nifty Z-Score]],Table2[6M Return vs Nifty Z-Score])</f>
        <v>275</v>
      </c>
      <c r="AU372">
        <f>_xlfn.RANK.AVG(Table2[[#This Row],[Sharpe Ratio Z-Score]],Table2[Sharpe Ratio Z-Score])</f>
        <v>393</v>
      </c>
      <c r="AV372">
        <f>(Table2[[#This Row],[Rank 1Y]]+Table2[[#This Row],[Rank 6M]]+Table2[[#This Row],[Rank Sharpe]])/3</f>
        <v>375.33333333333331</v>
      </c>
    </row>
    <row r="373" spans="1:48" x14ac:dyDescent="0.3">
      <c r="A373" t="s">
        <v>1193</v>
      </c>
      <c r="B373" t="s">
        <v>1194</v>
      </c>
      <c r="C373" t="s">
        <v>3044</v>
      </c>
      <c r="D373" t="s">
        <v>539</v>
      </c>
      <c r="E373">
        <v>9565.6836421099997</v>
      </c>
      <c r="F373">
        <v>605.45000000000005</v>
      </c>
      <c r="G373">
        <v>17.723581497461499</v>
      </c>
      <c r="H373">
        <f>(Table2[[#This Row],[1Y Return vs Nifty]]-AVERAGE(Table2[1Y Return vs Nifty]))/_xlfn.STDEV.P(Table2[1Y Return vs Nifty])</f>
        <v>-0.22581188511547262</v>
      </c>
      <c r="I373">
        <v>14.105880630762501</v>
      </c>
      <c r="J373">
        <f>(Table2[[#This Row],[1M Return vs Nifty]]-AVERAGE(Table2[1M Return vs Nifty]))/_xlfn.STDEV.P(Table2[1M Return vs Nifty])</f>
        <v>1.6775606462172148</v>
      </c>
      <c r="K373">
        <v>29.3769541448236</v>
      </c>
      <c r="L373">
        <f>(Table2[[#This Row],[6M Return vs Nifty]]-AVERAGE(Table2[6M Return vs Nifty]))/_xlfn.STDEV.P(Table2[6M Return vs Nifty])</f>
        <v>0.944142459639428</v>
      </c>
      <c r="M373">
        <v>3.4460865490941699</v>
      </c>
      <c r="N373">
        <f>(Table2[[#This Row],[1W Return vs Nifty]]-AVERAGE(Table2[1W Return vs Nifty]))/_xlfn.STDEV.P(Table2[1W Return vs Nifty])</f>
        <v>0.91327444962912518</v>
      </c>
      <c r="O373">
        <v>590.20000000000005</v>
      </c>
      <c r="P373">
        <v>561.093921559215</v>
      </c>
      <c r="Q373">
        <v>508.53938477884401</v>
      </c>
      <c r="R373">
        <v>54.252108965440001</v>
      </c>
      <c r="S373" s="1">
        <f>(Table2[[#This Row],[Close Price]]-Table2[[#This Row],[20D EMA]])/Table2[[#This Row],[20D EMA]]</f>
        <v>2.583869874618773E-2</v>
      </c>
      <c r="T373" s="1">
        <f>(Table2[[#This Row],[Close Price]]-Table2[[#This Row],[50D EMA]])/Table2[[#This Row],[50D EMA]]</f>
        <v>7.9052858597228493E-2</v>
      </c>
      <c r="U373" s="1">
        <f>(Table2[[#This Row],[Close Price]]-Table2[[#This Row],[200D EMA]])/Table2[[#This Row],[200D EMA]]</f>
        <v>0.19056658760717418</v>
      </c>
      <c r="V373">
        <v>1.25126818381245</v>
      </c>
      <c r="W373">
        <v>602.54999999999995</v>
      </c>
      <c r="X373">
        <v>627.70000000000005</v>
      </c>
      <c r="Y373">
        <v>600.04999999999995</v>
      </c>
      <c r="Z373">
        <v>627.70000000000005</v>
      </c>
      <c r="AA373">
        <v>600.04999999999995</v>
      </c>
      <c r="AB373">
        <v>650.5</v>
      </c>
      <c r="AC373" s="1">
        <f>(Table2[[#This Row],[Close Price]]/Table2[[#This Row],[Day Low]])-1</f>
        <v>4.8128785992864742E-3</v>
      </c>
      <c r="AD373" s="1">
        <f>(Table2[[#This Row],[Day High]]/Table2[[#This Row],[Close Price]])-1</f>
        <v>3.6749525146585249E-2</v>
      </c>
      <c r="AE373" s="1">
        <f>(Table2[[#This Row],[Close Price]]/Table2[[#This Row],[Current Week Low]])-1</f>
        <v>8.9992500624949123E-3</v>
      </c>
      <c r="AF373" s="1">
        <f>(Table2[[#This Row],[Current Week High]]/Table2[[#This Row],[Close Price]])-1</f>
        <v>3.6749525146585249E-2</v>
      </c>
      <c r="AG373" s="1">
        <f>(Table2[[#This Row],[Close Price]]/Table2[[#This Row],[Current Month Low]])-1</f>
        <v>8.9992500624949123E-3</v>
      </c>
      <c r="AH373" s="1">
        <f>(Table2[[#This Row],[Current Month High]]/Table2[[#This Row],[Close Price]])-1</f>
        <v>7.4407465521512783E-2</v>
      </c>
      <c r="AI373">
        <v>7.4407465521512703</v>
      </c>
      <c r="AJ373">
        <v>49.070540440723803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0.12</v>
      </c>
      <c r="AM373" t="s">
        <v>3088</v>
      </c>
      <c r="AN373">
        <v>8.2100000000000009</v>
      </c>
      <c r="AO373" t="s">
        <v>3088</v>
      </c>
      <c r="AP373">
        <v>-4.9394384205651003E-2</v>
      </c>
      <c r="AQ373">
        <f>(Table2[[#This Row],[Sharpe Ratio]]-AVERAGE(Table2[Sharpe Ratio]))/_xlfn.STDEV.P(Table2[Sharpe Ratio])</f>
        <v>-1.2702732335113303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2.0388924368589647</v>
      </c>
      <c r="AS373">
        <f>_xlfn.RANK.AVG(Table2[[#This Row],[1Y Return vs Nifty Z-Score]],Table2[1Y Return vs Nifty Z-Score])</f>
        <v>361</v>
      </c>
      <c r="AT373">
        <f>_xlfn.RANK.AVG(Table2[[#This Row],[6M Return vs Nifty Z-Score]],Table2[6M Return vs Nifty Z-Score])</f>
        <v>109</v>
      </c>
      <c r="AU373">
        <f>_xlfn.RANK.AVG(Table2[[#This Row],[Sharpe Ratio Z-Score]],Table2[Sharpe Ratio Z-Score])</f>
        <v>656</v>
      </c>
      <c r="AV373">
        <f>(Table2[[#This Row],[Rank 1Y]]+Table2[[#This Row],[Rank 6M]]+Table2[[#This Row],[Rank Sharpe]])/3</f>
        <v>375.33333333333331</v>
      </c>
    </row>
    <row r="374" spans="1:48" x14ac:dyDescent="0.3">
      <c r="A374" t="s">
        <v>73</v>
      </c>
      <c r="B374" t="s">
        <v>74</v>
      </c>
      <c r="C374" t="s">
        <v>3038</v>
      </c>
      <c r="D374" t="s">
        <v>75</v>
      </c>
      <c r="E374">
        <v>326394.69072293898</v>
      </c>
      <c r="F374">
        <v>11325.3</v>
      </c>
      <c r="G374">
        <v>15.5966075569319</v>
      </c>
      <c r="H374">
        <f>(Table2[[#This Row],[1Y Return vs Nifty]]-AVERAGE(Table2[1Y Return vs Nifty]))/_xlfn.STDEV.P(Table2[1Y Return vs Nifty])</f>
        <v>-0.25910017350505254</v>
      </c>
      <c r="I374">
        <v>-1.0337783270398599</v>
      </c>
      <c r="J374">
        <f>(Table2[[#This Row],[1M Return vs Nifty]]-AVERAGE(Table2[1M Return vs Nifty]))/_xlfn.STDEV.P(Table2[1M Return vs Nifty])</f>
        <v>7.2109955264662046E-2</v>
      </c>
      <c r="K374">
        <v>3.2954239540737502</v>
      </c>
      <c r="L374">
        <f>(Table2[[#This Row],[6M Return vs Nifty]]-AVERAGE(Table2[6M Return vs Nifty]))/_xlfn.STDEV.P(Table2[6M Return vs Nifty])</f>
        <v>-1.7342961968210897E-2</v>
      </c>
      <c r="M374">
        <v>-4.7259011315806898E-2</v>
      </c>
      <c r="N374">
        <f>(Table2[[#This Row],[1W Return vs Nifty]]-AVERAGE(Table2[1W Return vs Nifty]))/_xlfn.STDEV.P(Table2[1W Return vs Nifty])</f>
        <v>0.21610285700695003</v>
      </c>
      <c r="O374">
        <v>11582.55</v>
      </c>
      <c r="P374">
        <v>11192.8526818422</v>
      </c>
      <c r="Q374">
        <v>10031.6435620508</v>
      </c>
      <c r="R374">
        <v>35.429275959538103</v>
      </c>
      <c r="S374" s="1">
        <f>(Table2[[#This Row],[Close Price]]-Table2[[#This Row],[20D EMA]])/Table2[[#This Row],[20D EMA]]</f>
        <v>-2.2210135073882694E-2</v>
      </c>
      <c r="T374" s="1">
        <f>(Table2[[#This Row],[Close Price]]-Table2[[#This Row],[50D EMA]])/Table2[[#This Row],[50D EMA]]</f>
        <v>1.1833204806909017E-2</v>
      </c>
      <c r="U374" s="1">
        <f>(Table2[[#This Row],[Close Price]]-Table2[[#This Row],[200D EMA]])/Table2[[#This Row],[200D EMA]]</f>
        <v>0.12895757608883116</v>
      </c>
      <c r="V374">
        <v>0.79911753073196201</v>
      </c>
      <c r="W374">
        <v>11272.1</v>
      </c>
      <c r="X374">
        <v>11575.8</v>
      </c>
      <c r="Y374">
        <v>11272.1</v>
      </c>
      <c r="Z374">
        <v>11700</v>
      </c>
      <c r="AA374">
        <v>11272.1</v>
      </c>
      <c r="AB374">
        <v>12032.3</v>
      </c>
      <c r="AC374" s="1">
        <f>(Table2[[#This Row],[Close Price]]/Table2[[#This Row],[Day Low]])-1</f>
        <v>4.7196174625845355E-3</v>
      </c>
      <c r="AD374" s="1">
        <f>(Table2[[#This Row],[Day High]]/Table2[[#This Row],[Close Price]])-1</f>
        <v>2.2118619374321247E-2</v>
      </c>
      <c r="AE374" s="1">
        <f>(Table2[[#This Row],[Close Price]]/Table2[[#This Row],[Current Week Low]])-1</f>
        <v>4.7196174625845355E-3</v>
      </c>
      <c r="AF374" s="1">
        <f>(Table2[[#This Row],[Current Week High]]/Table2[[#This Row],[Close Price]])-1</f>
        <v>3.3085216285661412E-2</v>
      </c>
      <c r="AG374" s="1">
        <f>(Table2[[#This Row],[Close Price]]/Table2[[#This Row],[Current Month Low]])-1</f>
        <v>4.7196174625845355E-3</v>
      </c>
      <c r="AH374" s="1">
        <f>(Table2[[#This Row],[Current Month High]]/Table2[[#This Row],[Close Price]])-1</f>
        <v>6.2426602385808661E-2</v>
      </c>
      <c r="AI374">
        <v>6.6461815581044297</v>
      </c>
      <c r="AJ374">
        <v>41.7851307956658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0.09</v>
      </c>
      <c r="AM374" t="s">
        <v>3088</v>
      </c>
      <c r="AN374">
        <v>0.6</v>
      </c>
      <c r="AO374" t="s">
        <v>3088</v>
      </c>
      <c r="AP374">
        <v>3.0987439695796998E-2</v>
      </c>
      <c r="AQ374">
        <f>(Table2[[#This Row],[Sharpe Ratio]]-AVERAGE(Table2[Sharpe Ratio]))/_xlfn.STDEV.P(Table2[Sharpe Ratio])</f>
        <v>-0.3290251738613828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-0.3172554970630343</v>
      </c>
      <c r="AS374">
        <f>_xlfn.RANK.AVG(Table2[[#This Row],[1Y Return vs Nifty Z-Score]],Table2[1Y Return vs Nifty Z-Score])</f>
        <v>377</v>
      </c>
      <c r="AT374">
        <f>_xlfn.RANK.AVG(Table2[[#This Row],[6M Return vs Nifty Z-Score]],Table2[6M Return vs Nifty Z-Score])</f>
        <v>323</v>
      </c>
      <c r="AU374">
        <f>_xlfn.RANK.AVG(Table2[[#This Row],[Sharpe Ratio Z-Score]],Table2[Sharpe Ratio Z-Score])</f>
        <v>427</v>
      </c>
      <c r="AV374">
        <f>(Table2[[#This Row],[Rank 1Y]]+Table2[[#This Row],[Rank 6M]]+Table2[[#This Row],[Rank Sharpe]])/3</f>
        <v>375.66666666666669</v>
      </c>
    </row>
    <row r="375" spans="1:48" x14ac:dyDescent="0.3">
      <c r="A375" t="s">
        <v>304</v>
      </c>
      <c r="B375" t="s">
        <v>305</v>
      </c>
      <c r="C375" t="s">
        <v>3030</v>
      </c>
      <c r="D375" t="s">
        <v>251</v>
      </c>
      <c r="E375">
        <v>85091.889867000005</v>
      </c>
      <c r="F375">
        <v>3984.1</v>
      </c>
      <c r="G375">
        <v>39.625065000282298</v>
      </c>
      <c r="H375">
        <f>(Table2[[#This Row],[1Y Return vs Nifty]]-AVERAGE(Table2[1Y Return vs Nifty]))/_xlfn.STDEV.P(Table2[1Y Return vs Nifty])</f>
        <v>0.11695813435171239</v>
      </c>
      <c r="I375">
        <v>-3.7476157912332799</v>
      </c>
      <c r="J375">
        <f>(Table2[[#This Row],[1M Return vs Nifty]]-AVERAGE(Table2[1M Return vs Nifty]))/_xlfn.STDEV.P(Table2[1M Return vs Nifty])</f>
        <v>-0.21567276455524947</v>
      </c>
      <c r="K375">
        <v>0.52080467570120503</v>
      </c>
      <c r="L375">
        <f>(Table2[[#This Row],[6M Return vs Nifty]]-AVERAGE(Table2[6M Return vs Nifty]))/_xlfn.STDEV.P(Table2[6M Return vs Nifty])</f>
        <v>-0.11962821774713998</v>
      </c>
      <c r="M375">
        <v>1.08452523569875</v>
      </c>
      <c r="N375">
        <f>(Table2[[#This Row],[1W Return vs Nifty]]-AVERAGE(Table2[1W Return vs Nifty]))/_xlfn.STDEV.P(Table2[1W Return vs Nifty])</f>
        <v>0.44197453570318118</v>
      </c>
      <c r="O375">
        <v>4083.69</v>
      </c>
      <c r="P375">
        <v>4017.1981063440098</v>
      </c>
      <c r="Q375">
        <v>3566.8364917243598</v>
      </c>
      <c r="R375">
        <v>35.758972727827</v>
      </c>
      <c r="S375" s="1">
        <f>(Table2[[#This Row],[Close Price]]-Table2[[#This Row],[20D EMA]])/Table2[[#This Row],[20D EMA]]</f>
        <v>-2.4387257602805343E-2</v>
      </c>
      <c r="T375" s="1">
        <f>(Table2[[#This Row],[Close Price]]-Table2[[#This Row],[50D EMA]])/Table2[[#This Row],[50D EMA]]</f>
        <v>-8.239102346419256E-3</v>
      </c>
      <c r="U375" s="1">
        <f>(Table2[[#This Row],[Close Price]]-Table2[[#This Row],[200D EMA]])/Table2[[#This Row],[200D EMA]]</f>
        <v>0.11698419853103983</v>
      </c>
      <c r="V375">
        <v>1.2818959904945799</v>
      </c>
      <c r="W375">
        <v>3961.6</v>
      </c>
      <c r="X375">
        <v>4119.2</v>
      </c>
      <c r="Y375">
        <v>3955.55</v>
      </c>
      <c r="Z375">
        <v>4119.2</v>
      </c>
      <c r="AA375">
        <v>3955.55</v>
      </c>
      <c r="AB375">
        <v>4211.95</v>
      </c>
      <c r="AC375" s="1">
        <f>(Table2[[#This Row],[Close Price]]/Table2[[#This Row],[Day Low]])-1</f>
        <v>5.6795234248787629E-3</v>
      </c>
      <c r="AD375" s="1">
        <f>(Table2[[#This Row],[Day High]]/Table2[[#This Row],[Close Price]])-1</f>
        <v>3.3909791420898117E-2</v>
      </c>
      <c r="AE375" s="1">
        <f>(Table2[[#This Row],[Close Price]]/Table2[[#This Row],[Current Week Low]])-1</f>
        <v>7.2177067664420669E-3</v>
      </c>
      <c r="AF375" s="1">
        <f>(Table2[[#This Row],[Current Week High]]/Table2[[#This Row],[Close Price]])-1</f>
        <v>3.3909791420898117E-2</v>
      </c>
      <c r="AG375" s="1">
        <f>(Table2[[#This Row],[Close Price]]/Table2[[#This Row],[Current Month Low]])-1</f>
        <v>7.2177067664420669E-3</v>
      </c>
      <c r="AH375" s="1">
        <f>(Table2[[#This Row],[Current Month High]]/Table2[[#This Row],[Close Price]])-1</f>
        <v>5.718982957255081E-2</v>
      </c>
      <c r="AI375">
        <v>7.8386586682061203</v>
      </c>
      <c r="AJ375">
        <v>66.170337003670298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</v>
      </c>
      <c r="AM375" t="s">
        <v>3090</v>
      </c>
      <c r="AN375">
        <v>-2.02</v>
      </c>
      <c r="AO375" t="s">
        <v>3089</v>
      </c>
      <c r="AP375">
        <v>8.0511645046110001E-3</v>
      </c>
      <c r="AQ375">
        <f>(Table2[[#This Row],[Sharpe Ratio]]-AVERAGE(Table2[Sharpe Ratio]))/_xlfn.STDEV.P(Table2[Sharpe Ratio])</f>
        <v>-0.59760236546342793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-0.37397067771092379</v>
      </c>
      <c r="AS375">
        <f>_xlfn.RANK.AVG(Table2[[#This Row],[1Y Return vs Nifty Z-Score]],Table2[1Y Return vs Nifty Z-Score])</f>
        <v>265</v>
      </c>
      <c r="AT375">
        <f>_xlfn.RANK.AVG(Table2[[#This Row],[6M Return vs Nifty Z-Score]],Table2[6M Return vs Nifty Z-Score])</f>
        <v>357</v>
      </c>
      <c r="AU375">
        <f>_xlfn.RANK.AVG(Table2[[#This Row],[Sharpe Ratio Z-Score]],Table2[Sharpe Ratio Z-Score])</f>
        <v>506</v>
      </c>
      <c r="AV375">
        <f>(Table2[[#This Row],[Rank 1Y]]+Table2[[#This Row],[Rank 6M]]+Table2[[#This Row],[Rank Sharpe]])/3</f>
        <v>376</v>
      </c>
    </row>
    <row r="376" spans="1:48" x14ac:dyDescent="0.3">
      <c r="A376" t="s">
        <v>1174</v>
      </c>
      <c r="B376" t="s">
        <v>1175</v>
      </c>
      <c r="C376" t="s">
        <v>3039</v>
      </c>
      <c r="D376" t="s">
        <v>1176</v>
      </c>
      <c r="E376">
        <v>9738.6975509500007</v>
      </c>
      <c r="F376">
        <v>655.25</v>
      </c>
      <c r="G376">
        <v>31.590325564118501</v>
      </c>
      <c r="H376">
        <f>(Table2[[#This Row],[1Y Return vs Nifty]]-AVERAGE(Table2[1Y Return vs Nifty]))/_xlfn.STDEV.P(Table2[1Y Return vs Nifty])</f>
        <v>-8.7898677228006854E-3</v>
      </c>
      <c r="I376">
        <v>5.7257164421510103</v>
      </c>
      <c r="J376">
        <f>(Table2[[#This Row],[1M Return vs Nifty]]-AVERAGE(Table2[1M Return vs Nifty]))/_xlfn.STDEV.P(Table2[1M Return vs Nifty])</f>
        <v>0.78890519998812092</v>
      </c>
      <c r="K376">
        <v>22.4992519458599</v>
      </c>
      <c r="L376">
        <f>(Table2[[#This Row],[6M Return vs Nifty]]-AVERAGE(Table2[6M Return vs Nifty]))/_xlfn.STDEV.P(Table2[6M Return vs Nifty])</f>
        <v>0.69059865488184835</v>
      </c>
      <c r="M376">
        <v>-4.6807201080637704</v>
      </c>
      <c r="N376">
        <f>(Table2[[#This Row],[1W Return vs Nifty]]-AVERAGE(Table2[1W Return vs Nifty]))/_xlfn.STDEV.P(Table2[1W Return vs Nifty])</f>
        <v>-0.70860310073791166</v>
      </c>
      <c r="O376">
        <v>666.03</v>
      </c>
      <c r="P376">
        <v>638.27998665063797</v>
      </c>
      <c r="Q376">
        <v>563.21069139860595</v>
      </c>
      <c r="R376">
        <v>38.814203300464101</v>
      </c>
      <c r="S376" s="1">
        <f>(Table2[[#This Row],[Close Price]]-Table2[[#This Row],[20D EMA]])/Table2[[#This Row],[20D EMA]]</f>
        <v>-1.6185457111541481E-2</v>
      </c>
      <c r="T376" s="1">
        <f>(Table2[[#This Row],[Close Price]]-Table2[[#This Row],[50D EMA]])/Table2[[#This Row],[50D EMA]]</f>
        <v>2.658709924215524E-2</v>
      </c>
      <c r="U376" s="1">
        <f>(Table2[[#This Row],[Close Price]]-Table2[[#This Row],[200D EMA]])/Table2[[#This Row],[200D EMA]]</f>
        <v>0.1634189655967562</v>
      </c>
      <c r="V376">
        <v>2.59606285765337</v>
      </c>
      <c r="W376">
        <v>650.79999999999995</v>
      </c>
      <c r="X376">
        <v>681.95</v>
      </c>
      <c r="Y376">
        <v>650.79999999999995</v>
      </c>
      <c r="Z376">
        <v>681.95</v>
      </c>
      <c r="AA376">
        <v>650.79999999999995</v>
      </c>
      <c r="AB376">
        <v>729.4</v>
      </c>
      <c r="AC376" s="1">
        <f>(Table2[[#This Row],[Close Price]]/Table2[[#This Row],[Day Low]])-1</f>
        <v>6.8377381684081584E-3</v>
      </c>
      <c r="AD376" s="1">
        <f>(Table2[[#This Row],[Day High]]/Table2[[#This Row],[Close Price]])-1</f>
        <v>4.0747806180847057E-2</v>
      </c>
      <c r="AE376" s="1">
        <f>(Table2[[#This Row],[Close Price]]/Table2[[#This Row],[Current Week Low]])-1</f>
        <v>6.8377381684081584E-3</v>
      </c>
      <c r="AF376" s="1">
        <f>(Table2[[#This Row],[Current Week High]]/Table2[[#This Row],[Close Price]])-1</f>
        <v>4.0747806180847057E-2</v>
      </c>
      <c r="AG376" s="1">
        <f>(Table2[[#This Row],[Close Price]]/Table2[[#This Row],[Current Month Low]])-1</f>
        <v>6.8377381684081584E-3</v>
      </c>
      <c r="AH376" s="1">
        <f>(Table2[[#This Row],[Current Month High]]/Table2[[#This Row],[Close Price]])-1</f>
        <v>0.11316291491797026</v>
      </c>
      <c r="AI376">
        <v>14.8569248378481</v>
      </c>
      <c r="AJ376">
        <v>64.759869248176997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-0.1</v>
      </c>
      <c r="AM376" t="s">
        <v>3089</v>
      </c>
      <c r="AN376">
        <v>9.4499999999999993</v>
      </c>
      <c r="AO376" t="s">
        <v>3088</v>
      </c>
      <c r="AP376">
        <v>-7.0221050257123996E-2</v>
      </c>
      <c r="AQ376">
        <f>(Table2[[#This Row],[Sharpe Ratio]]-AVERAGE(Table2[Sharpe Ratio]))/_xlfn.STDEV.P(Table2[Sharpe Ratio])</f>
        <v>-1.5141475082971412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-0.75203662188788423</v>
      </c>
      <c r="AS376">
        <f>_xlfn.RANK.AVG(Table2[[#This Row],[1Y Return vs Nifty Z-Score]],Table2[1Y Return vs Nifty Z-Score])</f>
        <v>294</v>
      </c>
      <c r="AT376">
        <f>_xlfn.RANK.AVG(Table2[[#This Row],[6M Return vs Nifty Z-Score]],Table2[6M Return vs Nifty Z-Score])</f>
        <v>144</v>
      </c>
      <c r="AU376">
        <f>_xlfn.RANK.AVG(Table2[[#This Row],[Sharpe Ratio Z-Score]],Table2[Sharpe Ratio Z-Score])</f>
        <v>690</v>
      </c>
      <c r="AV376">
        <f>(Table2[[#This Row],[Rank 1Y]]+Table2[[#This Row],[Rank 6M]]+Table2[[#This Row],[Rank Sharpe]])/3</f>
        <v>376</v>
      </c>
    </row>
    <row r="377" spans="1:48" x14ac:dyDescent="0.3">
      <c r="A377" t="s">
        <v>1589</v>
      </c>
      <c r="B377" t="s">
        <v>1590</v>
      </c>
      <c r="C377" t="s">
        <v>3034</v>
      </c>
      <c r="D377" t="s">
        <v>196</v>
      </c>
      <c r="E377">
        <v>5399.9506866800002</v>
      </c>
      <c r="F377">
        <v>595.85</v>
      </c>
      <c r="G377">
        <v>52.447408257467899</v>
      </c>
      <c r="H377">
        <f>(Table2[[#This Row],[1Y Return vs Nifty]]-AVERAGE(Table2[1Y Return vs Nifty]))/_xlfn.STDEV.P(Table2[1Y Return vs Nifty])</f>
        <v>0.31763471625148954</v>
      </c>
      <c r="I377">
        <v>-0.425215184217825</v>
      </c>
      <c r="J377">
        <f>(Table2[[#This Row],[1M Return vs Nifty]]-AVERAGE(Table2[1M Return vs Nifty]))/_xlfn.STDEV.P(Table2[1M Return vs Nifty])</f>
        <v>0.13664364924383707</v>
      </c>
      <c r="K377">
        <v>-1.1210039336220501</v>
      </c>
      <c r="L377">
        <f>(Table2[[#This Row],[6M Return vs Nifty]]-AVERAGE(Table2[6M Return vs Nifty]))/_xlfn.STDEV.P(Table2[6M Return vs Nifty])</f>
        <v>-0.18015285074946602</v>
      </c>
      <c r="M377">
        <v>5.4027316023352299</v>
      </c>
      <c r="N377">
        <f>(Table2[[#This Row],[1W Return vs Nifty]]-AVERAGE(Table2[1W Return vs Nifty]))/_xlfn.STDEV.P(Table2[1W Return vs Nifty])</f>
        <v>1.3037646901091648</v>
      </c>
      <c r="O377">
        <v>610.33000000000004</v>
      </c>
      <c r="P377">
        <v>597.83519442963802</v>
      </c>
      <c r="Q377">
        <v>520.00654241218194</v>
      </c>
      <c r="R377">
        <v>42.208385111718897</v>
      </c>
      <c r="S377" s="1">
        <f>(Table2[[#This Row],[Close Price]]-Table2[[#This Row],[20D EMA]])/Table2[[#This Row],[20D EMA]]</f>
        <v>-2.3724870152212765E-2</v>
      </c>
      <c r="T377" s="1">
        <f>(Table2[[#This Row],[Close Price]]-Table2[[#This Row],[50D EMA]])/Table2[[#This Row],[50D EMA]]</f>
        <v>-3.3206382764600626E-3</v>
      </c>
      <c r="U377" s="1">
        <f>(Table2[[#This Row],[Close Price]]-Table2[[#This Row],[200D EMA]])/Table2[[#This Row],[200D EMA]]</f>
        <v>0.14585096802051567</v>
      </c>
      <c r="V377">
        <v>0.67975502690584799</v>
      </c>
      <c r="W377">
        <v>593</v>
      </c>
      <c r="X377">
        <v>629.04999999999995</v>
      </c>
      <c r="Y377">
        <v>593</v>
      </c>
      <c r="Z377">
        <v>669.95</v>
      </c>
      <c r="AA377">
        <v>593</v>
      </c>
      <c r="AB377">
        <v>669.95</v>
      </c>
      <c r="AC377" s="1">
        <f>(Table2[[#This Row],[Close Price]]/Table2[[#This Row],[Day Low]])-1</f>
        <v>4.8060708263069074E-3</v>
      </c>
      <c r="AD377" s="1">
        <f>(Table2[[#This Row],[Day High]]/Table2[[#This Row],[Close Price]])-1</f>
        <v>5.5718721154652817E-2</v>
      </c>
      <c r="AE377" s="1">
        <f>(Table2[[#This Row],[Close Price]]/Table2[[#This Row],[Current Week Low]])-1</f>
        <v>4.8060708263069074E-3</v>
      </c>
      <c r="AF377" s="1">
        <f>(Table2[[#This Row],[Current Week High]]/Table2[[#This Row],[Close Price]])-1</f>
        <v>0.12436015775782505</v>
      </c>
      <c r="AG377" s="1">
        <f>(Table2[[#This Row],[Close Price]]/Table2[[#This Row],[Current Month Low]])-1</f>
        <v>4.8060708263069074E-3</v>
      </c>
      <c r="AH377" s="1">
        <f>(Table2[[#This Row],[Current Month High]]/Table2[[#This Row],[Close Price]])-1</f>
        <v>0.12436015775782505</v>
      </c>
      <c r="AI377">
        <v>12.436015775782501</v>
      </c>
      <c r="AJ377">
        <v>80.533252537494306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-0.15</v>
      </c>
      <c r="AM377" t="s">
        <v>3089</v>
      </c>
      <c r="AN377">
        <v>3.13</v>
      </c>
      <c r="AO377" t="s">
        <v>3088</v>
      </c>
      <c r="AQ377">
        <f>(Table2[[#This Row],[Sharpe Ratio]]-AVERAGE(Table2[Sharpe Ratio]))/_xlfn.STDEV.P(Table2[Sharpe Ratio])</f>
        <v>-0.69187918825832739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0.88601101659669801</v>
      </c>
      <c r="AS377">
        <f>_xlfn.RANK.AVG(Table2[[#This Row],[1Y Return vs Nifty Z-Score]],Table2[1Y Return vs Nifty Z-Score])</f>
        <v>208</v>
      </c>
      <c r="AT377">
        <f>_xlfn.RANK.AVG(Table2[[#This Row],[6M Return vs Nifty Z-Score]],Table2[6M Return vs Nifty Z-Score])</f>
        <v>379</v>
      </c>
      <c r="AU377">
        <f>_xlfn.RANK.AVG(Table2[[#This Row],[Sharpe Ratio Z-Score]],Table2[Sharpe Ratio Z-Score])</f>
        <v>542.5</v>
      </c>
      <c r="AV377">
        <f>(Table2[[#This Row],[Rank 1Y]]+Table2[[#This Row],[Rank 6M]]+Table2[[#This Row],[Rank Sharpe]])/3</f>
        <v>376.5</v>
      </c>
    </row>
    <row r="378" spans="1:48" x14ac:dyDescent="0.3">
      <c r="A378" t="s">
        <v>283</v>
      </c>
      <c r="B378" t="s">
        <v>284</v>
      </c>
      <c r="C378" t="s">
        <v>3030</v>
      </c>
      <c r="D378" t="s">
        <v>34</v>
      </c>
      <c r="E378">
        <v>93687.295530000003</v>
      </c>
      <c r="F378">
        <v>122.73</v>
      </c>
      <c r="G378">
        <v>19.281662876901201</v>
      </c>
      <c r="H378">
        <f>(Table2[[#This Row],[1Y Return vs Nifty]]-AVERAGE(Table2[1Y Return vs Nifty]))/_xlfn.STDEV.P(Table2[1Y Return vs Nifty])</f>
        <v>-0.20142707188155534</v>
      </c>
      <c r="I378">
        <v>-5.8496948533890398</v>
      </c>
      <c r="J378">
        <f>(Table2[[#This Row],[1M Return vs Nifty]]-AVERAGE(Table2[1M Return vs Nifty]))/_xlfn.STDEV.P(Table2[1M Return vs Nifty])</f>
        <v>-0.43858295640178591</v>
      </c>
      <c r="K378">
        <v>-24.737570080998601</v>
      </c>
      <c r="L378">
        <f>(Table2[[#This Row],[6M Return vs Nifty]]-AVERAGE(Table2[6M Return vs Nifty]))/_xlfn.STDEV.P(Table2[6M Return vs Nifty])</f>
        <v>-1.0507683358481263</v>
      </c>
      <c r="M378">
        <v>-4.5123611237046397</v>
      </c>
      <c r="N378">
        <f>(Table2[[#This Row],[1W Return vs Nifty]]-AVERAGE(Table2[1W Return vs Nifty]))/_xlfn.STDEV.P(Table2[1W Return vs Nifty])</f>
        <v>-0.67500347561404273</v>
      </c>
      <c r="O378">
        <v>133.99</v>
      </c>
      <c r="P378">
        <v>138.51070322053999</v>
      </c>
      <c r="Q378">
        <v>131.09796609268199</v>
      </c>
      <c r="R378">
        <v>18.942527708196401</v>
      </c>
      <c r="S378" s="1">
        <f>(Table2[[#This Row],[Close Price]]-Table2[[#This Row],[20D EMA]])/Table2[[#This Row],[20D EMA]]</f>
        <v>-8.4036122098664109E-2</v>
      </c>
      <c r="T378" s="1">
        <f>(Table2[[#This Row],[Close Price]]-Table2[[#This Row],[50D EMA]])/Table2[[#This Row],[50D EMA]]</f>
        <v>-0.11393129089391442</v>
      </c>
      <c r="U378" s="1">
        <f>(Table2[[#This Row],[Close Price]]-Table2[[#This Row],[200D EMA]])/Table2[[#This Row],[200D EMA]]</f>
        <v>-6.3829869692761693E-2</v>
      </c>
      <c r="V378">
        <v>0.64156966204742105</v>
      </c>
      <c r="W378">
        <v>122.06</v>
      </c>
      <c r="X378">
        <v>128.5</v>
      </c>
      <c r="Y378">
        <v>122.06</v>
      </c>
      <c r="Z378">
        <v>129.84</v>
      </c>
      <c r="AA378">
        <v>122.06</v>
      </c>
      <c r="AB378">
        <v>136.09</v>
      </c>
      <c r="AC378" s="1">
        <f>(Table2[[#This Row],[Close Price]]/Table2[[#This Row],[Day Low]])-1</f>
        <v>5.4891037194821912E-3</v>
      </c>
      <c r="AD378" s="1">
        <f>(Table2[[#This Row],[Day High]]/Table2[[#This Row],[Close Price]])-1</f>
        <v>4.7013770064368909E-2</v>
      </c>
      <c r="AE378" s="1">
        <f>(Table2[[#This Row],[Close Price]]/Table2[[#This Row],[Current Week Low]])-1</f>
        <v>5.4891037194821912E-3</v>
      </c>
      <c r="AF378" s="1">
        <f>(Table2[[#This Row],[Current Week High]]/Table2[[#This Row],[Close Price]])-1</f>
        <v>5.7932045954534273E-2</v>
      </c>
      <c r="AG378" s="1">
        <f>(Table2[[#This Row],[Close Price]]/Table2[[#This Row],[Current Month Low]])-1</f>
        <v>5.4891037194821912E-3</v>
      </c>
      <c r="AH378" s="1">
        <f>(Table2[[#This Row],[Current Month High]]/Table2[[#This Row],[Close Price]])-1</f>
        <v>0.10885684021836561</v>
      </c>
      <c r="AI378">
        <v>40.552432168174001</v>
      </c>
      <c r="AJ378">
        <v>44.643488509133697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-0.15</v>
      </c>
      <c r="AM378" t="s">
        <v>3089</v>
      </c>
      <c r="AN378">
        <v>-9.52</v>
      </c>
      <c r="AO378" t="s">
        <v>3089</v>
      </c>
      <c r="AP378">
        <v>0.13883587923047599</v>
      </c>
      <c r="AQ378">
        <f>(Table2[[#This Row],[Sharpe Ratio]]-AVERAGE(Table2[Sharpe Ratio]))/_xlfn.STDEV.P(Table2[Sharpe Ratio])</f>
        <v>0.93384906214438457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347</v>
      </c>
      <c r="AT378">
        <f>_xlfn.RANK.AVG(Table2[[#This Row],[6M Return vs Nifty Z-Score]],Table2[6M Return vs Nifty Z-Score])</f>
        <v>657</v>
      </c>
      <c r="AU378">
        <f>_xlfn.RANK.AVG(Table2[[#This Row],[Sharpe Ratio Z-Score]],Table2[Sharpe Ratio Z-Score])</f>
        <v>127</v>
      </c>
      <c r="AV378">
        <f>(Table2[[#This Row],[Rank 1Y]]+Table2[[#This Row],[Rank 6M]]+Table2[[#This Row],[Rank Sharpe]])/3</f>
        <v>377</v>
      </c>
    </row>
    <row r="379" spans="1:48" x14ac:dyDescent="0.3">
      <c r="A379" t="s">
        <v>935</v>
      </c>
      <c r="B379" t="s">
        <v>936</v>
      </c>
      <c r="C379" t="s">
        <v>3034</v>
      </c>
      <c r="D379" t="s">
        <v>51</v>
      </c>
      <c r="E379">
        <v>15010.668500939901</v>
      </c>
      <c r="F379">
        <v>6517.7</v>
      </c>
      <c r="G379">
        <v>19.0429623863361</v>
      </c>
      <c r="H379">
        <f>(Table2[[#This Row],[1Y Return vs Nifty]]-AVERAGE(Table2[1Y Return vs Nifty]))/_xlfn.STDEV.P(Table2[1Y Return vs Nifty])</f>
        <v>-0.20516286319392416</v>
      </c>
      <c r="I379">
        <v>-1.5493383800479099</v>
      </c>
      <c r="J379">
        <f>(Table2[[#This Row],[1M Return vs Nifty]]-AVERAGE(Table2[1M Return vs Nifty]))/_xlfn.STDEV.P(Table2[1M Return vs Nifty])</f>
        <v>1.743856235968894E-2</v>
      </c>
      <c r="K379">
        <v>8.1932218301074293</v>
      </c>
      <c r="L379">
        <f>(Table2[[#This Row],[6M Return vs Nifty]]-AVERAGE(Table2[6M Return vs Nifty]))/_xlfn.STDEV.P(Table2[6M Return vs Nifty])</f>
        <v>0.16321244338363478</v>
      </c>
      <c r="M379">
        <v>0.42002489167636398</v>
      </c>
      <c r="N379">
        <f>(Table2[[#This Row],[1W Return vs Nifty]]-AVERAGE(Table2[1W Return vs Nifty]))/_xlfn.STDEV.P(Table2[1W Return vs Nifty])</f>
        <v>0.30935932340059386</v>
      </c>
      <c r="O379">
        <v>6595.63</v>
      </c>
      <c r="P379">
        <v>6307.9545469185296</v>
      </c>
      <c r="Q379">
        <v>5540.7108241054302</v>
      </c>
      <c r="R379">
        <v>49.062950813286399</v>
      </c>
      <c r="S379" s="1">
        <f>(Table2[[#This Row],[Close Price]]-Table2[[#This Row],[20D EMA]])/Table2[[#This Row],[20D EMA]]</f>
        <v>-1.18153989838727E-2</v>
      </c>
      <c r="T379" s="1">
        <f>(Table2[[#This Row],[Close Price]]-Table2[[#This Row],[50D EMA]])/Table2[[#This Row],[50D EMA]]</f>
        <v>3.3250945535733462E-2</v>
      </c>
      <c r="U379" s="1">
        <f>(Table2[[#This Row],[Close Price]]-Table2[[#This Row],[200D EMA]])/Table2[[#This Row],[200D EMA]]</f>
        <v>0.17632921242597216</v>
      </c>
      <c r="V379">
        <v>0.75230536317677799</v>
      </c>
      <c r="W379">
        <v>6420.05</v>
      </c>
      <c r="X379">
        <v>6589.45</v>
      </c>
      <c r="Y379">
        <v>6382.35</v>
      </c>
      <c r="Z379">
        <v>6589.45</v>
      </c>
      <c r="AA379">
        <v>6382.35</v>
      </c>
      <c r="AB379">
        <v>6649.8</v>
      </c>
      <c r="AC379" s="1">
        <f>(Table2[[#This Row],[Close Price]]/Table2[[#This Row],[Day Low]])-1</f>
        <v>1.5210161914626763E-2</v>
      </c>
      <c r="AD379" s="1">
        <f>(Table2[[#This Row],[Day High]]/Table2[[#This Row],[Close Price]])-1</f>
        <v>1.1008484588121537E-2</v>
      </c>
      <c r="AE379" s="1">
        <f>(Table2[[#This Row],[Close Price]]/Table2[[#This Row],[Current Week Low]])-1</f>
        <v>2.1206922215171398E-2</v>
      </c>
      <c r="AF379" s="1">
        <f>(Table2[[#This Row],[Current Week High]]/Table2[[#This Row],[Close Price]])-1</f>
        <v>1.1008484588121537E-2</v>
      </c>
      <c r="AG379" s="1">
        <f>(Table2[[#This Row],[Close Price]]/Table2[[#This Row],[Current Month Low]])-1</f>
        <v>2.1206922215171398E-2</v>
      </c>
      <c r="AH379" s="1">
        <f>(Table2[[#This Row],[Current Month High]]/Table2[[#This Row],[Close Price]])-1</f>
        <v>2.0267885910673966E-2</v>
      </c>
      <c r="AI379">
        <v>15.6788437639044</v>
      </c>
      <c r="AJ379">
        <v>48.8673716666666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-0.35</v>
      </c>
      <c r="AM379" t="s">
        <v>3089</v>
      </c>
      <c r="AN379">
        <v>2.64</v>
      </c>
      <c r="AO379" t="s">
        <v>3088</v>
      </c>
      <c r="AP379">
        <v>8.7814035647500004E-4</v>
      </c>
      <c r="AQ379">
        <f>(Table2[[#This Row],[Sharpe Ratio]]-AVERAGE(Table2[Sharpe Ratio]))/_xlfn.STDEV.P(Table2[Sharpe Ratio])</f>
        <v>-0.68159641702330553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-0.39674895107331215</v>
      </c>
      <c r="AS379">
        <f>_xlfn.RANK.AVG(Table2[[#This Row],[1Y Return vs Nifty Z-Score]],Table2[1Y Return vs Nifty Z-Score])</f>
        <v>349</v>
      </c>
      <c r="AT379">
        <f>_xlfn.RANK.AVG(Table2[[#This Row],[6M Return vs Nifty Z-Score]],Table2[6M Return vs Nifty Z-Score])</f>
        <v>267</v>
      </c>
      <c r="AU379">
        <f>_xlfn.RANK.AVG(Table2[[#This Row],[Sharpe Ratio Z-Score]],Table2[Sharpe Ratio Z-Score])</f>
        <v>518</v>
      </c>
      <c r="AV379">
        <f>(Table2[[#This Row],[Rank 1Y]]+Table2[[#This Row],[Rank 6M]]+Table2[[#This Row],[Rank Sharpe]])/3</f>
        <v>378</v>
      </c>
    </row>
    <row r="380" spans="1:48" x14ac:dyDescent="0.3">
      <c r="A380" t="s">
        <v>258</v>
      </c>
      <c r="B380" t="s">
        <v>259</v>
      </c>
      <c r="C380" t="s">
        <v>3030</v>
      </c>
      <c r="D380" t="s">
        <v>260</v>
      </c>
      <c r="E380">
        <v>98674.794759975004</v>
      </c>
      <c r="F380">
        <v>91.77</v>
      </c>
      <c r="G380">
        <v>17.7121313043329</v>
      </c>
      <c r="H380">
        <f>(Table2[[#This Row],[1Y Return vs Nifty]]-AVERAGE(Table2[1Y Return vs Nifty]))/_xlfn.STDEV.P(Table2[1Y Return vs Nifty])</f>
        <v>-0.22599108680841215</v>
      </c>
      <c r="I380">
        <v>12.484866597619501</v>
      </c>
      <c r="J380">
        <f>(Table2[[#This Row],[1M Return vs Nifty]]-AVERAGE(Table2[1M Return vs Nifty]))/_xlfn.STDEV.P(Table2[1M Return vs Nifty])</f>
        <v>1.5056639009333976</v>
      </c>
      <c r="K380">
        <v>-12.0910729709775</v>
      </c>
      <c r="L380">
        <f>(Table2[[#This Row],[6M Return vs Nifty]]-AVERAGE(Table2[6M Return vs Nifty]))/_xlfn.STDEV.P(Table2[6M Return vs Nifty])</f>
        <v>-0.58456016030170377</v>
      </c>
      <c r="M380">
        <v>-5.6216717829604201</v>
      </c>
      <c r="N380">
        <f>(Table2[[#This Row],[1W Return vs Nifty]]-AVERAGE(Table2[1W Return vs Nifty]))/_xlfn.STDEV.P(Table2[1W Return vs Nifty])</f>
        <v>-0.89639007068519971</v>
      </c>
      <c r="O380">
        <v>94.87</v>
      </c>
      <c r="P380">
        <v>90.682359050216107</v>
      </c>
      <c r="Q380">
        <v>80.982766480911096</v>
      </c>
      <c r="R380">
        <v>37.302549534506497</v>
      </c>
      <c r="S380" s="1">
        <f>(Table2[[#This Row],[Close Price]]-Table2[[#This Row],[20D EMA]])/Table2[[#This Row],[20D EMA]]</f>
        <v>-3.2676293875830174E-2</v>
      </c>
      <c r="T380" s="1">
        <f>(Table2[[#This Row],[Close Price]]-Table2[[#This Row],[50D EMA]])/Table2[[#This Row],[50D EMA]]</f>
        <v>1.1993963998903017E-2</v>
      </c>
      <c r="U380" s="1">
        <f>(Table2[[#This Row],[Close Price]]-Table2[[#This Row],[200D EMA]])/Table2[[#This Row],[200D EMA]]</f>
        <v>0.13320406288702943</v>
      </c>
      <c r="V380">
        <v>2.9746616936943799</v>
      </c>
      <c r="W380">
        <v>91.1</v>
      </c>
      <c r="X380">
        <v>97.5</v>
      </c>
      <c r="Y380">
        <v>91.1</v>
      </c>
      <c r="Z380">
        <v>98.89</v>
      </c>
      <c r="AA380">
        <v>91.1</v>
      </c>
      <c r="AB380">
        <v>104.29</v>
      </c>
      <c r="AC380" s="1">
        <f>(Table2[[#This Row],[Close Price]]/Table2[[#This Row],[Day Low]])-1</f>
        <v>7.354555433589427E-3</v>
      </c>
      <c r="AD380" s="1">
        <f>(Table2[[#This Row],[Day High]]/Table2[[#This Row],[Close Price]])-1</f>
        <v>6.2438705459300525E-2</v>
      </c>
      <c r="AE380" s="1">
        <f>(Table2[[#This Row],[Close Price]]/Table2[[#This Row],[Current Week Low]])-1</f>
        <v>7.354555433589427E-3</v>
      </c>
      <c r="AF380" s="1">
        <f>(Table2[[#This Row],[Current Week High]]/Table2[[#This Row],[Close Price]])-1</f>
        <v>7.7585267516617762E-2</v>
      </c>
      <c r="AG380" s="1">
        <f>(Table2[[#This Row],[Close Price]]/Table2[[#This Row],[Current Month Low]])-1</f>
        <v>7.354555433589427E-3</v>
      </c>
      <c r="AH380" s="1">
        <f>(Table2[[#This Row],[Current Month High]]/Table2[[#This Row],[Close Price]])-1</f>
        <v>0.13642802658820985</v>
      </c>
      <c r="AI380">
        <v>17.5765500708292</v>
      </c>
      <c r="AJ380">
        <v>54.886075949366997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0.05</v>
      </c>
      <c r="AM380" t="s">
        <v>3088</v>
      </c>
      <c r="AN380">
        <v>3.27</v>
      </c>
      <c r="AO380" t="s">
        <v>3088</v>
      </c>
      <c r="AP380">
        <v>8.4524150238155002E-2</v>
      </c>
      <c r="AQ380">
        <f>(Table2[[#This Row],[Sharpe Ratio]]-AVERAGE(Table2[Sharpe Ratio]))/_xlfn.STDEV.P(Table2[Sharpe Ratio])</f>
        <v>0.29787432247024498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9.6596905608327011E-2</v>
      </c>
      <c r="AS380">
        <f>_xlfn.RANK.AVG(Table2[[#This Row],[1Y Return vs Nifty Z-Score]],Table2[1Y Return vs Nifty Z-Score])</f>
        <v>362</v>
      </c>
      <c r="AT380">
        <f>_xlfn.RANK.AVG(Table2[[#This Row],[6M Return vs Nifty Z-Score]],Table2[6M Return vs Nifty Z-Score])</f>
        <v>517</v>
      </c>
      <c r="AU380">
        <f>_xlfn.RANK.AVG(Table2[[#This Row],[Sharpe Ratio Z-Score]],Table2[Sharpe Ratio Z-Score])</f>
        <v>256</v>
      </c>
      <c r="AV380">
        <f>(Table2[[#This Row],[Rank 1Y]]+Table2[[#This Row],[Rank 6M]]+Table2[[#This Row],[Rank Sharpe]])/3</f>
        <v>378.33333333333331</v>
      </c>
    </row>
    <row r="381" spans="1:48" x14ac:dyDescent="0.3">
      <c r="A381" t="s">
        <v>878</v>
      </c>
      <c r="B381" t="s">
        <v>879</v>
      </c>
      <c r="C381" t="s">
        <v>3033</v>
      </c>
      <c r="D381" t="s">
        <v>603</v>
      </c>
      <c r="E381">
        <v>16578.42718413</v>
      </c>
      <c r="F381">
        <v>689.9</v>
      </c>
      <c r="G381">
        <v>27.537373535997901</v>
      </c>
      <c r="H381">
        <f>(Table2[[#This Row],[1Y Return vs Nifty]]-AVERAGE(Table2[1Y Return vs Nifty]))/_xlfn.STDEV.P(Table2[1Y Return vs Nifty])</f>
        <v>-7.222075108737E-2</v>
      </c>
      <c r="I381">
        <v>-9.2495647559442595</v>
      </c>
      <c r="J381">
        <f>(Table2[[#This Row],[1M Return vs Nifty]]-AVERAGE(Table2[1M Return vs Nifty]))/_xlfn.STDEV.P(Table2[1M Return vs Nifty])</f>
        <v>-0.79911442540116318</v>
      </c>
      <c r="K381">
        <v>-18.876028826572401</v>
      </c>
      <c r="L381">
        <f>(Table2[[#This Row],[6M Return vs Nifty]]-AVERAGE(Table2[6M Return vs Nifty]))/_xlfn.STDEV.P(Table2[6M Return vs Nifty])</f>
        <v>-0.83468490734279466</v>
      </c>
      <c r="M381">
        <v>-6.6773416236769698</v>
      </c>
      <c r="N381">
        <f>(Table2[[#This Row],[1W Return vs Nifty]]-AVERAGE(Table2[1W Return vs Nifty]))/_xlfn.STDEV.P(Table2[1W Return vs Nifty])</f>
        <v>-1.1070714966730657</v>
      </c>
      <c r="O381">
        <v>714.47</v>
      </c>
      <c r="P381">
        <v>708.71200449096796</v>
      </c>
      <c r="Q381">
        <v>636.868299287524</v>
      </c>
      <c r="R381">
        <v>40.533118313834102</v>
      </c>
      <c r="S381" s="1">
        <f>(Table2[[#This Row],[Close Price]]-Table2[[#This Row],[20D EMA]])/Table2[[#This Row],[20D EMA]]</f>
        <v>-3.4389127605077958E-2</v>
      </c>
      <c r="T381" s="1">
        <f>(Table2[[#This Row],[Close Price]]-Table2[[#This Row],[50D EMA]])/Table2[[#This Row],[50D EMA]]</f>
        <v>-2.6543933744257221E-2</v>
      </c>
      <c r="U381" s="1">
        <f>(Table2[[#This Row],[Close Price]]-Table2[[#This Row],[200D EMA]])/Table2[[#This Row],[200D EMA]]</f>
        <v>8.3269493507218836E-2</v>
      </c>
      <c r="V381">
        <v>1.6955577847868299</v>
      </c>
      <c r="W381">
        <v>682.95</v>
      </c>
      <c r="X381">
        <v>705.15</v>
      </c>
      <c r="Y381">
        <v>682.95</v>
      </c>
      <c r="Z381">
        <v>709.9</v>
      </c>
      <c r="AA381">
        <v>682.95</v>
      </c>
      <c r="AB381">
        <v>733.8</v>
      </c>
      <c r="AC381" s="1">
        <f>(Table2[[#This Row],[Close Price]]/Table2[[#This Row],[Day Low]])-1</f>
        <v>1.0176440442199119E-2</v>
      </c>
      <c r="AD381" s="1">
        <f>(Table2[[#This Row],[Day High]]/Table2[[#This Row],[Close Price]])-1</f>
        <v>2.2104652848238926E-2</v>
      </c>
      <c r="AE381" s="1">
        <f>(Table2[[#This Row],[Close Price]]/Table2[[#This Row],[Current Week Low]])-1</f>
        <v>1.0176440442199119E-2</v>
      </c>
      <c r="AF381" s="1">
        <f>(Table2[[#This Row],[Current Week High]]/Table2[[#This Row],[Close Price]])-1</f>
        <v>2.8989708653428092E-2</v>
      </c>
      <c r="AG381" s="1">
        <f>(Table2[[#This Row],[Close Price]]/Table2[[#This Row],[Current Month Low]])-1</f>
        <v>1.0176440442199119E-2</v>
      </c>
      <c r="AH381" s="1">
        <f>(Table2[[#This Row],[Current Month High]]/Table2[[#This Row],[Close Price]])-1</f>
        <v>6.3632410494274483E-2</v>
      </c>
      <c r="AI381">
        <v>19.720249311494399</v>
      </c>
      <c r="AJ381">
        <v>59.588248901225903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-0.06</v>
      </c>
      <c r="AM381" t="s">
        <v>3089</v>
      </c>
      <c r="AN381">
        <v>-4.91</v>
      </c>
      <c r="AO381" t="s">
        <v>3089</v>
      </c>
      <c r="AP381">
        <v>9.9010421302169999E-2</v>
      </c>
      <c r="AQ381">
        <f>(Table2[[#This Row],[Sharpe Ratio]]-AVERAGE(Table2[Sharpe Ratio]))/_xlfn.STDEV.P(Table2[Sharpe Ratio])</f>
        <v>0.46750439390635318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-2.3455871865980402</v>
      </c>
      <c r="AS381">
        <f>_xlfn.RANK.AVG(Table2[[#This Row],[1Y Return vs Nifty Z-Score]],Table2[1Y Return vs Nifty Z-Score])</f>
        <v>311</v>
      </c>
      <c r="AT381">
        <f>_xlfn.RANK.AVG(Table2[[#This Row],[6M Return vs Nifty Z-Score]],Table2[6M Return vs Nifty Z-Score])</f>
        <v>601</v>
      </c>
      <c r="AU381">
        <f>_xlfn.RANK.AVG(Table2[[#This Row],[Sharpe Ratio Z-Score]],Table2[Sharpe Ratio Z-Score])</f>
        <v>224</v>
      </c>
      <c r="AV381">
        <f>(Table2[[#This Row],[Rank 1Y]]+Table2[[#This Row],[Rank 6M]]+Table2[[#This Row],[Rank Sharpe]])/3</f>
        <v>378.66666666666669</v>
      </c>
    </row>
    <row r="382" spans="1:48" x14ac:dyDescent="0.3">
      <c r="A382" t="s">
        <v>61</v>
      </c>
      <c r="B382" t="s">
        <v>62</v>
      </c>
      <c r="C382" t="s">
        <v>3036</v>
      </c>
      <c r="D382" t="s">
        <v>63</v>
      </c>
      <c r="E382">
        <v>381404.90654513898</v>
      </c>
      <c r="F382">
        <v>12131.1</v>
      </c>
      <c r="G382">
        <v>4.44513052009082</v>
      </c>
      <c r="H382">
        <f>(Table2[[#This Row],[1Y Return vs Nifty]]-AVERAGE(Table2[1Y Return vs Nifty]))/_xlfn.STDEV.P(Table2[1Y Return vs Nifty])</f>
        <v>-0.43362679863131753</v>
      </c>
      <c r="I382">
        <v>2.5015672628092802</v>
      </c>
      <c r="J382">
        <f>(Table2[[#This Row],[1M Return vs Nifty]]-AVERAGE(Table2[1M Return vs Nifty]))/_xlfn.STDEV.P(Table2[1M Return vs Nifty])</f>
        <v>0.44700763531142923</v>
      </c>
      <c r="K382">
        <v>2.45232219118604</v>
      </c>
      <c r="L382">
        <f>(Table2[[#This Row],[6M Return vs Nifty]]-AVERAGE(Table2[6M Return vs Nifty]))/_xlfn.STDEV.P(Table2[6M Return vs Nifty])</f>
        <v>-4.8423579095335359E-2</v>
      </c>
      <c r="M382">
        <v>-0.87171261924436705</v>
      </c>
      <c r="N382">
        <f>(Table2[[#This Row],[1W Return vs Nifty]]-AVERAGE(Table2[1W Return vs Nifty]))/_xlfn.STDEV.P(Table2[1W Return vs Nifty])</f>
        <v>5.1565560325886453E-2</v>
      </c>
      <c r="O382">
        <v>12599.15</v>
      </c>
      <c r="P382">
        <v>12520.7949602069</v>
      </c>
      <c r="Q382">
        <v>11658.3913122919</v>
      </c>
      <c r="R382">
        <v>33.280422207991499</v>
      </c>
      <c r="S382" s="1">
        <f>(Table2[[#This Row],[Close Price]]-Table2[[#This Row],[20D EMA]])/Table2[[#This Row],[20D EMA]]</f>
        <v>-3.7149331502521941E-2</v>
      </c>
      <c r="T382" s="1">
        <f>(Table2[[#This Row],[Close Price]]-Table2[[#This Row],[50D EMA]])/Table2[[#This Row],[50D EMA]]</f>
        <v>-3.1123819329796E-2</v>
      </c>
      <c r="U382" s="1">
        <f>(Table2[[#This Row],[Close Price]]-Table2[[#This Row],[200D EMA]])/Table2[[#This Row],[200D EMA]]</f>
        <v>4.0546647907563779E-2</v>
      </c>
      <c r="V382">
        <v>1.2328644765319401</v>
      </c>
      <c r="W382">
        <v>12110</v>
      </c>
      <c r="X382">
        <v>12554.9</v>
      </c>
      <c r="Y382">
        <v>12027.65</v>
      </c>
      <c r="Z382">
        <v>12554.9</v>
      </c>
      <c r="AA382">
        <v>12027.65</v>
      </c>
      <c r="AB382">
        <v>13680</v>
      </c>
      <c r="AC382" s="1">
        <f>(Table2[[#This Row],[Close Price]]/Table2[[#This Row],[Day Low]])-1</f>
        <v>1.7423616845582135E-3</v>
      </c>
      <c r="AD382" s="1">
        <f>(Table2[[#This Row],[Day High]]/Table2[[#This Row],[Close Price]])-1</f>
        <v>3.4935001772304242E-2</v>
      </c>
      <c r="AE382" s="1">
        <f>(Table2[[#This Row],[Close Price]]/Table2[[#This Row],[Current Week Low]])-1</f>
        <v>8.6010151609001717E-3</v>
      </c>
      <c r="AF382" s="1">
        <f>(Table2[[#This Row],[Current Week High]]/Table2[[#This Row],[Close Price]])-1</f>
        <v>3.4935001772304242E-2</v>
      </c>
      <c r="AG382" s="1">
        <f>(Table2[[#This Row],[Close Price]]/Table2[[#This Row],[Current Month Low]])-1</f>
        <v>8.6010151609001717E-3</v>
      </c>
      <c r="AH382" s="1">
        <f>(Table2[[#This Row],[Current Month High]]/Table2[[#This Row],[Close Price]])-1</f>
        <v>0.1276800949625343</v>
      </c>
      <c r="AI382">
        <v>12.7680094962534</v>
      </c>
      <c r="AJ382">
        <v>31.088214476748199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-0.09</v>
      </c>
      <c r="AM382" t="s">
        <v>3089</v>
      </c>
      <c r="AN382">
        <v>-3.14</v>
      </c>
      <c r="AO382" t="s">
        <v>3089</v>
      </c>
      <c r="AP382">
        <v>5.3352703282430997E-2</v>
      </c>
      <c r="AQ382">
        <f>(Table2[[#This Row],[Sharpe Ratio]]-AVERAGE(Table2[Sharpe Ratio]))/_xlfn.STDEV.P(Table2[Sharpe Ratio])</f>
        <v>-6.7134364064770871E-2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-5.0611546154108067E-2</v>
      </c>
      <c r="AS382">
        <f>_xlfn.RANK.AVG(Table2[[#This Row],[1Y Return vs Nifty Z-Score]],Table2[1Y Return vs Nifty Z-Score])</f>
        <v>446</v>
      </c>
      <c r="AT382">
        <f>_xlfn.RANK.AVG(Table2[[#This Row],[6M Return vs Nifty Z-Score]],Table2[6M Return vs Nifty Z-Score])</f>
        <v>335</v>
      </c>
      <c r="AU382">
        <f>_xlfn.RANK.AVG(Table2[[#This Row],[Sharpe Ratio Z-Score]],Table2[Sharpe Ratio Z-Score])</f>
        <v>359</v>
      </c>
      <c r="AV382">
        <f>(Table2[[#This Row],[Rank 1Y]]+Table2[[#This Row],[Rank 6M]]+Table2[[#This Row],[Rank Sharpe]])/3</f>
        <v>380</v>
      </c>
    </row>
    <row r="383" spans="1:48" x14ac:dyDescent="0.3">
      <c r="A383" t="s">
        <v>760</v>
      </c>
      <c r="B383" t="s">
        <v>761</v>
      </c>
      <c r="C383" t="s">
        <v>3041</v>
      </c>
      <c r="D383" t="s">
        <v>265</v>
      </c>
      <c r="E383">
        <v>20260.930769279999</v>
      </c>
      <c r="F383">
        <v>640.79999999999995</v>
      </c>
      <c r="G383">
        <v>0.65572411737678404</v>
      </c>
      <c r="H383">
        <f>(Table2[[#This Row],[1Y Return vs Nifty]]-AVERAGE(Table2[1Y Return vs Nifty]))/_xlfn.STDEV.P(Table2[1Y Return vs Nifty])</f>
        <v>-0.4929330509342757</v>
      </c>
      <c r="I383">
        <v>-11.8740540773749</v>
      </c>
      <c r="J383">
        <f>(Table2[[#This Row],[1M Return vs Nifty]]-AVERAGE(Table2[1M Return vs Nifty]))/_xlfn.STDEV.P(Table2[1M Return vs Nifty])</f>
        <v>-1.0774224246917918</v>
      </c>
      <c r="K383">
        <v>-5.7104359709835197</v>
      </c>
      <c r="L383">
        <f>(Table2[[#This Row],[6M Return vs Nifty]]-AVERAGE(Table2[6M Return vs Nifty]))/_xlfn.STDEV.P(Table2[6M Return vs Nifty])</f>
        <v>-0.34934046992324858</v>
      </c>
      <c r="M383">
        <v>-7.3289421253282496</v>
      </c>
      <c r="N383">
        <f>(Table2[[#This Row],[1W Return vs Nifty]]-AVERAGE(Table2[1W Return vs Nifty]))/_xlfn.STDEV.P(Table2[1W Return vs Nifty])</f>
        <v>-1.2371122703766317</v>
      </c>
      <c r="O383">
        <v>688.58</v>
      </c>
      <c r="P383">
        <v>681.92378252492699</v>
      </c>
      <c r="Q383">
        <v>619.48462534885402</v>
      </c>
      <c r="R383">
        <v>27.743833097071199</v>
      </c>
      <c r="S383" s="1">
        <f>(Table2[[#This Row],[Close Price]]-Table2[[#This Row],[20D EMA]])/Table2[[#This Row],[20D EMA]]</f>
        <v>-6.9389177728078191E-2</v>
      </c>
      <c r="T383" s="1">
        <f>(Table2[[#This Row],[Close Price]]-Table2[[#This Row],[50D EMA]])/Table2[[#This Row],[50D EMA]]</f>
        <v>-6.0305540851882229E-2</v>
      </c>
      <c r="U383" s="1">
        <f>(Table2[[#This Row],[Close Price]]-Table2[[#This Row],[200D EMA]])/Table2[[#This Row],[200D EMA]]</f>
        <v>3.4408238362885077E-2</v>
      </c>
      <c r="V383">
        <v>1.23536429014989</v>
      </c>
      <c r="W383">
        <v>633.95000000000005</v>
      </c>
      <c r="X383">
        <v>667.95</v>
      </c>
      <c r="Y383">
        <v>633.95000000000005</v>
      </c>
      <c r="Z383">
        <v>676.3</v>
      </c>
      <c r="AA383">
        <v>633.95000000000005</v>
      </c>
      <c r="AB383">
        <v>738</v>
      </c>
      <c r="AC383" s="1">
        <f>(Table2[[#This Row],[Close Price]]/Table2[[#This Row],[Day Low]])-1</f>
        <v>1.0805268554302305E-2</v>
      </c>
      <c r="AD383" s="1">
        <f>(Table2[[#This Row],[Day High]]/Table2[[#This Row],[Close Price]])-1</f>
        <v>4.2368913857677937E-2</v>
      </c>
      <c r="AE383" s="1">
        <f>(Table2[[#This Row],[Close Price]]/Table2[[#This Row],[Current Week Low]])-1</f>
        <v>1.0805268554302305E-2</v>
      </c>
      <c r="AF383" s="1">
        <f>(Table2[[#This Row],[Current Week High]]/Table2[[#This Row],[Close Price]])-1</f>
        <v>5.5399500624219833E-2</v>
      </c>
      <c r="AG383" s="1">
        <f>(Table2[[#This Row],[Close Price]]/Table2[[#This Row],[Current Month Low]])-1</f>
        <v>1.0805268554302305E-2</v>
      </c>
      <c r="AH383" s="1">
        <f>(Table2[[#This Row],[Current Month High]]/Table2[[#This Row],[Close Price]])-1</f>
        <v>0.151685393258427</v>
      </c>
      <c r="AI383">
        <v>24.6800873907615</v>
      </c>
      <c r="AJ383">
        <v>38.401727861771001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-0.03</v>
      </c>
      <c r="AM383" t="s">
        <v>3089</v>
      </c>
      <c r="AN383">
        <v>-3.97</v>
      </c>
      <c r="AO383" t="s">
        <v>3089</v>
      </c>
      <c r="AP383">
        <v>0.105730549865321</v>
      </c>
      <c r="AQ383">
        <f>(Table2[[#This Row],[Sharpe Ratio]]-AVERAGE(Table2[Sharpe Ratio]))/_xlfn.STDEV.P(Table2[Sharpe Ratio])</f>
        <v>0.54619516830852655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-2.610613047617421</v>
      </c>
      <c r="AS383">
        <f>_xlfn.RANK.AVG(Table2[[#This Row],[1Y Return vs Nifty Z-Score]],Table2[1Y Return vs Nifty Z-Score])</f>
        <v>484</v>
      </c>
      <c r="AT383">
        <f>_xlfn.RANK.AVG(Table2[[#This Row],[6M Return vs Nifty Z-Score]],Table2[6M Return vs Nifty Z-Score])</f>
        <v>449</v>
      </c>
      <c r="AU383">
        <f>_xlfn.RANK.AVG(Table2[[#This Row],[Sharpe Ratio Z-Score]],Table2[Sharpe Ratio Z-Score])</f>
        <v>210</v>
      </c>
      <c r="AV383">
        <f>(Table2[[#This Row],[Rank 1Y]]+Table2[[#This Row],[Rank 6M]]+Table2[[#This Row],[Rank Sharpe]])/3</f>
        <v>381</v>
      </c>
    </row>
    <row r="384" spans="1:48" x14ac:dyDescent="0.3">
      <c r="A384" t="s">
        <v>640</v>
      </c>
      <c r="B384" t="s">
        <v>641</v>
      </c>
      <c r="C384" t="s">
        <v>3042</v>
      </c>
      <c r="D384" t="s">
        <v>347</v>
      </c>
      <c r="E384">
        <v>26797.163636950001</v>
      </c>
      <c r="F384">
        <v>416.5</v>
      </c>
      <c r="G384">
        <v>15.3716243205676</v>
      </c>
      <c r="H384">
        <f>(Table2[[#This Row],[1Y Return vs Nifty]]-AVERAGE(Table2[1Y Return vs Nifty]))/_xlfn.STDEV.P(Table2[1Y Return vs Nifty])</f>
        <v>-0.26262128239698901</v>
      </c>
      <c r="I384">
        <v>5.6038299070326403</v>
      </c>
      <c r="J384">
        <f>(Table2[[#This Row],[1M Return vs Nifty]]-AVERAGE(Table2[1M Return vs Nifty]))/_xlfn.STDEV.P(Table2[1M Return vs Nifty])</f>
        <v>0.77598001966741414</v>
      </c>
      <c r="K384">
        <v>34.984296222651899</v>
      </c>
      <c r="L384">
        <f>(Table2[[#This Row],[6M Return vs Nifty]]-AVERAGE(Table2[6M Return vs Nifty]))/_xlfn.STDEV.P(Table2[6M Return vs Nifty])</f>
        <v>1.1508549348036006</v>
      </c>
      <c r="M384">
        <v>1.3545996656728301</v>
      </c>
      <c r="N384">
        <f>(Table2[[#This Row],[1W Return vs Nifty]]-AVERAGE(Table2[1W Return vs Nifty]))/_xlfn.STDEV.P(Table2[1W Return vs Nifty])</f>
        <v>0.49587364680327473</v>
      </c>
      <c r="O384">
        <v>432.45</v>
      </c>
      <c r="P384">
        <v>413.47168513383298</v>
      </c>
      <c r="Q384">
        <v>351.55573616399198</v>
      </c>
      <c r="R384">
        <v>32.216150279872799</v>
      </c>
      <c r="S384" s="1">
        <f>(Table2[[#This Row],[Close Price]]-Table2[[#This Row],[20D EMA]])/Table2[[#This Row],[20D EMA]]</f>
        <v>-3.6882876633136753E-2</v>
      </c>
      <c r="T384" s="1">
        <f>(Table2[[#This Row],[Close Price]]-Table2[[#This Row],[50D EMA]])/Table2[[#This Row],[50D EMA]]</f>
        <v>7.3241166808963327E-3</v>
      </c>
      <c r="U384" s="1">
        <f>(Table2[[#This Row],[Close Price]]-Table2[[#This Row],[200D EMA]])/Table2[[#This Row],[200D EMA]]</f>
        <v>0.18473390462817862</v>
      </c>
      <c r="V384">
        <v>1.3911736640258601</v>
      </c>
      <c r="W384">
        <v>415.05</v>
      </c>
      <c r="X384">
        <v>436.2</v>
      </c>
      <c r="Y384">
        <v>415.05</v>
      </c>
      <c r="Z384">
        <v>436.2</v>
      </c>
      <c r="AA384">
        <v>415.05</v>
      </c>
      <c r="AB384">
        <v>470.7</v>
      </c>
      <c r="AC384" s="1">
        <f>(Table2[[#This Row],[Close Price]]/Table2[[#This Row],[Day Low]])-1</f>
        <v>3.4935549933743371E-3</v>
      </c>
      <c r="AD384" s="1">
        <f>(Table2[[#This Row],[Day High]]/Table2[[#This Row],[Close Price]])-1</f>
        <v>4.7298919567827058E-2</v>
      </c>
      <c r="AE384" s="1">
        <f>(Table2[[#This Row],[Close Price]]/Table2[[#This Row],[Current Week Low]])-1</f>
        <v>3.4935549933743371E-3</v>
      </c>
      <c r="AF384" s="1">
        <f>(Table2[[#This Row],[Current Week High]]/Table2[[#This Row],[Close Price]])-1</f>
        <v>4.7298919567827058E-2</v>
      </c>
      <c r="AG384" s="1">
        <f>(Table2[[#This Row],[Close Price]]/Table2[[#This Row],[Current Month Low]])-1</f>
        <v>3.4935549933743371E-3</v>
      </c>
      <c r="AH384" s="1">
        <f>(Table2[[#This Row],[Current Month High]]/Table2[[#This Row],[Close Price]])-1</f>
        <v>0.1301320528211285</v>
      </c>
      <c r="AI384">
        <v>13.0132052821128</v>
      </c>
      <c r="AJ384">
        <v>59.425837320574097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-0.02</v>
      </c>
      <c r="AM384" t="s">
        <v>3089</v>
      </c>
      <c r="AN384">
        <v>-2.66</v>
      </c>
      <c r="AO384" t="s">
        <v>3089</v>
      </c>
      <c r="AP384">
        <v>-6.139204488596E-2</v>
      </c>
      <c r="AQ384">
        <f>(Table2[[#This Row],[Sharpe Ratio]]-AVERAGE(Table2[Sharpe Ratio]))/_xlfn.STDEV.P(Table2[Sharpe Ratio])</f>
        <v>-1.4107623924725003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0.74932492640479997</v>
      </c>
      <c r="AS384">
        <f>_xlfn.RANK.AVG(Table2[[#This Row],[1Y Return vs Nifty Z-Score]],Table2[1Y Return vs Nifty Z-Score])</f>
        <v>379</v>
      </c>
      <c r="AT384">
        <f>_xlfn.RANK.AVG(Table2[[#This Row],[6M Return vs Nifty Z-Score]],Table2[6M Return vs Nifty Z-Score])</f>
        <v>92</v>
      </c>
      <c r="AU384">
        <f>_xlfn.RANK.AVG(Table2[[#This Row],[Sharpe Ratio Z-Score]],Table2[Sharpe Ratio Z-Score])</f>
        <v>674</v>
      </c>
      <c r="AV384">
        <f>(Table2[[#This Row],[Rank 1Y]]+Table2[[#This Row],[Rank 6M]]+Table2[[#This Row],[Rank Sharpe]])/3</f>
        <v>381.66666666666669</v>
      </c>
    </row>
    <row r="385" spans="1:48" x14ac:dyDescent="0.3">
      <c r="A385" t="s">
        <v>1869</v>
      </c>
      <c r="B385" t="s">
        <v>1870</v>
      </c>
      <c r="C385" t="s">
        <v>583</v>
      </c>
      <c r="D385" t="s">
        <v>465</v>
      </c>
      <c r="E385">
        <v>3622.8361228499998</v>
      </c>
      <c r="F385">
        <v>572.25</v>
      </c>
      <c r="G385">
        <v>8.9081029533431604</v>
      </c>
      <c r="H385">
        <f>(Table2[[#This Row],[1Y Return vs Nifty]]-AVERAGE(Table2[1Y Return vs Nifty]))/_xlfn.STDEV.P(Table2[1Y Return vs Nifty])</f>
        <v>-0.36377887496759004</v>
      </c>
      <c r="I385">
        <v>7.50120433484771</v>
      </c>
      <c r="J385">
        <f>(Table2[[#This Row],[1M Return vs Nifty]]-AVERAGE(Table2[1M Return vs Nifty]))/_xlfn.STDEV.P(Table2[1M Return vs Nifty])</f>
        <v>0.97718277427514266</v>
      </c>
      <c r="K385">
        <v>25.381631269667398</v>
      </c>
      <c r="L385">
        <f>(Table2[[#This Row],[6M Return vs Nifty]]-AVERAGE(Table2[6M Return vs Nifty]))/_xlfn.STDEV.P(Table2[6M Return vs Nifty])</f>
        <v>0.79685644263876054</v>
      </c>
      <c r="M385">
        <v>-1.6318891959669899</v>
      </c>
      <c r="N385">
        <f>(Table2[[#This Row],[1W Return vs Nifty]]-AVERAGE(Table2[1W Return vs Nifty]))/_xlfn.STDEV.P(Table2[1W Return vs Nifty])</f>
        <v>-0.10014388424609193</v>
      </c>
      <c r="O385">
        <v>571.25</v>
      </c>
      <c r="P385">
        <v>540.18104098530398</v>
      </c>
      <c r="Q385">
        <v>464.63127407321502</v>
      </c>
      <c r="R385">
        <v>44.9791059062876</v>
      </c>
      <c r="S385" s="1">
        <f>(Table2[[#This Row],[Close Price]]-Table2[[#This Row],[20D EMA]])/Table2[[#This Row],[20D EMA]]</f>
        <v>1.75054704595186E-3</v>
      </c>
      <c r="T385" s="1">
        <f>(Table2[[#This Row],[Close Price]]-Table2[[#This Row],[50D EMA]])/Table2[[#This Row],[50D EMA]]</f>
        <v>5.9367057674222373E-2</v>
      </c>
      <c r="U385" s="1">
        <f>(Table2[[#This Row],[Close Price]]-Table2[[#This Row],[200D EMA]])/Table2[[#This Row],[200D EMA]]</f>
        <v>0.23162178684904189</v>
      </c>
      <c r="V385">
        <v>1.1238648578211901</v>
      </c>
      <c r="W385">
        <v>569.35</v>
      </c>
      <c r="X385">
        <v>606.95000000000005</v>
      </c>
      <c r="Y385">
        <v>569</v>
      </c>
      <c r="Z385">
        <v>606.95000000000005</v>
      </c>
      <c r="AA385">
        <v>569</v>
      </c>
      <c r="AB385">
        <v>614.15</v>
      </c>
      <c r="AC385" s="1">
        <f>(Table2[[#This Row],[Close Price]]/Table2[[#This Row],[Day Low]])-1</f>
        <v>5.0935277070343066E-3</v>
      </c>
      <c r="AD385" s="1">
        <f>(Table2[[#This Row],[Day High]]/Table2[[#This Row],[Close Price]])-1</f>
        <v>6.0637833114897344E-2</v>
      </c>
      <c r="AE385" s="1">
        <f>(Table2[[#This Row],[Close Price]]/Table2[[#This Row],[Current Week Low]])-1</f>
        <v>5.7117750439368287E-3</v>
      </c>
      <c r="AF385" s="1">
        <f>(Table2[[#This Row],[Current Week High]]/Table2[[#This Row],[Close Price]])-1</f>
        <v>6.0637833114897344E-2</v>
      </c>
      <c r="AG385" s="1">
        <f>(Table2[[#This Row],[Close Price]]/Table2[[#This Row],[Current Month Low]])-1</f>
        <v>5.7117750439368287E-3</v>
      </c>
      <c r="AH385" s="1">
        <f>(Table2[[#This Row],[Current Month High]]/Table2[[#This Row],[Close Price]])-1</f>
        <v>7.321974661424191E-2</v>
      </c>
      <c r="AI385">
        <v>8.1520314547837298</v>
      </c>
      <c r="AJ385">
        <v>73.936170212765902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0.15</v>
      </c>
      <c r="AM385" t="s">
        <v>3088</v>
      </c>
      <c r="AN385">
        <v>4.07</v>
      </c>
      <c r="AO385" t="s">
        <v>3088</v>
      </c>
      <c r="AP385">
        <v>-1.5080835569953E-2</v>
      </c>
      <c r="AQ385">
        <f>(Table2[[#This Row],[Sharpe Ratio]]-AVERAGE(Table2[Sharpe Ratio]))/_xlfn.STDEV.P(Table2[Sharpe Ratio])</f>
        <v>-0.86847143920702052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0.44164501849320065</v>
      </c>
      <c r="AS385">
        <f>_xlfn.RANK.AVG(Table2[[#This Row],[1Y Return vs Nifty Z-Score]],Table2[1Y Return vs Nifty Z-Score])</f>
        <v>424</v>
      </c>
      <c r="AT385">
        <f>_xlfn.RANK.AVG(Table2[[#This Row],[6M Return vs Nifty Z-Score]],Table2[6M Return vs Nifty Z-Score])</f>
        <v>128</v>
      </c>
      <c r="AU385">
        <f>_xlfn.RANK.AVG(Table2[[#This Row],[Sharpe Ratio Z-Score]],Table2[Sharpe Ratio Z-Score])</f>
        <v>596</v>
      </c>
      <c r="AV385">
        <f>(Table2[[#This Row],[Rank 1Y]]+Table2[[#This Row],[Rank 6M]]+Table2[[#This Row],[Rank Sharpe]])/3</f>
        <v>382.66666666666669</v>
      </c>
    </row>
    <row r="386" spans="1:48" x14ac:dyDescent="0.3">
      <c r="A386" t="s">
        <v>1015</v>
      </c>
      <c r="B386" t="s">
        <v>1016</v>
      </c>
      <c r="C386" t="s">
        <v>3036</v>
      </c>
      <c r="D386" t="s">
        <v>230</v>
      </c>
      <c r="E386">
        <v>12783.664384064999</v>
      </c>
      <c r="F386">
        <v>1557.45</v>
      </c>
      <c r="G386">
        <v>17.222434665630701</v>
      </c>
      <c r="H386">
        <f>(Table2[[#This Row],[1Y Return vs Nifty]]-AVERAGE(Table2[1Y Return vs Nifty]))/_xlfn.STDEV.P(Table2[1Y Return vs Nifty])</f>
        <v>-0.23365510310024687</v>
      </c>
      <c r="I386">
        <v>-11.3873105676776</v>
      </c>
      <c r="J386">
        <f>(Table2[[#This Row],[1M Return vs Nifty]]-AVERAGE(Table2[1M Return vs Nifty]))/_xlfn.STDEV.P(Table2[1M Return vs Nifty])</f>
        <v>-1.0258068165636129</v>
      </c>
      <c r="K386">
        <v>-27.2684910602262</v>
      </c>
      <c r="L386">
        <f>(Table2[[#This Row],[6M Return vs Nifty]]-AVERAGE(Table2[6M Return vs Nifty]))/_xlfn.STDEV.P(Table2[6M Return vs Nifty])</f>
        <v>-1.1440697490309815</v>
      </c>
      <c r="M386">
        <v>-3.3720198754137698</v>
      </c>
      <c r="N386">
        <f>(Table2[[#This Row],[1W Return vs Nifty]]-AVERAGE(Table2[1W Return vs Nifty]))/_xlfn.STDEV.P(Table2[1W Return vs Nifty])</f>
        <v>-0.44742406485846808</v>
      </c>
      <c r="O386">
        <v>1711.4</v>
      </c>
      <c r="P386">
        <v>1745.5049974894901</v>
      </c>
      <c r="Q386">
        <v>1606.5928039544999</v>
      </c>
      <c r="R386">
        <v>10.6136365666727</v>
      </c>
      <c r="S386" s="1">
        <f>(Table2[[#This Row],[Close Price]]-Table2[[#This Row],[20D EMA]])/Table2[[#This Row],[20D EMA]]</f>
        <v>-8.9955591913053662E-2</v>
      </c>
      <c r="T386" s="1">
        <f>(Table2[[#This Row],[Close Price]]-Table2[[#This Row],[50D EMA]])/Table2[[#This Row],[50D EMA]]</f>
        <v>-0.10773672820184653</v>
      </c>
      <c r="U386" s="1">
        <f>(Table2[[#This Row],[Close Price]]-Table2[[#This Row],[200D EMA]])/Table2[[#This Row],[200D EMA]]</f>
        <v>-3.058821366156924E-2</v>
      </c>
      <c r="V386">
        <v>0.58283144172148205</v>
      </c>
      <c r="W386">
        <v>1550.5</v>
      </c>
      <c r="X386">
        <v>1629.7</v>
      </c>
      <c r="Y386">
        <v>1550.5</v>
      </c>
      <c r="Z386">
        <v>1639.15</v>
      </c>
      <c r="AA386">
        <v>1550.5</v>
      </c>
      <c r="AB386">
        <v>1717.95</v>
      </c>
      <c r="AC386" s="1">
        <f>(Table2[[#This Row],[Close Price]]/Table2[[#This Row],[Day Low]])-1</f>
        <v>4.4824250241857211E-3</v>
      </c>
      <c r="AD386" s="1">
        <f>(Table2[[#This Row],[Day High]]/Table2[[#This Row],[Close Price]])-1</f>
        <v>4.638993226106769E-2</v>
      </c>
      <c r="AE386" s="1">
        <f>(Table2[[#This Row],[Close Price]]/Table2[[#This Row],[Current Week Low]])-1</f>
        <v>4.4824250241857211E-3</v>
      </c>
      <c r="AF386" s="1">
        <f>(Table2[[#This Row],[Current Week High]]/Table2[[#This Row],[Close Price]])-1</f>
        <v>5.2457542778259425E-2</v>
      </c>
      <c r="AG386" s="1">
        <f>(Table2[[#This Row],[Close Price]]/Table2[[#This Row],[Current Month Low]])-1</f>
        <v>4.4824250241857211E-3</v>
      </c>
      <c r="AH386" s="1">
        <f>(Table2[[#This Row],[Current Month High]]/Table2[[#This Row],[Close Price]])-1</f>
        <v>0.10305306751420584</v>
      </c>
      <c r="AI386">
        <v>42.665896176442203</v>
      </c>
      <c r="AJ386">
        <v>53.746298124383003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-0.13</v>
      </c>
      <c r="AM386" t="s">
        <v>3089</v>
      </c>
      <c r="AN386">
        <v>-11.29</v>
      </c>
      <c r="AO386" t="s">
        <v>3089</v>
      </c>
      <c r="AP386">
        <v>0.149742367106659</v>
      </c>
      <c r="AQ386">
        <f>(Table2[[#This Row],[Sharpe Ratio]]-AVERAGE(Table2[Sharpe Ratio]))/_xlfn.STDEV.P(Table2[Sharpe Ratio])</f>
        <v>1.0615609011247886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369</v>
      </c>
      <c r="AT386">
        <f>_xlfn.RANK.AVG(Table2[[#This Row],[6M Return vs Nifty Z-Score]],Table2[6M Return vs Nifty Z-Score])</f>
        <v>670</v>
      </c>
      <c r="AU386">
        <f>_xlfn.RANK.AVG(Table2[[#This Row],[Sharpe Ratio Z-Score]],Table2[Sharpe Ratio Z-Score])</f>
        <v>112</v>
      </c>
      <c r="AV386">
        <f>(Table2[[#This Row],[Rank 1Y]]+Table2[[#This Row],[Rank 6M]]+Table2[[#This Row],[Rank Sharpe]])/3</f>
        <v>383.66666666666669</v>
      </c>
    </row>
    <row r="387" spans="1:48" x14ac:dyDescent="0.3">
      <c r="A387" t="s">
        <v>481</v>
      </c>
      <c r="B387" t="s">
        <v>482</v>
      </c>
      <c r="C387" t="s">
        <v>3041</v>
      </c>
      <c r="D387" t="s">
        <v>265</v>
      </c>
      <c r="E387">
        <v>42098.9539458</v>
      </c>
      <c r="F387">
        <v>4463.3999999999996</v>
      </c>
      <c r="G387">
        <v>3.1425146636235599</v>
      </c>
      <c r="H387">
        <f>(Table2[[#This Row],[1Y Return vs Nifty]]-AVERAGE(Table2[1Y Return vs Nifty]))/_xlfn.STDEV.P(Table2[1Y Return vs Nifty])</f>
        <v>-0.45401343876106226</v>
      </c>
      <c r="I387">
        <v>3.6136962846906302</v>
      </c>
      <c r="J387">
        <f>(Table2[[#This Row],[1M Return vs Nifty]]-AVERAGE(Table2[1M Return vs Nifty]))/_xlfn.STDEV.P(Table2[1M Return vs Nifty])</f>
        <v>0.56494082730632844</v>
      </c>
      <c r="K387">
        <v>-8.4958797192180295</v>
      </c>
      <c r="L387">
        <f>(Table2[[#This Row],[6M Return vs Nifty]]-AVERAGE(Table2[6M Return vs Nifty]))/_xlfn.STDEV.P(Table2[6M Return vs Nifty])</f>
        <v>-0.45202476555500809</v>
      </c>
      <c r="M387">
        <v>-1.32100292307945</v>
      </c>
      <c r="N387">
        <f>(Table2[[#This Row],[1W Return vs Nifty]]-AVERAGE(Table2[1W Return vs Nifty]))/_xlfn.STDEV.P(Table2[1W Return vs Nifty])</f>
        <v>-3.8099899691657585E-2</v>
      </c>
      <c r="O387">
        <v>4382.6400000000003</v>
      </c>
      <c r="P387">
        <v>4207.5187079647503</v>
      </c>
      <c r="Q387">
        <v>3846.95041467695</v>
      </c>
      <c r="R387">
        <v>53.500718032686898</v>
      </c>
      <c r="S387" s="1">
        <f>(Table2[[#This Row],[Close Price]]-Table2[[#This Row],[20D EMA]])/Table2[[#This Row],[20D EMA]]</f>
        <v>1.8427249329171298E-2</v>
      </c>
      <c r="T387" s="1">
        <f>(Table2[[#This Row],[Close Price]]-Table2[[#This Row],[50D EMA]])/Table2[[#This Row],[50D EMA]]</f>
        <v>6.0815247606830852E-2</v>
      </c>
      <c r="U387" s="1">
        <f>(Table2[[#This Row],[Close Price]]-Table2[[#This Row],[200D EMA]])/Table2[[#This Row],[200D EMA]]</f>
        <v>0.16024370446033326</v>
      </c>
      <c r="V387">
        <v>0.67834588534017104</v>
      </c>
      <c r="W387">
        <v>4359.05</v>
      </c>
      <c r="X387">
        <v>4591.2</v>
      </c>
      <c r="Y387">
        <v>4295</v>
      </c>
      <c r="Z387">
        <v>4591.2</v>
      </c>
      <c r="AA387">
        <v>4295</v>
      </c>
      <c r="AB387">
        <v>4666.1000000000004</v>
      </c>
      <c r="AC387" s="1">
        <f>(Table2[[#This Row],[Close Price]]/Table2[[#This Row],[Day Low]])-1</f>
        <v>2.393870224016692E-2</v>
      </c>
      <c r="AD387" s="1">
        <f>(Table2[[#This Row],[Day High]]/Table2[[#This Row],[Close Price]])-1</f>
        <v>2.8632880763543422E-2</v>
      </c>
      <c r="AE387" s="1">
        <f>(Table2[[#This Row],[Close Price]]/Table2[[#This Row],[Current Week Low]])-1</f>
        <v>3.920838183934805E-2</v>
      </c>
      <c r="AF387" s="1">
        <f>(Table2[[#This Row],[Current Week High]]/Table2[[#This Row],[Close Price]])-1</f>
        <v>2.8632880763543422E-2</v>
      </c>
      <c r="AG387" s="1">
        <f>(Table2[[#This Row],[Close Price]]/Table2[[#This Row],[Current Month Low]])-1</f>
        <v>3.920838183934805E-2</v>
      </c>
      <c r="AH387" s="1">
        <f>(Table2[[#This Row],[Current Month High]]/Table2[[#This Row],[Close Price]])-1</f>
        <v>4.5413810099923957E-2</v>
      </c>
      <c r="AI387">
        <v>7.4293139758928097</v>
      </c>
      <c r="AJ387">
        <v>33.632730048951302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0.12</v>
      </c>
      <c r="AM387" t="s">
        <v>3088</v>
      </c>
      <c r="AN387">
        <v>4.46</v>
      </c>
      <c r="AO387" t="s">
        <v>3088</v>
      </c>
      <c r="AP387">
        <v>9.6514553296338998E-2</v>
      </c>
      <c r="AQ387">
        <f>(Table2[[#This Row],[Sharpe Ratio]]-AVERAGE(Table2[Sharpe Ratio]))/_xlfn.STDEV.P(Table2[Sharpe Ratio])</f>
        <v>0.43827849676185593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5.9081220060456435E-2</v>
      </c>
      <c r="AS387">
        <f>_xlfn.RANK.AVG(Table2[[#This Row],[1Y Return vs Nifty Z-Score]],Table2[1Y Return vs Nifty Z-Score])</f>
        <v>454</v>
      </c>
      <c r="AT387">
        <f>_xlfn.RANK.AVG(Table2[[#This Row],[6M Return vs Nifty Z-Score]],Table2[6M Return vs Nifty Z-Score])</f>
        <v>474</v>
      </c>
      <c r="AU387">
        <f>_xlfn.RANK.AVG(Table2[[#This Row],[Sharpe Ratio Z-Score]],Table2[Sharpe Ratio Z-Score])</f>
        <v>227</v>
      </c>
      <c r="AV387">
        <f>(Table2[[#This Row],[Rank 1Y]]+Table2[[#This Row],[Rank 6M]]+Table2[[#This Row],[Rank Sharpe]])/3</f>
        <v>385</v>
      </c>
    </row>
    <row r="388" spans="1:48" x14ac:dyDescent="0.3">
      <c r="A388" t="s">
        <v>747</v>
      </c>
      <c r="B388" t="s">
        <v>748</v>
      </c>
      <c r="C388" t="s">
        <v>3036</v>
      </c>
      <c r="D388" t="s">
        <v>212</v>
      </c>
      <c r="E388">
        <v>20770.090140749999</v>
      </c>
      <c r="F388">
        <v>547.5</v>
      </c>
      <c r="G388">
        <v>-10.137974545090801</v>
      </c>
      <c r="H388">
        <f>(Table2[[#This Row],[1Y Return vs Nifty]]-AVERAGE(Table2[1Y Return vs Nifty]))/_xlfn.STDEV.P(Table2[1Y Return vs Nifty])</f>
        <v>-0.66186025169583296</v>
      </c>
      <c r="I388">
        <v>-9.6878323145304996</v>
      </c>
      <c r="J388">
        <f>(Table2[[#This Row],[1M Return vs Nifty]]-AVERAGE(Table2[1M Return vs Nifty]))/_xlfn.STDEV.P(Table2[1M Return vs Nifty])</f>
        <v>-0.84558951157817064</v>
      </c>
      <c r="K388">
        <v>1.61284138744005</v>
      </c>
      <c r="L388">
        <f>(Table2[[#This Row],[6M Return vs Nifty]]-AVERAGE(Table2[6M Return vs Nifty]))/_xlfn.STDEV.P(Table2[6M Return vs Nifty])</f>
        <v>-7.9370710978245301E-2</v>
      </c>
      <c r="M388">
        <v>-3.0345526441171402</v>
      </c>
      <c r="N388">
        <f>(Table2[[#This Row],[1W Return vs Nifty]]-AVERAGE(Table2[1W Return vs Nifty]))/_xlfn.STDEV.P(Table2[1W Return vs Nifty])</f>
        <v>-0.38007528328724111</v>
      </c>
      <c r="O388">
        <v>581.35</v>
      </c>
      <c r="P388">
        <v>569.14820267556797</v>
      </c>
      <c r="Q388">
        <v>512.23953431691598</v>
      </c>
      <c r="R388">
        <v>26.172490958384699</v>
      </c>
      <c r="S388" s="1">
        <f>(Table2[[#This Row],[Close Price]]-Table2[[#This Row],[20D EMA]])/Table2[[#This Row],[20D EMA]]</f>
        <v>-5.8226541670250313E-2</v>
      </c>
      <c r="T388" s="1">
        <f>(Table2[[#This Row],[Close Price]]-Table2[[#This Row],[50D EMA]])/Table2[[#This Row],[50D EMA]]</f>
        <v>-3.8036143439968161E-2</v>
      </c>
      <c r="U388" s="1">
        <f>(Table2[[#This Row],[Close Price]]-Table2[[#This Row],[200D EMA]])/Table2[[#This Row],[200D EMA]]</f>
        <v>6.8835892821323755E-2</v>
      </c>
      <c r="V388">
        <v>0.73303413988409105</v>
      </c>
      <c r="W388">
        <v>543.20000000000005</v>
      </c>
      <c r="X388">
        <v>563.9</v>
      </c>
      <c r="Y388">
        <v>543.20000000000005</v>
      </c>
      <c r="Z388">
        <v>569.70000000000005</v>
      </c>
      <c r="AA388">
        <v>543.20000000000005</v>
      </c>
      <c r="AB388">
        <v>593.15</v>
      </c>
      <c r="AC388" s="1">
        <f>(Table2[[#This Row],[Close Price]]/Table2[[#This Row],[Day Low]])-1</f>
        <v>7.9160530191457745E-3</v>
      </c>
      <c r="AD388" s="1">
        <f>(Table2[[#This Row],[Day High]]/Table2[[#This Row],[Close Price]])-1</f>
        <v>2.9954337899543271E-2</v>
      </c>
      <c r="AE388" s="1">
        <f>(Table2[[#This Row],[Close Price]]/Table2[[#This Row],[Current Week Low]])-1</f>
        <v>7.9160530191457745E-3</v>
      </c>
      <c r="AF388" s="1">
        <f>(Table2[[#This Row],[Current Week High]]/Table2[[#This Row],[Close Price]])-1</f>
        <v>4.0547945205479552E-2</v>
      </c>
      <c r="AG388" s="1">
        <f>(Table2[[#This Row],[Close Price]]/Table2[[#This Row],[Current Month Low]])-1</f>
        <v>7.9160530191457745E-3</v>
      </c>
      <c r="AH388" s="1">
        <f>(Table2[[#This Row],[Current Month High]]/Table2[[#This Row],[Close Price]])-1</f>
        <v>8.3378995433790015E-2</v>
      </c>
      <c r="AI388">
        <v>13.6803652968036</v>
      </c>
      <c r="AJ388">
        <v>34.587020648967503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0.04</v>
      </c>
      <c r="AM388" t="s">
        <v>3088</v>
      </c>
      <c r="AN388">
        <v>-6.86</v>
      </c>
      <c r="AO388" t="s">
        <v>3089</v>
      </c>
      <c r="AP388">
        <v>8.3092522007672004E-2</v>
      </c>
      <c r="AQ388">
        <f>(Table2[[#This Row],[Sharpe Ratio]]-AVERAGE(Table2[Sharpe Ratio]))/_xlfn.STDEV.P(Table2[Sharpe Ratio])</f>
        <v>0.28111036727890309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-1.685785390260587</v>
      </c>
      <c r="AS388">
        <f>_xlfn.RANK.AVG(Table2[[#This Row],[1Y Return vs Nifty Z-Score]],Table2[1Y Return vs Nifty Z-Score])</f>
        <v>555</v>
      </c>
      <c r="AT388">
        <f>_xlfn.RANK.AVG(Table2[[#This Row],[6M Return vs Nifty Z-Score]],Table2[6M Return vs Nifty Z-Score])</f>
        <v>342</v>
      </c>
      <c r="AU388">
        <f>_xlfn.RANK.AVG(Table2[[#This Row],[Sharpe Ratio Z-Score]],Table2[Sharpe Ratio Z-Score])</f>
        <v>259</v>
      </c>
      <c r="AV388">
        <f>(Table2[[#This Row],[Rank 1Y]]+Table2[[#This Row],[Rank 6M]]+Table2[[#This Row],[Rank Sharpe]])/3</f>
        <v>385.33333333333331</v>
      </c>
    </row>
    <row r="389" spans="1:48" x14ac:dyDescent="0.3">
      <c r="A389" t="s">
        <v>28</v>
      </c>
      <c r="B389" t="s">
        <v>29</v>
      </c>
      <c r="C389" t="s">
        <v>3030</v>
      </c>
      <c r="D389" t="s">
        <v>24</v>
      </c>
      <c r="E389">
        <v>821470.40692470002</v>
      </c>
      <c r="F389">
        <v>1166.8499999999999</v>
      </c>
      <c r="G389">
        <v>-3.3343552407407202</v>
      </c>
      <c r="H389">
        <f>(Table2[[#This Row],[1Y Return vs Nifty]]-AVERAGE(Table2[1Y Return vs Nifty]))/_xlfn.STDEV.P(Table2[1Y Return vs Nifty])</f>
        <v>-0.55537994313139105</v>
      </c>
      <c r="I389">
        <v>-2.7603298739341602</v>
      </c>
      <c r="J389">
        <f>(Table2[[#This Row],[1M Return vs Nifty]]-AVERAGE(Table2[1M Return vs Nifty]))/_xlfn.STDEV.P(Table2[1M Return vs Nifty])</f>
        <v>-0.11097827556355835</v>
      </c>
      <c r="K389">
        <v>4.2756028840116498</v>
      </c>
      <c r="L389">
        <f>(Table2[[#This Row],[6M Return vs Nifty]]-AVERAGE(Table2[6M Return vs Nifty]))/_xlfn.STDEV.P(Table2[6M Return vs Nifty])</f>
        <v>1.8790951372368705E-2</v>
      </c>
      <c r="M389">
        <v>0.17617311355266899</v>
      </c>
      <c r="N389">
        <f>(Table2[[#This Row],[1W Return vs Nifty]]-AVERAGE(Table2[1W Return vs Nifty]))/_xlfn.STDEV.P(Table2[1W Return vs Nifty])</f>
        <v>0.26069350160359595</v>
      </c>
      <c r="O389">
        <v>1205.3900000000001</v>
      </c>
      <c r="P389">
        <v>1185.6524645090001</v>
      </c>
      <c r="Q389">
        <v>1089.4128023224901</v>
      </c>
      <c r="R389">
        <v>21.9869103848972</v>
      </c>
      <c r="S389" s="1">
        <f>(Table2[[#This Row],[Close Price]]-Table2[[#This Row],[20D EMA]])/Table2[[#This Row],[20D EMA]]</f>
        <v>-3.1973054364147858E-2</v>
      </c>
      <c r="T389" s="1">
        <f>(Table2[[#This Row],[Close Price]]-Table2[[#This Row],[50D EMA]])/Table2[[#This Row],[50D EMA]]</f>
        <v>-1.5858327015569957E-2</v>
      </c>
      <c r="U389" s="1">
        <f>(Table2[[#This Row],[Close Price]]-Table2[[#This Row],[200D EMA]])/Table2[[#This Row],[200D EMA]]</f>
        <v>7.1081593232999979E-2</v>
      </c>
      <c r="V389">
        <v>1.06323340647382</v>
      </c>
      <c r="W389">
        <v>1161.5</v>
      </c>
      <c r="X389">
        <v>1187.7</v>
      </c>
      <c r="Y389">
        <v>1161.5</v>
      </c>
      <c r="Z389">
        <v>1188.9000000000001</v>
      </c>
      <c r="AA389">
        <v>1161.5</v>
      </c>
      <c r="AB389">
        <v>1222.6500000000001</v>
      </c>
      <c r="AC389" s="1">
        <f>(Table2[[#This Row],[Close Price]]/Table2[[#This Row],[Day Low]])-1</f>
        <v>4.6061127851915185E-3</v>
      </c>
      <c r="AD389" s="1">
        <f>(Table2[[#This Row],[Day High]]/Table2[[#This Row],[Close Price]])-1</f>
        <v>1.7868620645327349E-2</v>
      </c>
      <c r="AE389" s="1">
        <f>(Table2[[#This Row],[Close Price]]/Table2[[#This Row],[Current Week Low]])-1</f>
        <v>4.6061127851915185E-3</v>
      </c>
      <c r="AF389" s="1">
        <f>(Table2[[#This Row],[Current Week High]]/Table2[[#This Row],[Close Price]])-1</f>
        <v>1.8897030466641151E-2</v>
      </c>
      <c r="AG389" s="1">
        <f>(Table2[[#This Row],[Close Price]]/Table2[[#This Row],[Current Month Low]])-1</f>
        <v>4.6061127851915185E-3</v>
      </c>
      <c r="AH389" s="1">
        <f>(Table2[[#This Row],[Current Month High]]/Table2[[#This Row],[Close Price]])-1</f>
        <v>4.782105669109149E-2</v>
      </c>
      <c r="AI389">
        <v>7.7944894373741302</v>
      </c>
      <c r="AJ389">
        <v>29.7942157953281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</v>
      </c>
      <c r="AM389" t="s">
        <v>3090</v>
      </c>
      <c r="AN389">
        <v>-6.55</v>
      </c>
      <c r="AO389" t="s">
        <v>3089</v>
      </c>
      <c r="AP389">
        <v>6.1811271798536002E-2</v>
      </c>
      <c r="AQ389">
        <f>(Table2[[#This Row],[Sharpe Ratio]]-AVERAGE(Table2[Sharpe Ratio]))/_xlfn.STDEV.P(Table2[Sharpe Ratio])</f>
        <v>3.1913042634550748E-2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-0.35496072308443394</v>
      </c>
      <c r="AS389">
        <f>_xlfn.RANK.AVG(Table2[[#This Row],[1Y Return vs Nifty Z-Score]],Table2[1Y Return vs Nifty Z-Score])</f>
        <v>514</v>
      </c>
      <c r="AT389">
        <f>_xlfn.RANK.AVG(Table2[[#This Row],[6M Return vs Nifty Z-Score]],Table2[6M Return vs Nifty Z-Score])</f>
        <v>311</v>
      </c>
      <c r="AU389">
        <f>_xlfn.RANK.AVG(Table2[[#This Row],[Sharpe Ratio Z-Score]],Table2[Sharpe Ratio Z-Score])</f>
        <v>335</v>
      </c>
      <c r="AV389">
        <f>(Table2[[#This Row],[Rank 1Y]]+Table2[[#This Row],[Rank 6M]]+Table2[[#This Row],[Rank Sharpe]])/3</f>
        <v>386.66666666666669</v>
      </c>
    </row>
    <row r="390" spans="1:48" x14ac:dyDescent="0.3">
      <c r="A390" t="s">
        <v>1222</v>
      </c>
      <c r="B390" t="s">
        <v>1223</v>
      </c>
      <c r="C390" t="s">
        <v>3029</v>
      </c>
      <c r="D390" t="s">
        <v>310</v>
      </c>
      <c r="E390">
        <v>9026.0254205900001</v>
      </c>
      <c r="F390">
        <v>765.95</v>
      </c>
      <c r="G390">
        <v>35.437108162538799</v>
      </c>
      <c r="H390">
        <f>(Table2[[#This Row],[1Y Return vs Nifty]]-AVERAGE(Table2[1Y Return vs Nifty]))/_xlfn.STDEV.P(Table2[1Y Return vs Nifty])</f>
        <v>5.1414352962831401E-2</v>
      </c>
      <c r="I390">
        <v>-3.1993938054700801</v>
      </c>
      <c r="J390">
        <f>(Table2[[#This Row],[1M Return vs Nifty]]-AVERAGE(Table2[1M Return vs Nifty]))/_xlfn.STDEV.P(Table2[1M Return vs Nifty])</f>
        <v>-0.15753781129823966</v>
      </c>
      <c r="K390">
        <v>-22.825881969437699</v>
      </c>
      <c r="L390">
        <f>(Table2[[#This Row],[6M Return vs Nifty]]-AVERAGE(Table2[6M Return vs Nifty]))/_xlfn.STDEV.P(Table2[6M Return vs Nifty])</f>
        <v>-0.98029470042552602</v>
      </c>
      <c r="M390">
        <v>-3.1322060946721999</v>
      </c>
      <c r="N390">
        <f>(Table2[[#This Row],[1W Return vs Nifty]]-AVERAGE(Table2[1W Return vs Nifty]))/_xlfn.STDEV.P(Table2[1W Return vs Nifty])</f>
        <v>-0.39956411153832649</v>
      </c>
      <c r="O390">
        <v>795.32</v>
      </c>
      <c r="P390">
        <v>774.80594348541695</v>
      </c>
      <c r="Q390">
        <v>708.27491034960894</v>
      </c>
      <c r="R390">
        <v>30.484569623602201</v>
      </c>
      <c r="S390" s="1">
        <f>(Table2[[#This Row],[Close Price]]-Table2[[#This Row],[20D EMA]])/Table2[[#This Row],[20D EMA]]</f>
        <v>-3.6928531911683354E-2</v>
      </c>
      <c r="T390" s="1">
        <f>(Table2[[#This Row],[Close Price]]-Table2[[#This Row],[50D EMA]])/Table2[[#This Row],[50D EMA]]</f>
        <v>-1.1429885844162454E-2</v>
      </c>
      <c r="U390" s="1">
        <f>(Table2[[#This Row],[Close Price]]-Table2[[#This Row],[200D EMA]])/Table2[[#This Row],[200D EMA]]</f>
        <v>8.1430372313939958E-2</v>
      </c>
      <c r="V390">
        <v>0.67531000832124799</v>
      </c>
      <c r="W390">
        <v>761.4</v>
      </c>
      <c r="X390">
        <v>793.95</v>
      </c>
      <c r="Y390">
        <v>755</v>
      </c>
      <c r="Z390">
        <v>793.95</v>
      </c>
      <c r="AA390">
        <v>755</v>
      </c>
      <c r="AB390">
        <v>836.95</v>
      </c>
      <c r="AC390" s="1">
        <f>(Table2[[#This Row],[Close Price]]/Table2[[#This Row],[Day Low]])-1</f>
        <v>5.9758339900184421E-3</v>
      </c>
      <c r="AD390" s="1">
        <f>(Table2[[#This Row],[Day High]]/Table2[[#This Row],[Close Price]])-1</f>
        <v>3.6555910960245352E-2</v>
      </c>
      <c r="AE390" s="1">
        <f>(Table2[[#This Row],[Close Price]]/Table2[[#This Row],[Current Week Low]])-1</f>
        <v>1.4503311258278195E-2</v>
      </c>
      <c r="AF390" s="1">
        <f>(Table2[[#This Row],[Current Week High]]/Table2[[#This Row],[Close Price]])-1</f>
        <v>3.6555910960245352E-2</v>
      </c>
      <c r="AG390" s="1">
        <f>(Table2[[#This Row],[Close Price]]/Table2[[#This Row],[Current Month Low]])-1</f>
        <v>1.4503311258278195E-2</v>
      </c>
      <c r="AH390" s="1">
        <f>(Table2[[#This Row],[Current Month High]]/Table2[[#This Row],[Close Price]])-1</f>
        <v>9.2695345649193905E-2</v>
      </c>
      <c r="AI390">
        <v>20.334225471636501</v>
      </c>
      <c r="AJ390">
        <v>72.026951151038702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-0.09</v>
      </c>
      <c r="AM390" t="s">
        <v>3089</v>
      </c>
      <c r="AN390">
        <v>-3.87</v>
      </c>
      <c r="AO390" t="s">
        <v>3089</v>
      </c>
      <c r="AP390">
        <v>9.3308310530887006E-2</v>
      </c>
      <c r="AQ390">
        <f>(Table2[[#This Row],[Sharpe Ratio]]-AVERAGE(Table2[Sharpe Ratio]))/_xlfn.STDEV.P(Table2[Sharpe Ratio])</f>
        <v>0.40073431531296988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-1.0852479549862908</v>
      </c>
      <c r="AS390">
        <f>_xlfn.RANK.AVG(Table2[[#This Row],[1Y Return vs Nifty Z-Score]],Table2[1Y Return vs Nifty Z-Score])</f>
        <v>283</v>
      </c>
      <c r="AT390">
        <f>_xlfn.RANK.AVG(Table2[[#This Row],[6M Return vs Nifty Z-Score]],Table2[6M Return vs Nifty Z-Score])</f>
        <v>642</v>
      </c>
      <c r="AU390">
        <f>_xlfn.RANK.AVG(Table2[[#This Row],[Sharpe Ratio Z-Score]],Table2[Sharpe Ratio Z-Score])</f>
        <v>236</v>
      </c>
      <c r="AV390">
        <f>(Table2[[#This Row],[Rank 1Y]]+Table2[[#This Row],[Rank 6M]]+Table2[[#This Row],[Rank Sharpe]])/3</f>
        <v>387</v>
      </c>
    </row>
    <row r="391" spans="1:48" x14ac:dyDescent="0.3">
      <c r="A391" t="s">
        <v>1967</v>
      </c>
      <c r="B391" t="s">
        <v>1968</v>
      </c>
      <c r="C391" t="s">
        <v>3042</v>
      </c>
      <c r="D391" t="s">
        <v>46</v>
      </c>
      <c r="E391">
        <v>3178.7781335999998</v>
      </c>
      <c r="F391">
        <v>1875.6</v>
      </c>
      <c r="G391">
        <v>-4.9173267596885601</v>
      </c>
      <c r="H391">
        <f>(Table2[[#This Row],[1Y Return vs Nifty]]-AVERAGE(Table2[1Y Return vs Nifty]))/_xlfn.STDEV.P(Table2[1Y Return vs Nifty])</f>
        <v>-0.58015430046183702</v>
      </c>
      <c r="I391">
        <v>-8.2481781464859392</v>
      </c>
      <c r="J391">
        <f>(Table2[[#This Row],[1M Return vs Nifty]]-AVERAGE(Table2[1M Return vs Nifty]))/_xlfn.STDEV.P(Table2[1M Return vs Nifty])</f>
        <v>-0.69292466058899327</v>
      </c>
      <c r="K391">
        <v>8.6915295816165692</v>
      </c>
      <c r="L391">
        <f>(Table2[[#This Row],[6M Return vs Nifty]]-AVERAGE(Table2[6M Return vs Nifty]))/_xlfn.STDEV.P(Table2[6M Return vs Nifty])</f>
        <v>0.18158236397671579</v>
      </c>
      <c r="M391">
        <v>0.59546143300804799</v>
      </c>
      <c r="N391">
        <f>(Table2[[#This Row],[1W Return vs Nifty]]-AVERAGE(Table2[1W Return vs Nifty]))/_xlfn.STDEV.P(Table2[1W Return vs Nifty])</f>
        <v>0.34437142592788639</v>
      </c>
      <c r="O391">
        <v>1913.4</v>
      </c>
      <c r="P391">
        <v>1840.31958077582</v>
      </c>
      <c r="Q391">
        <v>1692.1508275434501</v>
      </c>
      <c r="R391">
        <v>38.443560584998799</v>
      </c>
      <c r="S391" s="1">
        <f>(Table2[[#This Row],[Close Price]]-Table2[[#This Row],[20D EMA]])/Table2[[#This Row],[20D EMA]]</f>
        <v>-1.9755409219191063E-2</v>
      </c>
      <c r="T391" s="1">
        <f>(Table2[[#This Row],[Close Price]]-Table2[[#This Row],[50D EMA]])/Table2[[#This Row],[50D EMA]]</f>
        <v>1.9170811196448187E-2</v>
      </c>
      <c r="U391" s="1">
        <f>(Table2[[#This Row],[Close Price]]-Table2[[#This Row],[200D EMA]])/Table2[[#This Row],[200D EMA]]</f>
        <v>0.10841183272230462</v>
      </c>
      <c r="V391">
        <v>0.36694924862276701</v>
      </c>
      <c r="W391">
        <v>1850</v>
      </c>
      <c r="X391">
        <v>1920</v>
      </c>
      <c r="Y391">
        <v>1847.05</v>
      </c>
      <c r="Z391">
        <v>1920</v>
      </c>
      <c r="AA391">
        <v>1847.05</v>
      </c>
      <c r="AB391">
        <v>2005.85</v>
      </c>
      <c r="AC391" s="1">
        <f>(Table2[[#This Row],[Close Price]]/Table2[[#This Row],[Day Low]])-1</f>
        <v>1.3837837837837874E-2</v>
      </c>
      <c r="AD391" s="1">
        <f>(Table2[[#This Row],[Day High]]/Table2[[#This Row],[Close Price]])-1</f>
        <v>2.3672424824056293E-2</v>
      </c>
      <c r="AE391" s="1">
        <f>(Table2[[#This Row],[Close Price]]/Table2[[#This Row],[Current Week Low]])-1</f>
        <v>1.5457080208981955E-2</v>
      </c>
      <c r="AF391" s="1">
        <f>(Table2[[#This Row],[Current Week High]]/Table2[[#This Row],[Close Price]])-1</f>
        <v>2.3672424824056293E-2</v>
      </c>
      <c r="AG391" s="1">
        <f>(Table2[[#This Row],[Close Price]]/Table2[[#This Row],[Current Month Low]])-1</f>
        <v>1.5457080208981955E-2</v>
      </c>
      <c r="AH391" s="1">
        <f>(Table2[[#This Row],[Current Month High]]/Table2[[#This Row],[Close Price]])-1</f>
        <v>6.944444444444442E-2</v>
      </c>
      <c r="AI391">
        <v>11.431008743868601</v>
      </c>
      <c r="AJ391">
        <v>32.644978783592599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0.12</v>
      </c>
      <c r="AM391" t="s">
        <v>3088</v>
      </c>
      <c r="AN391">
        <v>-0.76</v>
      </c>
      <c r="AO391" t="s">
        <v>3089</v>
      </c>
      <c r="AP391">
        <v>4.8661433810438998E-2</v>
      </c>
      <c r="AQ391">
        <f>(Table2[[#This Row],[Sharpe Ratio]]-AVERAGE(Table2[Sharpe Ratio]))/_xlfn.STDEV.P(Table2[Sharpe Ratio])</f>
        <v>-0.12206778151522957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-0.86919295266145757</v>
      </c>
      <c r="AS391">
        <f>_xlfn.RANK.AVG(Table2[[#This Row],[1Y Return vs Nifty Z-Score]],Table2[1Y Return vs Nifty Z-Score])</f>
        <v>525</v>
      </c>
      <c r="AT391">
        <f>_xlfn.RANK.AVG(Table2[[#This Row],[6M Return vs Nifty Z-Score]],Table2[6M Return vs Nifty Z-Score])</f>
        <v>257</v>
      </c>
      <c r="AU391">
        <f>_xlfn.RANK.AVG(Table2[[#This Row],[Sharpe Ratio Z-Score]],Table2[Sharpe Ratio Z-Score])</f>
        <v>380</v>
      </c>
      <c r="AV391">
        <f>(Table2[[#This Row],[Rank 1Y]]+Table2[[#This Row],[Rank 6M]]+Table2[[#This Row],[Rank Sharpe]])/3</f>
        <v>387.33333333333331</v>
      </c>
    </row>
    <row r="392" spans="1:48" x14ac:dyDescent="0.3">
      <c r="A392" t="s">
        <v>1114</v>
      </c>
      <c r="B392" t="s">
        <v>1115</v>
      </c>
      <c r="C392" t="s">
        <v>3041</v>
      </c>
      <c r="D392" t="s">
        <v>130</v>
      </c>
      <c r="E392">
        <v>10612.640498250001</v>
      </c>
      <c r="F392">
        <v>348.25</v>
      </c>
      <c r="G392">
        <v>-19.959932427254799</v>
      </c>
      <c r="H392">
        <f>(Table2[[#This Row],[1Y Return vs Nifty]]-AVERAGE(Table2[1Y Return vs Nifty]))/_xlfn.STDEV.P(Table2[1Y Return vs Nifty])</f>
        <v>-0.81557918557725761</v>
      </c>
      <c r="I392">
        <v>-14.291384704948801</v>
      </c>
      <c r="J392">
        <f>(Table2[[#This Row],[1M Return vs Nifty]]-AVERAGE(Table2[1M Return vs Nifty]))/_xlfn.STDEV.P(Table2[1M Return vs Nifty])</f>
        <v>-1.3337627515853001</v>
      </c>
      <c r="K392">
        <v>-8.5538165732181195</v>
      </c>
      <c r="L392">
        <f>(Table2[[#This Row],[6M Return vs Nifty]]-AVERAGE(Table2[6M Return vs Nifty]))/_xlfn.STDEV.P(Table2[6M Return vs Nifty])</f>
        <v>-0.45416058504441265</v>
      </c>
      <c r="M392">
        <v>-2.51683117609879</v>
      </c>
      <c r="N392">
        <f>(Table2[[#This Row],[1W Return vs Nifty]]-AVERAGE(Table2[1W Return vs Nifty]))/_xlfn.STDEV.P(Table2[1W Return vs Nifty])</f>
        <v>-0.27675292534945839</v>
      </c>
      <c r="O392">
        <v>372.51</v>
      </c>
      <c r="P392">
        <v>372.05622571312102</v>
      </c>
      <c r="Q392">
        <v>339.494328197936</v>
      </c>
      <c r="R392">
        <v>24.791624016912799</v>
      </c>
      <c r="S392" s="1">
        <f>(Table2[[#This Row],[Close Price]]-Table2[[#This Row],[20D EMA]])/Table2[[#This Row],[20D EMA]]</f>
        <v>-6.5125768435746675E-2</v>
      </c>
      <c r="T392" s="1">
        <f>(Table2[[#This Row],[Close Price]]-Table2[[#This Row],[50D EMA]])/Table2[[#This Row],[50D EMA]]</f>
        <v>-6.398555935327134E-2</v>
      </c>
      <c r="U392" s="1">
        <f>(Table2[[#This Row],[Close Price]]-Table2[[#This Row],[200D EMA]])/Table2[[#This Row],[200D EMA]]</f>
        <v>2.5790333077255905E-2</v>
      </c>
      <c r="V392">
        <v>0.87167809389996798</v>
      </c>
      <c r="W392">
        <v>342</v>
      </c>
      <c r="X392">
        <v>359.2</v>
      </c>
      <c r="Y392">
        <v>342</v>
      </c>
      <c r="Z392">
        <v>364.8</v>
      </c>
      <c r="AA392">
        <v>342</v>
      </c>
      <c r="AB392">
        <v>387</v>
      </c>
      <c r="AC392" s="1">
        <f>(Table2[[#This Row],[Close Price]]/Table2[[#This Row],[Day Low]])-1</f>
        <v>1.8274853801169666E-2</v>
      </c>
      <c r="AD392" s="1">
        <f>(Table2[[#This Row],[Day High]]/Table2[[#This Row],[Close Price]])-1</f>
        <v>3.1442928930366154E-2</v>
      </c>
      <c r="AE392" s="1">
        <f>(Table2[[#This Row],[Close Price]]/Table2[[#This Row],[Current Week Low]])-1</f>
        <v>1.8274853801169666E-2</v>
      </c>
      <c r="AF392" s="1">
        <f>(Table2[[#This Row],[Current Week High]]/Table2[[#This Row],[Close Price]])-1</f>
        <v>4.7523330940416386E-2</v>
      </c>
      <c r="AG392" s="1">
        <f>(Table2[[#This Row],[Close Price]]/Table2[[#This Row],[Current Month Low]])-1</f>
        <v>1.8274853801169666E-2</v>
      </c>
      <c r="AH392" s="1">
        <f>(Table2[[#This Row],[Current Month High]]/Table2[[#This Row],[Close Price]])-1</f>
        <v>0.11127063890882982</v>
      </c>
      <c r="AI392">
        <v>22.842785355348099</v>
      </c>
      <c r="AJ392">
        <v>37.757120253164501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0.06</v>
      </c>
      <c r="AM392" t="s">
        <v>3088</v>
      </c>
      <c r="AN392">
        <v>-5.78</v>
      </c>
      <c r="AO392" t="s">
        <v>3089</v>
      </c>
      <c r="AP392">
        <v>0.17174705531746501</v>
      </c>
      <c r="AQ392">
        <f>(Table2[[#This Row],[Sharpe Ratio]]-AVERAGE(Table2[Sharpe Ratio]))/_xlfn.STDEV.P(Table2[Sharpe Ratio])</f>
        <v>1.3192294768841168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-1.5610259706723117</v>
      </c>
      <c r="AS392">
        <f>_xlfn.RANK.AVG(Table2[[#This Row],[1Y Return vs Nifty Z-Score]],Table2[1Y Return vs Nifty Z-Score])</f>
        <v>617</v>
      </c>
      <c r="AT392">
        <f>_xlfn.RANK.AVG(Table2[[#This Row],[6M Return vs Nifty Z-Score]],Table2[6M Return vs Nifty Z-Score])</f>
        <v>475</v>
      </c>
      <c r="AU392">
        <f>_xlfn.RANK.AVG(Table2[[#This Row],[Sharpe Ratio Z-Score]],Table2[Sharpe Ratio Z-Score])</f>
        <v>73</v>
      </c>
      <c r="AV392">
        <f>(Table2[[#This Row],[Rank 1Y]]+Table2[[#This Row],[Rank 6M]]+Table2[[#This Row],[Rank Sharpe]])/3</f>
        <v>388.33333333333331</v>
      </c>
    </row>
    <row r="393" spans="1:48" x14ac:dyDescent="0.3">
      <c r="A393" t="s">
        <v>1642</v>
      </c>
      <c r="B393" t="s">
        <v>1643</v>
      </c>
      <c r="C393" t="s">
        <v>3033</v>
      </c>
      <c r="D393" t="s">
        <v>46</v>
      </c>
      <c r="E393">
        <v>4875.3303649050004</v>
      </c>
      <c r="F393">
        <v>704.55</v>
      </c>
      <c r="G393">
        <v>13.874278386131801</v>
      </c>
      <c r="H393">
        <f>(Table2[[#This Row],[1Y Return vs Nifty]]-AVERAGE(Table2[1Y Return vs Nifty]))/_xlfn.STDEV.P(Table2[1Y Return vs Nifty])</f>
        <v>-0.28605555318643422</v>
      </c>
      <c r="I393">
        <v>12.390929685220099</v>
      </c>
      <c r="J393">
        <f>(Table2[[#This Row],[1M Return vs Nifty]]-AVERAGE(Table2[1M Return vs Nifty]))/_xlfn.STDEV.P(Table2[1M Return vs Nifty])</f>
        <v>1.4957025747676027</v>
      </c>
      <c r="K393">
        <v>-19.312238213320502</v>
      </c>
      <c r="L393">
        <f>(Table2[[#This Row],[6M Return vs Nifty]]-AVERAGE(Table2[6M Return vs Nifty]))/_xlfn.STDEV.P(Table2[6M Return vs Nifty])</f>
        <v>-0.85076559597798274</v>
      </c>
      <c r="M393">
        <v>-1.5896358331162399</v>
      </c>
      <c r="N393">
        <f>(Table2[[#This Row],[1W Return vs Nifty]]-AVERAGE(Table2[1W Return vs Nifty]))/_xlfn.STDEV.P(Table2[1W Return vs Nifty])</f>
        <v>-9.171132475179361E-2</v>
      </c>
      <c r="O393">
        <v>694.38</v>
      </c>
      <c r="P393">
        <v>636.92948240785495</v>
      </c>
      <c r="Q393">
        <v>593.15984137092903</v>
      </c>
      <c r="R393">
        <v>48.164739009072299</v>
      </c>
      <c r="S393" s="1">
        <f>(Table2[[#This Row],[Close Price]]-Table2[[#This Row],[20D EMA]])/Table2[[#This Row],[20D EMA]]</f>
        <v>1.4646159163570321E-2</v>
      </c>
      <c r="T393" s="1">
        <f>(Table2[[#This Row],[Close Price]]-Table2[[#This Row],[50D EMA]])/Table2[[#This Row],[50D EMA]]</f>
        <v>0.1061664116041727</v>
      </c>
      <c r="U393" s="1">
        <f>(Table2[[#This Row],[Close Price]]-Table2[[#This Row],[200D EMA]])/Table2[[#This Row],[200D EMA]]</f>
        <v>0.18779113294592334</v>
      </c>
      <c r="V393">
        <v>1.52477310058055</v>
      </c>
      <c r="W393">
        <v>698.35</v>
      </c>
      <c r="X393">
        <v>723.75</v>
      </c>
      <c r="Y393">
        <v>687.35</v>
      </c>
      <c r="Z393">
        <v>741.95</v>
      </c>
      <c r="AA393">
        <v>687.35</v>
      </c>
      <c r="AB393">
        <v>771.7</v>
      </c>
      <c r="AC393" s="1">
        <f>(Table2[[#This Row],[Close Price]]/Table2[[#This Row],[Day Low]])-1</f>
        <v>8.8780697358057381E-3</v>
      </c>
      <c r="AD393" s="1">
        <f>(Table2[[#This Row],[Day High]]/Table2[[#This Row],[Close Price]])-1</f>
        <v>2.7251437087502772E-2</v>
      </c>
      <c r="AE393" s="1">
        <f>(Table2[[#This Row],[Close Price]]/Table2[[#This Row],[Current Week Low]])-1</f>
        <v>2.5023641521786377E-2</v>
      </c>
      <c r="AF393" s="1">
        <f>(Table2[[#This Row],[Current Week High]]/Table2[[#This Row],[Close Price]])-1</f>
        <v>5.3083528493364618E-2</v>
      </c>
      <c r="AG393" s="1">
        <f>(Table2[[#This Row],[Close Price]]/Table2[[#This Row],[Current Month Low]])-1</f>
        <v>2.5023641521786377E-2</v>
      </c>
      <c r="AH393" s="1">
        <f>(Table2[[#This Row],[Current Month High]]/Table2[[#This Row],[Close Price]])-1</f>
        <v>9.5309062522177301E-2</v>
      </c>
      <c r="AI393">
        <v>43.219076005961199</v>
      </c>
      <c r="AJ393">
        <v>65.0966608084358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0.36</v>
      </c>
      <c r="AM393" t="s">
        <v>3088</v>
      </c>
      <c r="AN393">
        <v>8.0399999999999991</v>
      </c>
      <c r="AO393" t="s">
        <v>3088</v>
      </c>
      <c r="AP393">
        <v>0.12264150094045199</v>
      </c>
      <c r="AQ393">
        <f>(Table2[[#This Row],[Sharpe Ratio]]-AVERAGE(Table2[Sharpe Ratio]))/_xlfn.STDEV.P(Table2[Sharpe Ratio])</f>
        <v>0.74421754592734923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1.0113876467787415</v>
      </c>
      <c r="AS393">
        <f>_xlfn.RANK.AVG(Table2[[#This Row],[1Y Return vs Nifty Z-Score]],Table2[1Y Return vs Nifty Z-Score])</f>
        <v>391</v>
      </c>
      <c r="AT393">
        <f>_xlfn.RANK.AVG(Table2[[#This Row],[6M Return vs Nifty Z-Score]],Table2[6M Return vs Nifty Z-Score])</f>
        <v>606</v>
      </c>
      <c r="AU393">
        <f>_xlfn.RANK.AVG(Table2[[#This Row],[Sharpe Ratio Z-Score]],Table2[Sharpe Ratio Z-Score])</f>
        <v>171</v>
      </c>
      <c r="AV393">
        <f>(Table2[[#This Row],[Rank 1Y]]+Table2[[#This Row],[Rank 6M]]+Table2[[#This Row],[Rank Sharpe]])/3</f>
        <v>389.33333333333331</v>
      </c>
    </row>
    <row r="394" spans="1:48" x14ac:dyDescent="0.3">
      <c r="A394" t="s">
        <v>1977</v>
      </c>
      <c r="B394" t="s">
        <v>1978</v>
      </c>
      <c r="C394" t="s">
        <v>3034</v>
      </c>
      <c r="D394" t="s">
        <v>51</v>
      </c>
      <c r="E394">
        <v>3118.3060860000001</v>
      </c>
      <c r="F394">
        <v>387.45</v>
      </c>
      <c r="G394">
        <v>19.618122017585598</v>
      </c>
      <c r="H394">
        <f>(Table2[[#This Row],[1Y Return vs Nifty]]-AVERAGE(Table2[1Y Return vs Nifty]))/_xlfn.STDEV.P(Table2[1Y Return vs Nifty])</f>
        <v>-0.19616130501295717</v>
      </c>
      <c r="I394">
        <v>-3.42866738437692</v>
      </c>
      <c r="J394">
        <f>(Table2[[#This Row],[1M Return vs Nifty]]-AVERAGE(Table2[1M Return vs Nifty]))/_xlfn.STDEV.P(Table2[1M Return vs Nifty])</f>
        <v>-0.181850606368399</v>
      </c>
      <c r="K394">
        <v>15.980203372853801</v>
      </c>
      <c r="L394">
        <f>(Table2[[#This Row],[6M Return vs Nifty]]-AVERAGE(Table2[6M Return vs Nifty]))/_xlfn.STDEV.P(Table2[6M Return vs Nifty])</f>
        <v>0.45027647593544351</v>
      </c>
      <c r="M394">
        <v>0.81856554363218004</v>
      </c>
      <c r="N394">
        <f>(Table2[[#This Row],[1W Return vs Nifty]]-AVERAGE(Table2[1W Return vs Nifty]))/_xlfn.STDEV.P(Table2[1W Return vs Nifty])</f>
        <v>0.38889660828806655</v>
      </c>
      <c r="O394">
        <v>396.73</v>
      </c>
      <c r="P394">
        <v>390.39576397621897</v>
      </c>
      <c r="Q394">
        <v>349.054083239823</v>
      </c>
      <c r="R394">
        <v>42.733397524582003</v>
      </c>
      <c r="S394" s="1">
        <f>(Table2[[#This Row],[Close Price]]-Table2[[#This Row],[20D EMA]])/Table2[[#This Row],[20D EMA]]</f>
        <v>-2.3391223250069391E-2</v>
      </c>
      <c r="T394" s="1">
        <f>(Table2[[#This Row],[Close Price]]-Table2[[#This Row],[50D EMA]])/Table2[[#This Row],[50D EMA]]</f>
        <v>-7.5455838614028247E-3</v>
      </c>
      <c r="U394" s="1">
        <f>(Table2[[#This Row],[Close Price]]-Table2[[#This Row],[200D EMA]])/Table2[[#This Row],[200D EMA]]</f>
        <v>0.10999990718858453</v>
      </c>
      <c r="V394">
        <v>1.3044325248501201</v>
      </c>
      <c r="W394">
        <v>384.1</v>
      </c>
      <c r="X394">
        <v>406.7</v>
      </c>
      <c r="Y394">
        <v>384.1</v>
      </c>
      <c r="Z394">
        <v>424.25</v>
      </c>
      <c r="AA394">
        <v>384.1</v>
      </c>
      <c r="AB394">
        <v>429.25</v>
      </c>
      <c r="AC394" s="1">
        <f>(Table2[[#This Row],[Close Price]]/Table2[[#This Row],[Day Low]])-1</f>
        <v>8.7216870606612318E-3</v>
      </c>
      <c r="AD394" s="1">
        <f>(Table2[[#This Row],[Day High]]/Table2[[#This Row],[Close Price]])-1</f>
        <v>4.9683830171635135E-2</v>
      </c>
      <c r="AE394" s="1">
        <f>(Table2[[#This Row],[Close Price]]/Table2[[#This Row],[Current Week Low]])-1</f>
        <v>8.7216870606612318E-3</v>
      </c>
      <c r="AF394" s="1">
        <f>(Table2[[#This Row],[Current Week High]]/Table2[[#This Row],[Close Price]])-1</f>
        <v>9.4979997419021744E-2</v>
      </c>
      <c r="AG394" s="1">
        <f>(Table2[[#This Row],[Close Price]]/Table2[[#This Row],[Current Month Low]])-1</f>
        <v>8.7216870606612318E-3</v>
      </c>
      <c r="AH394" s="1">
        <f>(Table2[[#This Row],[Current Month High]]/Table2[[#This Row],[Close Price]])-1</f>
        <v>0.10788488837269328</v>
      </c>
      <c r="AI394">
        <v>10.7884888372693</v>
      </c>
      <c r="AJ394">
        <v>64.942528735632095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-0.09</v>
      </c>
      <c r="AM394" t="s">
        <v>3089</v>
      </c>
      <c r="AN394">
        <v>0.26</v>
      </c>
      <c r="AO394" t="s">
        <v>3088</v>
      </c>
      <c r="AP394">
        <v>-4.6190417280953001E-2</v>
      </c>
      <c r="AQ394">
        <f>(Table2[[#This Row],[Sharpe Ratio]]-AVERAGE(Table2[Sharpe Ratio]))/_xlfn.STDEV.P(Table2[Sharpe Ratio])</f>
        <v>-1.2327557015036958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-0.77159452866154199</v>
      </c>
      <c r="AS394">
        <f>_xlfn.RANK.AVG(Table2[[#This Row],[1Y Return vs Nifty Z-Score]],Table2[1Y Return vs Nifty Z-Score])</f>
        <v>346</v>
      </c>
      <c r="AT394">
        <f>_xlfn.RANK.AVG(Table2[[#This Row],[6M Return vs Nifty Z-Score]],Table2[6M Return vs Nifty Z-Score])</f>
        <v>182</v>
      </c>
      <c r="AU394">
        <f>_xlfn.RANK.AVG(Table2[[#This Row],[Sharpe Ratio Z-Score]],Table2[Sharpe Ratio Z-Score])</f>
        <v>649</v>
      </c>
      <c r="AV394">
        <f>(Table2[[#This Row],[Rank 1Y]]+Table2[[#This Row],[Rank 6M]]+Table2[[#This Row],[Rank Sharpe]])/3</f>
        <v>392.33333333333331</v>
      </c>
    </row>
    <row r="395" spans="1:48" x14ac:dyDescent="0.3">
      <c r="A395" t="s">
        <v>1255</v>
      </c>
      <c r="B395" t="s">
        <v>1256</v>
      </c>
      <c r="C395" t="s">
        <v>3032</v>
      </c>
      <c r="D395" t="s">
        <v>371</v>
      </c>
      <c r="E395">
        <v>8712.2268103499991</v>
      </c>
      <c r="F395">
        <v>639.45000000000005</v>
      </c>
      <c r="G395">
        <v>37.271384372274703</v>
      </c>
      <c r="H395">
        <f>(Table2[[#This Row],[1Y Return vs Nifty]]-AVERAGE(Table2[1Y Return vs Nifty]))/_xlfn.STDEV.P(Table2[1Y Return vs Nifty])</f>
        <v>8.0121764131503709E-2</v>
      </c>
      <c r="I395">
        <v>9.4009016585948508</v>
      </c>
      <c r="J395">
        <f>(Table2[[#This Row],[1M Return vs Nifty]]-AVERAGE(Table2[1M Return vs Nifty]))/_xlfn.STDEV.P(Table2[1M Return vs Nifty])</f>
        <v>1.1786318550973223</v>
      </c>
      <c r="K395">
        <v>4.5351895674852898</v>
      </c>
      <c r="L395">
        <f>(Table2[[#This Row],[6M Return vs Nifty]]-AVERAGE(Table2[6M Return vs Nifty]))/_xlfn.STDEV.P(Table2[6M Return vs Nifty])</f>
        <v>2.8360513049846561E-2</v>
      </c>
      <c r="M395">
        <v>-1.9917267330822399</v>
      </c>
      <c r="N395">
        <f>(Table2[[#This Row],[1W Return vs Nifty]]-AVERAGE(Table2[1W Return vs Nifty]))/_xlfn.STDEV.P(Table2[1W Return vs Nifty])</f>
        <v>-0.17195713732903004</v>
      </c>
      <c r="O395">
        <v>657.95</v>
      </c>
      <c r="P395">
        <v>620.04861316364895</v>
      </c>
      <c r="Q395">
        <v>531.65225200818099</v>
      </c>
      <c r="R395">
        <v>39.866707871506001</v>
      </c>
      <c r="S395" s="1">
        <f>(Table2[[#This Row],[Close Price]]-Table2[[#This Row],[20D EMA]])/Table2[[#This Row],[20D EMA]]</f>
        <v>-2.8117638118398052E-2</v>
      </c>
      <c r="T395" s="1">
        <f>(Table2[[#This Row],[Close Price]]-Table2[[#This Row],[50D EMA]])/Table2[[#This Row],[50D EMA]]</f>
        <v>3.1290106008559852E-2</v>
      </c>
      <c r="U395" s="1">
        <f>(Table2[[#This Row],[Close Price]]-Table2[[#This Row],[200D EMA]])/Table2[[#This Row],[200D EMA]]</f>
        <v>0.20275988220616109</v>
      </c>
      <c r="V395">
        <v>3.1110466221405302</v>
      </c>
      <c r="W395">
        <v>635.5</v>
      </c>
      <c r="X395">
        <v>694.2</v>
      </c>
      <c r="Y395">
        <v>635.5</v>
      </c>
      <c r="Z395">
        <v>694.2</v>
      </c>
      <c r="AA395">
        <v>635.5</v>
      </c>
      <c r="AB395">
        <v>719</v>
      </c>
      <c r="AC395" s="1">
        <f>(Table2[[#This Row],[Close Price]]/Table2[[#This Row],[Day Low]])-1</f>
        <v>6.2155782848152263E-3</v>
      </c>
      <c r="AD395" s="1">
        <f>(Table2[[#This Row],[Day High]]/Table2[[#This Row],[Close Price]])-1</f>
        <v>8.5620455078583069E-2</v>
      </c>
      <c r="AE395" s="1">
        <f>(Table2[[#This Row],[Close Price]]/Table2[[#This Row],[Current Week Low]])-1</f>
        <v>6.2155782848152263E-3</v>
      </c>
      <c r="AF395" s="1">
        <f>(Table2[[#This Row],[Current Week High]]/Table2[[#This Row],[Close Price]])-1</f>
        <v>8.5620455078583069E-2</v>
      </c>
      <c r="AG395" s="1">
        <f>(Table2[[#This Row],[Close Price]]/Table2[[#This Row],[Current Month Low]])-1</f>
        <v>6.2155782848152263E-3</v>
      </c>
      <c r="AH395" s="1">
        <f>(Table2[[#This Row],[Current Month High]]/Table2[[#This Row],[Close Price]])-1</f>
        <v>0.12440378450230649</v>
      </c>
      <c r="AI395">
        <v>19.5402298850574</v>
      </c>
      <c r="AJ395">
        <v>65.703550142523895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0.05</v>
      </c>
      <c r="AM395" t="s">
        <v>3088</v>
      </c>
      <c r="AN395">
        <v>5.12</v>
      </c>
      <c r="AO395" t="s">
        <v>3088</v>
      </c>
      <c r="AP395">
        <v>-1.6902394326639002E-2</v>
      </c>
      <c r="AQ395">
        <f>(Table2[[#This Row],[Sharpe Ratio]]-AVERAGE(Table2[Sharpe Ratio]))/_xlfn.STDEV.P(Table2[Sharpe Ratio])</f>
        <v>-0.8898013688111458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0.22535562613849672</v>
      </c>
      <c r="AS395">
        <f>_xlfn.RANK.AVG(Table2[[#This Row],[1Y Return vs Nifty Z-Score]],Table2[1Y Return vs Nifty Z-Score])</f>
        <v>274</v>
      </c>
      <c r="AT395">
        <f>_xlfn.RANK.AVG(Table2[[#This Row],[6M Return vs Nifty Z-Score]],Table2[6M Return vs Nifty Z-Score])</f>
        <v>307</v>
      </c>
      <c r="AU395">
        <f>_xlfn.RANK.AVG(Table2[[#This Row],[Sharpe Ratio Z-Score]],Table2[Sharpe Ratio Z-Score])</f>
        <v>599</v>
      </c>
      <c r="AV395">
        <f>(Table2[[#This Row],[Rank 1Y]]+Table2[[#This Row],[Rank 6M]]+Table2[[#This Row],[Rank Sharpe]])/3</f>
        <v>393.33333333333331</v>
      </c>
    </row>
    <row r="396" spans="1:48" x14ac:dyDescent="0.3">
      <c r="A396" t="s">
        <v>1265</v>
      </c>
      <c r="B396" t="s">
        <v>1266</v>
      </c>
      <c r="C396" t="s">
        <v>3030</v>
      </c>
      <c r="D396" t="s">
        <v>21</v>
      </c>
      <c r="E396">
        <v>8586.0405128000002</v>
      </c>
      <c r="F396">
        <v>31</v>
      </c>
      <c r="G396">
        <v>91.601325115731697</v>
      </c>
      <c r="H396">
        <f>(Table2[[#This Row],[1Y Return vs Nifty]]-AVERAGE(Table2[1Y Return vs Nifty]))/_xlfn.STDEV.P(Table2[1Y Return vs Nifty])</f>
        <v>0.93041461501931033</v>
      </c>
      <c r="I396">
        <v>7.7870188901328801</v>
      </c>
      <c r="J396">
        <f>(Table2[[#This Row],[1M Return vs Nifty]]-AVERAGE(Table2[1M Return vs Nifty]))/_xlfn.STDEV.P(Table2[1M Return vs Nifty])</f>
        <v>1.0074913285527405</v>
      </c>
      <c r="K396">
        <v>-24.008697105896601</v>
      </c>
      <c r="L396">
        <f>(Table2[[#This Row],[6M Return vs Nifty]]-AVERAGE(Table2[6M Return vs Nifty]))/_xlfn.STDEV.P(Table2[6M Return vs Nifty])</f>
        <v>-1.0238987183587005</v>
      </c>
      <c r="M396">
        <v>4.95274389238444</v>
      </c>
      <c r="N396">
        <f>(Table2[[#This Row],[1W Return vs Nifty]]-AVERAGE(Table2[1W Return vs Nifty]))/_xlfn.STDEV.P(Table2[1W Return vs Nifty])</f>
        <v>1.2139600478309529</v>
      </c>
      <c r="O396">
        <v>30.6</v>
      </c>
      <c r="P396">
        <v>30.879778501562299</v>
      </c>
      <c r="Q396">
        <v>28.868382946947801</v>
      </c>
      <c r="R396">
        <v>53.091886441577898</v>
      </c>
      <c r="S396" s="1">
        <f>(Table2[[#This Row],[Close Price]]-Table2[[#This Row],[20D EMA]])/Table2[[#This Row],[20D EMA]]</f>
        <v>1.3071895424836555E-2</v>
      </c>
      <c r="T396" s="1">
        <f>(Table2[[#This Row],[Close Price]]-Table2[[#This Row],[50D EMA]])/Table2[[#This Row],[50D EMA]]</f>
        <v>3.8932111650871602E-3</v>
      </c>
      <c r="U396" s="1">
        <f>(Table2[[#This Row],[Close Price]]-Table2[[#This Row],[200D EMA]])/Table2[[#This Row],[200D EMA]]</f>
        <v>7.3839156733147435E-2</v>
      </c>
      <c r="V396">
        <v>1.7704369557366899</v>
      </c>
      <c r="W396">
        <v>30.86</v>
      </c>
      <c r="X396">
        <v>32.770000000000003</v>
      </c>
      <c r="Y396">
        <v>30.86</v>
      </c>
      <c r="Z396">
        <v>33.39</v>
      </c>
      <c r="AA396">
        <v>30.3</v>
      </c>
      <c r="AB396">
        <v>33.6</v>
      </c>
      <c r="AC396" s="1">
        <f>(Table2[[#This Row],[Close Price]]/Table2[[#This Row],[Day Low]])-1</f>
        <v>4.5366169799092582E-3</v>
      </c>
      <c r="AD396" s="1">
        <f>(Table2[[#This Row],[Day High]]/Table2[[#This Row],[Close Price]])-1</f>
        <v>5.7096774193548416E-2</v>
      </c>
      <c r="AE396" s="1">
        <f>(Table2[[#This Row],[Close Price]]/Table2[[#This Row],[Current Week Low]])-1</f>
        <v>4.5366169799092582E-3</v>
      </c>
      <c r="AF396" s="1">
        <f>(Table2[[#This Row],[Current Week High]]/Table2[[#This Row],[Close Price]])-1</f>
        <v>7.7096774193548434E-2</v>
      </c>
      <c r="AG396" s="1">
        <f>(Table2[[#This Row],[Close Price]]/Table2[[#This Row],[Current Month Low]])-1</f>
        <v>2.3102310231023049E-2</v>
      </c>
      <c r="AH396" s="1">
        <f>(Table2[[#This Row],[Current Month High]]/Table2[[#This Row],[Close Price]])-1</f>
        <v>8.3870967741935587E-2</v>
      </c>
      <c r="AI396">
        <v>37.096774193548299</v>
      </c>
      <c r="AJ396">
        <v>126.277372262773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-0.17</v>
      </c>
      <c r="AM396" t="s">
        <v>3089</v>
      </c>
      <c r="AN396">
        <v>8.66</v>
      </c>
      <c r="AO396" t="s">
        <v>3088</v>
      </c>
      <c r="AP396">
        <v>3.3979095866408002E-2</v>
      </c>
      <c r="AQ396">
        <f>(Table2[[#This Row],[Sharpe Ratio]]-AVERAGE(Table2[Sharpe Ratio]))/_xlfn.STDEV.P(Table2[Sharpe Ratio])</f>
        <v>-0.29399373977524146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108</v>
      </c>
      <c r="AT396">
        <f>_xlfn.RANK.AVG(Table2[[#This Row],[6M Return vs Nifty Z-Score]],Table2[6M Return vs Nifty Z-Score])</f>
        <v>652</v>
      </c>
      <c r="AU396">
        <f>_xlfn.RANK.AVG(Table2[[#This Row],[Sharpe Ratio Z-Score]],Table2[Sharpe Ratio Z-Score])</f>
        <v>420</v>
      </c>
      <c r="AV396">
        <f>(Table2[[#This Row],[Rank 1Y]]+Table2[[#This Row],[Rank 6M]]+Table2[[#This Row],[Rank Sharpe]])/3</f>
        <v>393.33333333333331</v>
      </c>
    </row>
    <row r="397" spans="1:48" x14ac:dyDescent="0.3">
      <c r="A397" t="s">
        <v>167</v>
      </c>
      <c r="B397" t="s">
        <v>168</v>
      </c>
      <c r="C397" t="s">
        <v>3038</v>
      </c>
      <c r="D397" t="s">
        <v>75</v>
      </c>
      <c r="E397">
        <v>154080.68916628999</v>
      </c>
      <c r="F397">
        <v>625.54999999999995</v>
      </c>
      <c r="G397">
        <v>9.0131905405870096</v>
      </c>
      <c r="H397">
        <f>(Table2[[#This Row],[1Y Return vs Nifty]]-AVERAGE(Table2[1Y Return vs Nifty]))/_xlfn.STDEV.P(Table2[1Y Return vs Nifty])</f>
        <v>-0.36213419759581772</v>
      </c>
      <c r="I397">
        <v>-5.8455763672740897</v>
      </c>
      <c r="J397">
        <f>(Table2[[#This Row],[1M Return vs Nifty]]-AVERAGE(Table2[1M Return vs Nifty]))/_xlfn.STDEV.P(Table2[1M Return vs Nifty])</f>
        <v>-0.43814622091141892</v>
      </c>
      <c r="K397">
        <v>0.99601905419609504</v>
      </c>
      <c r="L397">
        <f>(Table2[[#This Row],[6M Return vs Nifty]]-AVERAGE(Table2[6M Return vs Nifty]))/_xlfn.STDEV.P(Table2[6M Return vs Nifty])</f>
        <v>-0.10210962532869279</v>
      </c>
      <c r="M397">
        <v>-2.5204038571634899</v>
      </c>
      <c r="N397">
        <f>(Table2[[#This Row],[1W Return vs Nifty]]-AVERAGE(Table2[1W Return vs Nifty]))/_xlfn.STDEV.P(Table2[1W Return vs Nifty])</f>
        <v>-0.27746593003357434</v>
      </c>
      <c r="O397">
        <v>666.65</v>
      </c>
      <c r="P397">
        <v>659.23225465740495</v>
      </c>
      <c r="Q397">
        <v>588.25515090385704</v>
      </c>
      <c r="R397">
        <v>20.1780013519734</v>
      </c>
      <c r="S397" s="1">
        <f>(Table2[[#This Row],[Close Price]]-Table2[[#This Row],[20D EMA]])/Table2[[#This Row],[20D EMA]]</f>
        <v>-6.1651541288532251E-2</v>
      </c>
      <c r="T397" s="1">
        <f>(Table2[[#This Row],[Close Price]]-Table2[[#This Row],[50D EMA]])/Table2[[#This Row],[50D EMA]]</f>
        <v>-5.1093153315001645E-2</v>
      </c>
      <c r="U397" s="1">
        <f>(Table2[[#This Row],[Close Price]]-Table2[[#This Row],[200D EMA]])/Table2[[#This Row],[200D EMA]]</f>
        <v>6.3399103329293729E-2</v>
      </c>
      <c r="V397">
        <v>0.81390951008117596</v>
      </c>
      <c r="W397">
        <v>622.95000000000005</v>
      </c>
      <c r="X397">
        <v>649</v>
      </c>
      <c r="Y397">
        <v>622.95000000000005</v>
      </c>
      <c r="Z397">
        <v>650.54999999999995</v>
      </c>
      <c r="AA397">
        <v>622.95000000000005</v>
      </c>
      <c r="AB397">
        <v>681</v>
      </c>
      <c r="AC397" s="1">
        <f>(Table2[[#This Row],[Close Price]]/Table2[[#This Row],[Day Low]])-1</f>
        <v>4.1736897022230934E-3</v>
      </c>
      <c r="AD397" s="1">
        <f>(Table2[[#This Row],[Day High]]/Table2[[#This Row],[Close Price]])-1</f>
        <v>3.7487011429941708E-2</v>
      </c>
      <c r="AE397" s="1">
        <f>(Table2[[#This Row],[Close Price]]/Table2[[#This Row],[Current Week Low]])-1</f>
        <v>4.1736897022230934E-3</v>
      </c>
      <c r="AF397" s="1">
        <f>(Table2[[#This Row],[Current Week High]]/Table2[[#This Row],[Close Price]])-1</f>
        <v>3.9964830948765018E-2</v>
      </c>
      <c r="AG397" s="1">
        <f>(Table2[[#This Row],[Close Price]]/Table2[[#This Row],[Current Month Low]])-1</f>
        <v>4.1736897022230934E-3</v>
      </c>
      <c r="AH397" s="1">
        <f>(Table2[[#This Row],[Current Month High]]/Table2[[#This Row],[Close Price]])-1</f>
        <v>8.8641995044361099E-2</v>
      </c>
      <c r="AI397">
        <v>13.0125489569179</v>
      </c>
      <c r="AJ397">
        <v>54.8199480262343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-0.04</v>
      </c>
      <c r="AM397" t="s">
        <v>3089</v>
      </c>
      <c r="AN397">
        <v>-7.72</v>
      </c>
      <c r="AO397" t="s">
        <v>3089</v>
      </c>
      <c r="AP397">
        <v>3.6526564189613003E-2</v>
      </c>
      <c r="AQ397">
        <f>(Table2[[#This Row],[Sharpe Ratio]]-AVERAGE(Table2[Sharpe Ratio]))/_xlfn.STDEV.P(Table2[Sharpe Ratio])</f>
        <v>-0.26416361774197888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-1.4440195916114829</v>
      </c>
      <c r="AS397">
        <f>_xlfn.RANK.AVG(Table2[[#This Row],[1Y Return vs Nifty Z-Score]],Table2[1Y Return vs Nifty Z-Score])</f>
        <v>421</v>
      </c>
      <c r="AT397">
        <f>_xlfn.RANK.AVG(Table2[[#This Row],[6M Return vs Nifty Z-Score]],Table2[6M Return vs Nifty Z-Score])</f>
        <v>352</v>
      </c>
      <c r="AU397">
        <f>_xlfn.RANK.AVG(Table2[[#This Row],[Sharpe Ratio Z-Score]],Table2[Sharpe Ratio Z-Score])</f>
        <v>408</v>
      </c>
      <c r="AV397">
        <f>(Table2[[#This Row],[Rank 1Y]]+Table2[[#This Row],[Rank 6M]]+Table2[[#This Row],[Rank Sharpe]])/3</f>
        <v>393.66666666666669</v>
      </c>
    </row>
    <row r="398" spans="1:48" x14ac:dyDescent="0.3">
      <c r="A398" t="s">
        <v>337</v>
      </c>
      <c r="B398" t="s">
        <v>338</v>
      </c>
      <c r="C398" t="s">
        <v>3030</v>
      </c>
      <c r="D398" t="s">
        <v>54</v>
      </c>
      <c r="E398">
        <v>71779.736391344995</v>
      </c>
      <c r="F398">
        <v>1787.95</v>
      </c>
      <c r="G398">
        <v>8.3374961300879296</v>
      </c>
      <c r="H398">
        <f>(Table2[[#This Row],[1Y Return vs Nifty]]-AVERAGE(Table2[1Y Return vs Nifty]))/_xlfn.STDEV.P(Table2[1Y Return vs Nifty])</f>
        <v>-0.37270917924995128</v>
      </c>
      <c r="I398">
        <v>1.64944943208129</v>
      </c>
      <c r="J398">
        <f>(Table2[[#This Row],[1M Return vs Nifty]]-AVERAGE(Table2[1M Return vs Nifty]))/_xlfn.STDEV.P(Table2[1M Return vs Nifty])</f>
        <v>0.35664673854828161</v>
      </c>
      <c r="K398">
        <v>19.175097295903001</v>
      </c>
      <c r="L398">
        <f>(Table2[[#This Row],[6M Return vs Nifty]]-AVERAGE(Table2[6M Return vs Nifty]))/_xlfn.STDEV.P(Table2[6M Return vs Nifty])</f>
        <v>0.56805499230807999</v>
      </c>
      <c r="M398">
        <v>6.3928206462005601</v>
      </c>
      <c r="N398">
        <f>(Table2[[#This Row],[1W Return vs Nifty]]-AVERAGE(Table2[1W Return vs Nifty]))/_xlfn.STDEV.P(Table2[1W Return vs Nifty])</f>
        <v>1.5013580697541922</v>
      </c>
      <c r="O398">
        <v>1808.35</v>
      </c>
      <c r="P398">
        <v>1770.4983763932601</v>
      </c>
      <c r="Q398">
        <v>1567.9811815452799</v>
      </c>
      <c r="R398">
        <v>42.7165666782778</v>
      </c>
      <c r="S398" s="1">
        <f>(Table2[[#This Row],[Close Price]]-Table2[[#This Row],[20D EMA]])/Table2[[#This Row],[20D EMA]]</f>
        <v>-1.1281002018414503E-2</v>
      </c>
      <c r="T398" s="1">
        <f>(Table2[[#This Row],[Close Price]]-Table2[[#This Row],[50D EMA]])/Table2[[#This Row],[50D EMA]]</f>
        <v>9.8568989610096427E-3</v>
      </c>
      <c r="U398" s="1">
        <f>(Table2[[#This Row],[Close Price]]-Table2[[#This Row],[200D EMA]])/Table2[[#This Row],[200D EMA]]</f>
        <v>0.14028791993404921</v>
      </c>
      <c r="V398">
        <v>1.15459232159315</v>
      </c>
      <c r="W398">
        <v>1670</v>
      </c>
      <c r="X398">
        <v>1840</v>
      </c>
      <c r="Y398">
        <v>1670</v>
      </c>
      <c r="Z398">
        <v>1869.45</v>
      </c>
      <c r="AA398">
        <v>1670</v>
      </c>
      <c r="AB398">
        <v>1895</v>
      </c>
      <c r="AC398" s="1">
        <f>(Table2[[#This Row],[Close Price]]/Table2[[#This Row],[Day Low]])-1</f>
        <v>7.0628742514970089E-2</v>
      </c>
      <c r="AD398" s="1">
        <f>(Table2[[#This Row],[Day High]]/Table2[[#This Row],[Close Price]])-1</f>
        <v>2.9111552336474666E-2</v>
      </c>
      <c r="AE398" s="1">
        <f>(Table2[[#This Row],[Close Price]]/Table2[[#This Row],[Current Week Low]])-1</f>
        <v>7.0628742514970089E-2</v>
      </c>
      <c r="AF398" s="1">
        <f>(Table2[[#This Row],[Current Week High]]/Table2[[#This Row],[Close Price]])-1</f>
        <v>4.5582930171425451E-2</v>
      </c>
      <c r="AG398" s="1">
        <f>(Table2[[#This Row],[Close Price]]/Table2[[#This Row],[Current Month Low]])-1</f>
        <v>7.0628742514970089E-2</v>
      </c>
      <c r="AH398" s="1">
        <f>(Table2[[#This Row],[Current Month High]]/Table2[[#This Row],[Close Price]])-1</f>
        <v>5.9873038955227997E-2</v>
      </c>
      <c r="AI398">
        <v>5.9873038955227997</v>
      </c>
      <c r="AJ398">
        <v>51.220027910517203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0.02</v>
      </c>
      <c r="AM398" t="s">
        <v>3088</v>
      </c>
      <c r="AN398">
        <v>-2.89</v>
      </c>
      <c r="AO398" t="s">
        <v>3089</v>
      </c>
      <c r="AP398">
        <v>-1.4367058347745E-2</v>
      </c>
      <c r="AQ398">
        <f>(Table2[[#This Row],[Sharpe Ratio]]-AVERAGE(Table2[Sharpe Ratio]))/_xlfn.STDEV.P(Table2[Sharpe Ratio])</f>
        <v>-0.86011331304345751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1.193237308317145</v>
      </c>
      <c r="AS398">
        <f>_xlfn.RANK.AVG(Table2[[#This Row],[1Y Return vs Nifty Z-Score]],Table2[1Y Return vs Nifty Z-Score])</f>
        <v>428</v>
      </c>
      <c r="AT398">
        <f>_xlfn.RANK.AVG(Table2[[#This Row],[6M Return vs Nifty Z-Score]],Table2[6M Return vs Nifty Z-Score])</f>
        <v>160</v>
      </c>
      <c r="AU398">
        <f>_xlfn.RANK.AVG(Table2[[#This Row],[Sharpe Ratio Z-Score]],Table2[Sharpe Ratio Z-Score])</f>
        <v>593</v>
      </c>
      <c r="AV398">
        <f>(Table2[[#This Row],[Rank 1Y]]+Table2[[#This Row],[Rank 6M]]+Table2[[#This Row],[Rank Sharpe]])/3</f>
        <v>393.66666666666669</v>
      </c>
    </row>
    <row r="399" spans="1:48" x14ac:dyDescent="0.3">
      <c r="A399" t="s">
        <v>540</v>
      </c>
      <c r="B399" t="s">
        <v>541</v>
      </c>
      <c r="C399" t="s">
        <v>3030</v>
      </c>
      <c r="D399" t="s">
        <v>542</v>
      </c>
      <c r="E399">
        <v>35855.856655000003</v>
      </c>
      <c r="F399">
        <v>651.85</v>
      </c>
      <c r="G399">
        <v>24.9137695416896</v>
      </c>
      <c r="H399">
        <f>(Table2[[#This Row],[1Y Return vs Nifty]]-AVERAGE(Table2[1Y Return vs Nifty]))/_xlfn.STDEV.P(Table2[1Y Return vs Nifty])</f>
        <v>-0.11328156745112984</v>
      </c>
      <c r="I399">
        <v>-12.7691662278802</v>
      </c>
      <c r="J399">
        <f>(Table2[[#This Row],[1M Return vs Nifty]]-AVERAGE(Table2[1M Return vs Nifty]))/_xlfn.STDEV.P(Table2[1M Return vs Nifty])</f>
        <v>-1.1723425562822172</v>
      </c>
      <c r="K399">
        <v>-8.89156942621198</v>
      </c>
      <c r="L399">
        <f>(Table2[[#This Row],[6M Return vs Nifty]]-AVERAGE(Table2[6M Return vs Nifty]))/_xlfn.STDEV.P(Table2[6M Return vs Nifty])</f>
        <v>-0.46661171202526591</v>
      </c>
      <c r="M399">
        <v>-9.8313132446549396</v>
      </c>
      <c r="N399">
        <f>(Table2[[#This Row],[1W Return vs Nifty]]-AVERAGE(Table2[1W Return vs Nifty]))/_xlfn.STDEV.P(Table2[1W Return vs Nifty])</f>
        <v>-1.7365137834602618</v>
      </c>
      <c r="O399">
        <v>753.46</v>
      </c>
      <c r="P399">
        <v>738.10919637623897</v>
      </c>
      <c r="Q399">
        <v>631.29301518753903</v>
      </c>
      <c r="R399">
        <v>15.5025530187373</v>
      </c>
      <c r="S399" s="1">
        <f>(Table2[[#This Row],[Close Price]]-Table2[[#This Row],[20D EMA]])/Table2[[#This Row],[20D EMA]]</f>
        <v>-0.13485785575876624</v>
      </c>
      <c r="T399" s="1">
        <f>(Table2[[#This Row],[Close Price]]-Table2[[#This Row],[50D EMA]])/Table2[[#This Row],[50D EMA]]</f>
        <v>-0.11686508825486812</v>
      </c>
      <c r="U399" s="1">
        <f>(Table2[[#This Row],[Close Price]]-Table2[[#This Row],[200D EMA]])/Table2[[#This Row],[200D EMA]]</f>
        <v>3.2563301538120308E-2</v>
      </c>
      <c r="V399">
        <v>1.2332652780182101</v>
      </c>
      <c r="W399">
        <v>650</v>
      </c>
      <c r="X399">
        <v>705</v>
      </c>
      <c r="Y399">
        <v>650</v>
      </c>
      <c r="Z399">
        <v>724</v>
      </c>
      <c r="AA399">
        <v>650</v>
      </c>
      <c r="AB399">
        <v>778.85</v>
      </c>
      <c r="AC399" s="1">
        <f>(Table2[[#This Row],[Close Price]]/Table2[[#This Row],[Day Low]])-1</f>
        <v>2.8461538461539426E-3</v>
      </c>
      <c r="AD399" s="1">
        <f>(Table2[[#This Row],[Day High]]/Table2[[#This Row],[Close Price]])-1</f>
        <v>8.1537163457850781E-2</v>
      </c>
      <c r="AE399" s="1">
        <f>(Table2[[#This Row],[Close Price]]/Table2[[#This Row],[Current Week Low]])-1</f>
        <v>2.8461538461539426E-3</v>
      </c>
      <c r="AF399" s="1">
        <f>(Table2[[#This Row],[Current Week High]]/Table2[[#This Row],[Close Price]])-1</f>
        <v>0.11068497353685669</v>
      </c>
      <c r="AG399" s="1">
        <f>(Table2[[#This Row],[Close Price]]/Table2[[#This Row],[Current Month Low]])-1</f>
        <v>2.8461538461539426E-3</v>
      </c>
      <c r="AH399" s="1">
        <f>(Table2[[#This Row],[Current Month High]]/Table2[[#This Row],[Close Price]])-1</f>
        <v>0.19483009894914471</v>
      </c>
      <c r="AI399">
        <v>26.831326225358598</v>
      </c>
      <c r="AJ399">
        <v>58.949036820287702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-0.05</v>
      </c>
      <c r="AM399" t="s">
        <v>3089</v>
      </c>
      <c r="AN399">
        <v>-15.52</v>
      </c>
      <c r="AO399" t="s">
        <v>3089</v>
      </c>
      <c r="AP399">
        <v>4.7167170075958997E-2</v>
      </c>
      <c r="AQ399">
        <f>(Table2[[#This Row],[Sharpe Ratio]]-AVERAGE(Table2[Sharpe Ratio]))/_xlfn.STDEV.P(Table2[Sharpe Ratio])</f>
        <v>-0.13956518045965996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-3.6283147996785345</v>
      </c>
      <c r="AS399">
        <f>_xlfn.RANK.AVG(Table2[[#This Row],[1Y Return vs Nifty Z-Score]],Table2[1Y Return vs Nifty Z-Score])</f>
        <v>320</v>
      </c>
      <c r="AT399">
        <f>_xlfn.RANK.AVG(Table2[[#This Row],[6M Return vs Nifty Z-Score]],Table2[6M Return vs Nifty Z-Score])</f>
        <v>481</v>
      </c>
      <c r="AU399">
        <f>_xlfn.RANK.AVG(Table2[[#This Row],[Sharpe Ratio Z-Score]],Table2[Sharpe Ratio Z-Score])</f>
        <v>382</v>
      </c>
      <c r="AV399">
        <f>(Table2[[#This Row],[Rank 1Y]]+Table2[[#This Row],[Rank 6M]]+Table2[[#This Row],[Rank Sharpe]])/3</f>
        <v>394.33333333333331</v>
      </c>
    </row>
    <row r="400" spans="1:48" x14ac:dyDescent="0.3">
      <c r="A400" t="s">
        <v>925</v>
      </c>
      <c r="B400" t="s">
        <v>926</v>
      </c>
      <c r="C400" t="s">
        <v>3036</v>
      </c>
      <c r="D400" t="s">
        <v>212</v>
      </c>
      <c r="E400">
        <v>15320.742901275</v>
      </c>
      <c r="F400">
        <v>630.25</v>
      </c>
      <c r="G400">
        <v>-4.2292208371873796</v>
      </c>
      <c r="H400">
        <f>(Table2[[#This Row],[1Y Return vs Nifty]]-AVERAGE(Table2[1Y Return vs Nifty]))/_xlfn.STDEV.P(Table2[1Y Return vs Nifty])</f>
        <v>-0.56938507195634158</v>
      </c>
      <c r="I400">
        <v>-10.777713631117599</v>
      </c>
      <c r="J400">
        <f>(Table2[[#This Row],[1M Return vs Nifty]]-AVERAGE(Table2[1M Return vs Nifty]))/_xlfn.STDEV.P(Table2[1M Return vs Nifty])</f>
        <v>-0.96116349627941056</v>
      </c>
      <c r="K400">
        <v>6.0645544812295196</v>
      </c>
      <c r="L400">
        <f>(Table2[[#This Row],[6M Return vs Nifty]]-AVERAGE(Table2[6M Return vs Nifty]))/_xlfn.STDEV.P(Table2[6M Return vs Nifty])</f>
        <v>8.4739953141318616E-2</v>
      </c>
      <c r="M400">
        <v>-7.47734706199335</v>
      </c>
      <c r="N400">
        <f>(Table2[[#This Row],[1W Return vs Nifty]]-AVERAGE(Table2[1W Return vs Nifty]))/_xlfn.STDEV.P(Table2[1W Return vs Nifty])</f>
        <v>-1.2667296398176495</v>
      </c>
      <c r="O400">
        <v>655.78</v>
      </c>
      <c r="P400">
        <v>646.22969119711695</v>
      </c>
      <c r="Q400">
        <v>595.53491027230496</v>
      </c>
      <c r="R400">
        <v>38.2270182949729</v>
      </c>
      <c r="S400" s="1">
        <f>(Table2[[#This Row],[Close Price]]-Table2[[#This Row],[20D EMA]])/Table2[[#This Row],[20D EMA]]</f>
        <v>-3.8930738967336564E-2</v>
      </c>
      <c r="T400" s="1">
        <f>(Table2[[#This Row],[Close Price]]-Table2[[#This Row],[50D EMA]])/Table2[[#This Row],[50D EMA]]</f>
        <v>-2.4727571968281362E-2</v>
      </c>
      <c r="U400" s="1">
        <f>(Table2[[#This Row],[Close Price]]-Table2[[#This Row],[200D EMA]])/Table2[[#This Row],[200D EMA]]</f>
        <v>5.8292283338724452E-2</v>
      </c>
      <c r="V400">
        <v>1.23510501153748</v>
      </c>
      <c r="W400">
        <v>606.29999999999995</v>
      </c>
      <c r="X400">
        <v>638</v>
      </c>
      <c r="Y400">
        <v>606.29999999999995</v>
      </c>
      <c r="Z400">
        <v>638</v>
      </c>
      <c r="AA400">
        <v>606.29999999999995</v>
      </c>
      <c r="AB400">
        <v>678</v>
      </c>
      <c r="AC400" s="1">
        <f>(Table2[[#This Row],[Close Price]]/Table2[[#This Row],[Day Low]])-1</f>
        <v>3.9501896750783416E-2</v>
      </c>
      <c r="AD400" s="1">
        <f>(Table2[[#This Row],[Day High]]/Table2[[#This Row],[Close Price]])-1</f>
        <v>1.229670765569213E-2</v>
      </c>
      <c r="AE400" s="1">
        <f>(Table2[[#This Row],[Close Price]]/Table2[[#This Row],[Current Week Low]])-1</f>
        <v>3.9501896750783416E-2</v>
      </c>
      <c r="AF400" s="1">
        <f>(Table2[[#This Row],[Current Week High]]/Table2[[#This Row],[Close Price]])-1</f>
        <v>1.229670765569213E-2</v>
      </c>
      <c r="AG400" s="1">
        <f>(Table2[[#This Row],[Close Price]]/Table2[[#This Row],[Current Month Low]])-1</f>
        <v>3.9501896750783416E-2</v>
      </c>
      <c r="AH400" s="1">
        <f>(Table2[[#This Row],[Current Month High]]/Table2[[#This Row],[Close Price]])-1</f>
        <v>7.5763585878619644E-2</v>
      </c>
      <c r="AI400">
        <v>14.557715192383901</v>
      </c>
      <c r="AJ400">
        <v>28.203824247355499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-0.01</v>
      </c>
      <c r="AM400" t="s">
        <v>3089</v>
      </c>
      <c r="AN400">
        <v>2.06</v>
      </c>
      <c r="AO400" t="s">
        <v>3088</v>
      </c>
      <c r="AP400">
        <v>5.1357839273608999E-2</v>
      </c>
      <c r="AQ400">
        <f>(Table2[[#This Row],[Sharpe Ratio]]-AVERAGE(Table2[Sharpe Ratio]))/_xlfn.STDEV.P(Table2[Sharpe Ratio])</f>
        <v>-9.049364837102554E-2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-2.8030319032831086</v>
      </c>
      <c r="AS400">
        <f>_xlfn.RANK.AVG(Table2[[#This Row],[1Y Return vs Nifty Z-Score]],Table2[1Y Return vs Nifty Z-Score])</f>
        <v>522</v>
      </c>
      <c r="AT400">
        <f>_xlfn.RANK.AVG(Table2[[#This Row],[6M Return vs Nifty Z-Score]],Table2[6M Return vs Nifty Z-Score])</f>
        <v>288</v>
      </c>
      <c r="AU400">
        <f>_xlfn.RANK.AVG(Table2[[#This Row],[Sharpe Ratio Z-Score]],Table2[Sharpe Ratio Z-Score])</f>
        <v>373</v>
      </c>
      <c r="AV400">
        <f>(Table2[[#This Row],[Rank 1Y]]+Table2[[#This Row],[Rank 6M]]+Table2[[#This Row],[Rank Sharpe]])/3</f>
        <v>394.33333333333331</v>
      </c>
    </row>
    <row r="401" spans="1:48" x14ac:dyDescent="0.3">
      <c r="A401" t="s">
        <v>1697</v>
      </c>
      <c r="B401" t="s">
        <v>1698</v>
      </c>
      <c r="C401" t="s">
        <v>3040</v>
      </c>
      <c r="D401" t="s">
        <v>1443</v>
      </c>
      <c r="E401">
        <v>4496.4473941199903</v>
      </c>
      <c r="F401">
        <v>794.8</v>
      </c>
      <c r="G401">
        <v>9.3601198100801</v>
      </c>
      <c r="H401">
        <f>(Table2[[#This Row],[1Y Return vs Nifty]]-AVERAGE(Table2[1Y Return vs Nifty]))/_xlfn.STDEV.P(Table2[1Y Return vs Nifty])</f>
        <v>-0.35670456756904045</v>
      </c>
      <c r="I401">
        <v>-12.334090842179201</v>
      </c>
      <c r="J401">
        <f>(Table2[[#This Row],[1M Return vs Nifty]]-AVERAGE(Table2[1M Return vs Nifty]))/_xlfn.STDEV.P(Table2[1M Return vs Nifty])</f>
        <v>-1.1262059768165256</v>
      </c>
      <c r="K401">
        <v>-21.492654741897301</v>
      </c>
      <c r="L401">
        <f>(Table2[[#This Row],[6M Return vs Nifty]]-AVERAGE(Table2[6M Return vs Nifty]))/_xlfn.STDEV.P(Table2[6M Return vs Nifty])</f>
        <v>-0.93114579951383425</v>
      </c>
      <c r="M401">
        <v>-4.5654779392444302</v>
      </c>
      <c r="N401">
        <f>(Table2[[#This Row],[1W Return vs Nifty]]-AVERAGE(Table2[1W Return vs Nifty]))/_xlfn.STDEV.P(Table2[1W Return vs Nifty])</f>
        <v>-0.68560406872586421</v>
      </c>
      <c r="O401">
        <v>867.54</v>
      </c>
      <c r="P401">
        <v>889.79039376054698</v>
      </c>
      <c r="Q401">
        <v>855.62451032298202</v>
      </c>
      <c r="R401">
        <v>18.807628904673599</v>
      </c>
      <c r="S401" s="1">
        <f>(Table2[[#This Row],[Close Price]]-Table2[[#This Row],[20D EMA]])/Table2[[#This Row],[20D EMA]]</f>
        <v>-8.3846277981418735E-2</v>
      </c>
      <c r="T401" s="1">
        <f>(Table2[[#This Row],[Close Price]]-Table2[[#This Row],[50D EMA]])/Table2[[#This Row],[50D EMA]]</f>
        <v>-0.10675592187401166</v>
      </c>
      <c r="U401" s="1">
        <f>(Table2[[#This Row],[Close Price]]-Table2[[#This Row],[200D EMA]])/Table2[[#This Row],[200D EMA]]</f>
        <v>-7.1087854063486292E-2</v>
      </c>
      <c r="V401">
        <v>1.96671308053687</v>
      </c>
      <c r="W401">
        <v>775</v>
      </c>
      <c r="X401">
        <v>829</v>
      </c>
      <c r="Y401">
        <v>775</v>
      </c>
      <c r="Z401">
        <v>835.6</v>
      </c>
      <c r="AA401">
        <v>775</v>
      </c>
      <c r="AB401">
        <v>850</v>
      </c>
      <c r="AC401" s="1">
        <f>(Table2[[#This Row],[Close Price]]/Table2[[#This Row],[Day Low]])-1</f>
        <v>2.5548387096774094E-2</v>
      </c>
      <c r="AD401" s="1">
        <f>(Table2[[#This Row],[Day High]]/Table2[[#This Row],[Close Price]])-1</f>
        <v>4.3029693004529523E-2</v>
      </c>
      <c r="AE401" s="1">
        <f>(Table2[[#This Row],[Close Price]]/Table2[[#This Row],[Current Week Low]])-1</f>
        <v>2.5548387096774094E-2</v>
      </c>
      <c r="AF401" s="1">
        <f>(Table2[[#This Row],[Current Week High]]/Table2[[#This Row],[Close Price]])-1</f>
        <v>5.1333668847509006E-2</v>
      </c>
      <c r="AG401" s="1">
        <f>(Table2[[#This Row],[Close Price]]/Table2[[#This Row],[Current Month Low]])-1</f>
        <v>2.5548387096774094E-2</v>
      </c>
      <c r="AH401" s="1">
        <f>(Table2[[#This Row],[Current Month High]]/Table2[[#This Row],[Close Price]])-1</f>
        <v>6.9451434323100303E-2</v>
      </c>
      <c r="AI401">
        <v>39.141922496225398</v>
      </c>
      <c r="AJ401">
        <v>32.125342864267303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-0.15</v>
      </c>
      <c r="AM401" t="s">
        <v>3089</v>
      </c>
      <c r="AN401">
        <v>-11.02</v>
      </c>
      <c r="AO401" t="s">
        <v>3089</v>
      </c>
      <c r="AP401">
        <v>0.13398938400301799</v>
      </c>
      <c r="AQ401">
        <f>(Table2[[#This Row],[Sharpe Ratio]]-AVERAGE(Table2[Sharpe Ratio]))/_xlfn.STDEV.P(Table2[Sharpe Ratio])</f>
        <v>0.87709799570254177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417</v>
      </c>
      <c r="AT401">
        <f>_xlfn.RANK.AVG(Table2[[#This Row],[6M Return vs Nifty Z-Score]],Table2[6M Return vs Nifty Z-Score])</f>
        <v>633</v>
      </c>
      <c r="AU401">
        <f>_xlfn.RANK.AVG(Table2[[#This Row],[Sharpe Ratio Z-Score]],Table2[Sharpe Ratio Z-Score])</f>
        <v>136</v>
      </c>
      <c r="AV401">
        <f>(Table2[[#This Row],[Rank 1Y]]+Table2[[#This Row],[Rank 6M]]+Table2[[#This Row],[Rank Sharpe]])/3</f>
        <v>395.33333333333331</v>
      </c>
    </row>
    <row r="402" spans="1:48" x14ac:dyDescent="0.3">
      <c r="A402" t="s">
        <v>1542</v>
      </c>
      <c r="B402" t="s">
        <v>1543</v>
      </c>
      <c r="C402" t="s">
        <v>3035</v>
      </c>
      <c r="D402" t="s">
        <v>867</v>
      </c>
      <c r="E402">
        <v>6000.976691633</v>
      </c>
      <c r="F402">
        <v>202.73</v>
      </c>
      <c r="G402">
        <v>45.169614005768302</v>
      </c>
      <c r="H402">
        <f>(Table2[[#This Row],[1Y Return vs Nifty]]-AVERAGE(Table2[1Y Return vs Nifty]))/_xlfn.STDEV.P(Table2[1Y Return vs Nifty])</f>
        <v>0.20373331422947838</v>
      </c>
      <c r="I402">
        <v>-6.5888993359171497</v>
      </c>
      <c r="J402">
        <f>(Table2[[#This Row],[1M Return vs Nifty]]-AVERAGE(Table2[1M Return vs Nifty]))/_xlfn.STDEV.P(Table2[1M Return vs Nifty])</f>
        <v>-0.51697021403669929</v>
      </c>
      <c r="K402">
        <v>-26.219799814257499</v>
      </c>
      <c r="L402">
        <f>(Table2[[#This Row],[6M Return vs Nifty]]-AVERAGE(Table2[6M Return vs Nifty]))/_xlfn.STDEV.P(Table2[6M Return vs Nifty])</f>
        <v>-1.1054101559245899</v>
      </c>
      <c r="M402">
        <v>-5.9319118446813404</v>
      </c>
      <c r="N402">
        <f>(Table2[[#This Row],[1W Return vs Nifty]]-AVERAGE(Table2[1W Return vs Nifty]))/_xlfn.STDEV.P(Table2[1W Return vs Nifty])</f>
        <v>-0.95830509002264885</v>
      </c>
      <c r="O402">
        <v>216.96</v>
      </c>
      <c r="P402">
        <v>215.33484955054701</v>
      </c>
      <c r="Q402">
        <v>193.68495416181599</v>
      </c>
      <c r="R402">
        <v>23.213095925079401</v>
      </c>
      <c r="S402" s="1">
        <f>(Table2[[#This Row],[Close Price]]-Table2[[#This Row],[20D EMA]])/Table2[[#This Row],[20D EMA]]</f>
        <v>-6.5588126843657904E-2</v>
      </c>
      <c r="T402" s="1">
        <f>(Table2[[#This Row],[Close Price]]-Table2[[#This Row],[50D EMA]])/Table2[[#This Row],[50D EMA]]</f>
        <v>-5.8536040853843278E-2</v>
      </c>
      <c r="U402" s="1">
        <f>(Table2[[#This Row],[Close Price]]-Table2[[#This Row],[200D EMA]])/Table2[[#This Row],[200D EMA]]</f>
        <v>4.6699785625202578E-2</v>
      </c>
      <c r="V402">
        <v>0.87314359659066398</v>
      </c>
      <c r="W402">
        <v>201</v>
      </c>
      <c r="X402">
        <v>210.2</v>
      </c>
      <c r="Y402">
        <v>201</v>
      </c>
      <c r="Z402">
        <v>212.42</v>
      </c>
      <c r="AA402">
        <v>201</v>
      </c>
      <c r="AB402">
        <v>228.4</v>
      </c>
      <c r="AC402" s="1">
        <f>(Table2[[#This Row],[Close Price]]/Table2[[#This Row],[Day Low]])-1</f>
        <v>8.6069651741293995E-3</v>
      </c>
      <c r="AD402" s="1">
        <f>(Table2[[#This Row],[Day High]]/Table2[[#This Row],[Close Price]])-1</f>
        <v>3.6847037932225213E-2</v>
      </c>
      <c r="AE402" s="1">
        <f>(Table2[[#This Row],[Close Price]]/Table2[[#This Row],[Current Week Low]])-1</f>
        <v>8.6069651741293995E-3</v>
      </c>
      <c r="AF402" s="1">
        <f>(Table2[[#This Row],[Current Week High]]/Table2[[#This Row],[Close Price]])-1</f>
        <v>4.779756326148088E-2</v>
      </c>
      <c r="AG402" s="1">
        <f>(Table2[[#This Row],[Close Price]]/Table2[[#This Row],[Current Month Low]])-1</f>
        <v>8.6069651741293995E-3</v>
      </c>
      <c r="AH402" s="1">
        <f>(Table2[[#This Row],[Current Month High]]/Table2[[#This Row],[Close Price]])-1</f>
        <v>0.12662161495585278</v>
      </c>
      <c r="AI402">
        <v>25.585754451733798</v>
      </c>
      <c r="AJ402">
        <v>71.080168776371295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-0.15</v>
      </c>
      <c r="AM402" t="s">
        <v>3089</v>
      </c>
      <c r="AN402">
        <v>-6.53</v>
      </c>
      <c r="AO402" t="s">
        <v>3089</v>
      </c>
      <c r="AP402">
        <v>7.3329226271450998E-2</v>
      </c>
      <c r="AQ402">
        <f>(Table2[[#This Row],[Sharpe Ratio]]-AVERAGE(Table2[Sharpe Ratio]))/_xlfn.STDEV.P(Table2[Sharpe Ratio])</f>
        <v>0.16678497975381257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-2.2101671660006472</v>
      </c>
      <c r="AS402">
        <f>_xlfn.RANK.AVG(Table2[[#This Row],[1Y Return vs Nifty Z-Score]],Table2[1Y Return vs Nifty Z-Score])</f>
        <v>236</v>
      </c>
      <c r="AT402">
        <f>_xlfn.RANK.AVG(Table2[[#This Row],[6M Return vs Nifty Z-Score]],Table2[6M Return vs Nifty Z-Score])</f>
        <v>663</v>
      </c>
      <c r="AU402">
        <f>_xlfn.RANK.AVG(Table2[[#This Row],[Sharpe Ratio Z-Score]],Table2[Sharpe Ratio Z-Score])</f>
        <v>290</v>
      </c>
      <c r="AV402">
        <f>(Table2[[#This Row],[Rank 1Y]]+Table2[[#This Row],[Rank 6M]]+Table2[[#This Row],[Rank Sharpe]])/3</f>
        <v>396.33333333333331</v>
      </c>
    </row>
    <row r="403" spans="1:48" x14ac:dyDescent="0.3">
      <c r="A403" t="s">
        <v>1492</v>
      </c>
      <c r="B403" t="s">
        <v>1493</v>
      </c>
      <c r="C403" t="s">
        <v>3040</v>
      </c>
      <c r="D403" t="s">
        <v>583</v>
      </c>
      <c r="E403">
        <v>6388.58474716</v>
      </c>
      <c r="F403">
        <v>479.6</v>
      </c>
      <c r="G403">
        <v>19.235342131111601</v>
      </c>
      <c r="H403">
        <f>(Table2[[#This Row],[1Y Return vs Nifty]]-AVERAGE(Table2[1Y Return vs Nifty]))/_xlfn.STDEV.P(Table2[1Y Return vs Nifty])</f>
        <v>-0.20215201651528261</v>
      </c>
      <c r="I403">
        <v>-8.4083502781702393</v>
      </c>
      <c r="J403">
        <f>(Table2[[#This Row],[1M Return vs Nifty]]-AVERAGE(Table2[1M Return vs Nifty]))/_xlfn.STDEV.P(Table2[1M Return vs Nifty])</f>
        <v>-0.70990974989652877</v>
      </c>
      <c r="K403">
        <v>-17.6098879351823</v>
      </c>
      <c r="L403">
        <f>(Table2[[#This Row],[6M Return vs Nifty]]-AVERAGE(Table2[6M Return vs Nifty]))/_xlfn.STDEV.P(Table2[6M Return vs Nifty])</f>
        <v>-0.78800911800568585</v>
      </c>
      <c r="M403">
        <v>0.63715229455487599</v>
      </c>
      <c r="N403">
        <f>(Table2[[#This Row],[1W Return vs Nifty]]-AVERAGE(Table2[1W Return vs Nifty]))/_xlfn.STDEV.P(Table2[1W Return vs Nifty])</f>
        <v>0.35269172629318474</v>
      </c>
      <c r="O403">
        <v>497.3</v>
      </c>
      <c r="P403">
        <v>492.10508383934501</v>
      </c>
      <c r="Q403">
        <v>448.56664039138599</v>
      </c>
      <c r="R403">
        <v>36.963615781696802</v>
      </c>
      <c r="S403" s="1">
        <f>(Table2[[#This Row],[Close Price]]-Table2[[#This Row],[20D EMA]])/Table2[[#This Row],[20D EMA]]</f>
        <v>-3.5592197868489821E-2</v>
      </c>
      <c r="T403" s="1">
        <f>(Table2[[#This Row],[Close Price]]-Table2[[#This Row],[50D EMA]])/Table2[[#This Row],[50D EMA]]</f>
        <v>-2.5411409574926196E-2</v>
      </c>
      <c r="U403" s="1">
        <f>(Table2[[#This Row],[Close Price]]-Table2[[#This Row],[200D EMA]])/Table2[[#This Row],[200D EMA]]</f>
        <v>6.9183387292324344E-2</v>
      </c>
      <c r="V403">
        <v>1.51718940687083</v>
      </c>
      <c r="W403">
        <v>472.2</v>
      </c>
      <c r="X403">
        <v>507</v>
      </c>
      <c r="Y403">
        <v>472.2</v>
      </c>
      <c r="Z403">
        <v>511.75</v>
      </c>
      <c r="AA403">
        <v>472.2</v>
      </c>
      <c r="AB403">
        <v>528</v>
      </c>
      <c r="AC403" s="1">
        <f>(Table2[[#This Row],[Close Price]]/Table2[[#This Row],[Day Low]])-1</f>
        <v>1.5671325709445183E-2</v>
      </c>
      <c r="AD403" s="1">
        <f>(Table2[[#This Row],[Day High]]/Table2[[#This Row],[Close Price]])-1</f>
        <v>5.7130942452043421E-2</v>
      </c>
      <c r="AE403" s="1">
        <f>(Table2[[#This Row],[Close Price]]/Table2[[#This Row],[Current Week Low]])-1</f>
        <v>1.5671325709445183E-2</v>
      </c>
      <c r="AF403" s="1">
        <f>(Table2[[#This Row],[Current Week High]]/Table2[[#This Row],[Close Price]])-1</f>
        <v>6.7035029190992468E-2</v>
      </c>
      <c r="AG403" s="1">
        <f>(Table2[[#This Row],[Close Price]]/Table2[[#This Row],[Current Month Low]])-1</f>
        <v>1.5671325709445183E-2</v>
      </c>
      <c r="AH403" s="1">
        <f>(Table2[[#This Row],[Current Month High]]/Table2[[#This Row],[Close Price]])-1</f>
        <v>0.10091743119266039</v>
      </c>
      <c r="AI403">
        <v>16.722268557130899</v>
      </c>
      <c r="AJ403">
        <v>61.047683008730601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-0.06</v>
      </c>
      <c r="AM403" t="s">
        <v>3089</v>
      </c>
      <c r="AN403">
        <v>1.19</v>
      </c>
      <c r="AO403" t="s">
        <v>3088</v>
      </c>
      <c r="AP403">
        <v>8.2037610668658001E-2</v>
      </c>
      <c r="AQ403">
        <f>(Table2[[#This Row],[Sharpe Ratio]]-AVERAGE(Table2[Sharpe Ratio]))/_xlfn.STDEV.P(Table2[Sharpe Ratio])</f>
        <v>0.26875765863463241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-1.0786214994896799</v>
      </c>
      <c r="AS403">
        <f>_xlfn.RANK.AVG(Table2[[#This Row],[1Y Return vs Nifty Z-Score]],Table2[1Y Return vs Nifty Z-Score])</f>
        <v>348</v>
      </c>
      <c r="AT403">
        <f>_xlfn.RANK.AVG(Table2[[#This Row],[6M Return vs Nifty Z-Score]],Table2[6M Return vs Nifty Z-Score])</f>
        <v>585</v>
      </c>
      <c r="AU403">
        <f>_xlfn.RANK.AVG(Table2[[#This Row],[Sharpe Ratio Z-Score]],Table2[Sharpe Ratio Z-Score])</f>
        <v>261</v>
      </c>
      <c r="AV403">
        <f>(Table2[[#This Row],[Rank 1Y]]+Table2[[#This Row],[Rank 6M]]+Table2[[#This Row],[Rank Sharpe]])/3</f>
        <v>398</v>
      </c>
    </row>
    <row r="404" spans="1:48" x14ac:dyDescent="0.3">
      <c r="A404" t="s">
        <v>1313</v>
      </c>
      <c r="B404" t="s">
        <v>1314</v>
      </c>
      <c r="C404" t="s">
        <v>3032</v>
      </c>
      <c r="D404" t="s">
        <v>991</v>
      </c>
      <c r="E404">
        <v>8139.7209400800002</v>
      </c>
      <c r="F404">
        <v>371.85</v>
      </c>
      <c r="G404">
        <v>-4.6550161279228001E-2</v>
      </c>
      <c r="H404">
        <f>(Table2[[#This Row],[1Y Return vs Nifty]]-AVERAGE(Table2[1Y Return vs Nifty]))/_xlfn.STDEV.P(Table2[1Y Return vs Nifty])</f>
        <v>-0.50392402184888163</v>
      </c>
      <c r="I404">
        <v>-4.9081462545062404</v>
      </c>
      <c r="J404">
        <f>(Table2[[#This Row],[1M Return vs Nifty]]-AVERAGE(Table2[1M Return vs Nifty]))/_xlfn.STDEV.P(Table2[1M Return vs Nifty])</f>
        <v>-0.33873857728763312</v>
      </c>
      <c r="K404">
        <v>-3.96365443605211</v>
      </c>
      <c r="L404">
        <f>(Table2[[#This Row],[6M Return vs Nifty]]-AVERAGE(Table2[6M Return vs Nifty]))/_xlfn.STDEV.P(Table2[6M Return vs Nifty])</f>
        <v>-0.28494605102655274</v>
      </c>
      <c r="M404">
        <v>-5.7323077309750001</v>
      </c>
      <c r="N404">
        <f>(Table2[[#This Row],[1W Return vs Nifty]]-AVERAGE(Table2[1W Return vs Nifty]))/_xlfn.STDEV.P(Table2[1W Return vs Nifty])</f>
        <v>-0.91846983312059316</v>
      </c>
      <c r="O404">
        <v>400.25</v>
      </c>
      <c r="P404">
        <v>388.40704917514898</v>
      </c>
      <c r="Q404">
        <v>355.82105643121798</v>
      </c>
      <c r="R404">
        <v>26.683563318825598</v>
      </c>
      <c r="S404" s="1">
        <f>(Table2[[#This Row],[Close Price]]-Table2[[#This Row],[20D EMA]])/Table2[[#This Row],[20D EMA]]</f>
        <v>-7.0955652717051787E-2</v>
      </c>
      <c r="T404" s="1">
        <f>(Table2[[#This Row],[Close Price]]-Table2[[#This Row],[50D EMA]])/Table2[[#This Row],[50D EMA]]</f>
        <v>-4.2628086205723559E-2</v>
      </c>
      <c r="U404" s="1">
        <f>(Table2[[#This Row],[Close Price]]-Table2[[#This Row],[200D EMA]])/Table2[[#This Row],[200D EMA]]</f>
        <v>4.5047765664988172E-2</v>
      </c>
      <c r="V404">
        <v>0.65285033127199998</v>
      </c>
      <c r="W404">
        <v>370</v>
      </c>
      <c r="X404">
        <v>385.95</v>
      </c>
      <c r="Y404">
        <v>370</v>
      </c>
      <c r="Z404">
        <v>388.8</v>
      </c>
      <c r="AA404">
        <v>370</v>
      </c>
      <c r="AB404">
        <v>426.35</v>
      </c>
      <c r="AC404" s="1">
        <f>(Table2[[#This Row],[Close Price]]/Table2[[#This Row],[Day Low]])-1</f>
        <v>5.0000000000001155E-3</v>
      </c>
      <c r="AD404" s="1">
        <f>(Table2[[#This Row],[Day High]]/Table2[[#This Row],[Close Price]])-1</f>
        <v>3.7918515530455776E-2</v>
      </c>
      <c r="AE404" s="1">
        <f>(Table2[[#This Row],[Close Price]]/Table2[[#This Row],[Current Week Low]])-1</f>
        <v>5.0000000000001155E-3</v>
      </c>
      <c r="AF404" s="1">
        <f>(Table2[[#This Row],[Current Week High]]/Table2[[#This Row],[Close Price]])-1</f>
        <v>4.5582896329164901E-2</v>
      </c>
      <c r="AG404" s="1">
        <f>(Table2[[#This Row],[Close Price]]/Table2[[#This Row],[Current Month Low]])-1</f>
        <v>5.0000000000001155E-3</v>
      </c>
      <c r="AH404" s="1">
        <f>(Table2[[#This Row],[Current Month High]]/Table2[[#This Row],[Close Price]])-1</f>
        <v>0.14656447492268376</v>
      </c>
      <c r="AI404">
        <v>16.9423154497781</v>
      </c>
      <c r="AJ404">
        <v>39.009345794392502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-0.09</v>
      </c>
      <c r="AM404" t="s">
        <v>3089</v>
      </c>
      <c r="AN404">
        <v>-6.09</v>
      </c>
      <c r="AO404" t="s">
        <v>3089</v>
      </c>
      <c r="AP404">
        <v>7.6016535951379999E-2</v>
      </c>
      <c r="AQ404">
        <f>(Table2[[#This Row],[Sharpe Ratio]]-AVERAGE(Table2[Sharpe Ratio]))/_xlfn.STDEV.P(Table2[Sharpe Ratio])</f>
        <v>0.19825260388999652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-1.8478258793936642</v>
      </c>
      <c r="AS404">
        <f>_xlfn.RANK.AVG(Table2[[#This Row],[1Y Return vs Nifty Z-Score]],Table2[1Y Return vs Nifty Z-Score])</f>
        <v>491</v>
      </c>
      <c r="AT404">
        <f>_xlfn.RANK.AVG(Table2[[#This Row],[6M Return vs Nifty Z-Score]],Table2[6M Return vs Nifty Z-Score])</f>
        <v>422</v>
      </c>
      <c r="AU404">
        <f>_xlfn.RANK.AVG(Table2[[#This Row],[Sharpe Ratio Z-Score]],Table2[Sharpe Ratio Z-Score])</f>
        <v>282</v>
      </c>
      <c r="AV404">
        <f>(Table2[[#This Row],[Rank 1Y]]+Table2[[#This Row],[Rank 6M]]+Table2[[#This Row],[Rank Sharpe]])/3</f>
        <v>398.33333333333331</v>
      </c>
    </row>
    <row r="405" spans="1:48" x14ac:dyDescent="0.3">
      <c r="A405" t="s">
        <v>191</v>
      </c>
      <c r="B405" t="s">
        <v>192</v>
      </c>
      <c r="C405" t="s">
        <v>3035</v>
      </c>
      <c r="D405" t="s">
        <v>193</v>
      </c>
      <c r="E405">
        <v>135126.27798536999</v>
      </c>
      <c r="F405">
        <v>1124.8499999999999</v>
      </c>
      <c r="G405">
        <v>12.1531174883155</v>
      </c>
      <c r="H405">
        <f>(Table2[[#This Row],[1Y Return vs Nifty]]-AVERAGE(Table2[1Y Return vs Nifty]))/_xlfn.STDEV.P(Table2[1Y Return vs Nifty])</f>
        <v>-0.31299264876604027</v>
      </c>
      <c r="I405">
        <v>16.0956136151515</v>
      </c>
      <c r="J405">
        <f>(Table2[[#This Row],[1M Return vs Nifty]]-AVERAGE(Table2[1M Return vs Nifty]))/_xlfn.STDEV.P(Table2[1M Return vs Nifty])</f>
        <v>1.8885573538380385</v>
      </c>
      <c r="K405">
        <v>-9.3277337044577593E-2</v>
      </c>
      <c r="L405">
        <f>(Table2[[#This Row],[6M Return vs Nifty]]-AVERAGE(Table2[6M Return vs Nifty]))/_xlfn.STDEV.P(Table2[6M Return vs Nifty])</f>
        <v>-0.14226611125294164</v>
      </c>
      <c r="M405">
        <v>12.9311708208736</v>
      </c>
      <c r="N405">
        <f>(Table2[[#This Row],[1W Return vs Nifty]]-AVERAGE(Table2[1W Return vs Nifty]))/_xlfn.STDEV.P(Table2[1W Return vs Nifty])</f>
        <v>2.8062252595501294</v>
      </c>
      <c r="O405">
        <v>1095.57</v>
      </c>
      <c r="P405">
        <v>1061.0400293472901</v>
      </c>
      <c r="Q405">
        <v>1057.37241106799</v>
      </c>
      <c r="R405">
        <v>51.814041063789702</v>
      </c>
      <c r="S405" s="1">
        <f>(Table2[[#This Row],[Close Price]]-Table2[[#This Row],[20D EMA]])/Table2[[#This Row],[20D EMA]]</f>
        <v>2.672581395985649E-2</v>
      </c>
      <c r="T405" s="1">
        <f>(Table2[[#This Row],[Close Price]]-Table2[[#This Row],[50D EMA]])/Table2[[#This Row],[50D EMA]]</f>
        <v>6.0139079476542637E-2</v>
      </c>
      <c r="U405" s="1">
        <f>(Table2[[#This Row],[Close Price]]-Table2[[#This Row],[200D EMA]])/Table2[[#This Row],[200D EMA]]</f>
        <v>6.3816294264624068E-2</v>
      </c>
      <c r="V405">
        <v>2.5568168624162402</v>
      </c>
      <c r="W405">
        <v>1094.3</v>
      </c>
      <c r="X405">
        <v>1183.4000000000001</v>
      </c>
      <c r="Y405">
        <v>1094.3</v>
      </c>
      <c r="Z405">
        <v>1231.95</v>
      </c>
      <c r="AA405">
        <v>1094.3</v>
      </c>
      <c r="AB405">
        <v>1348</v>
      </c>
      <c r="AC405" s="1">
        <f>(Table2[[#This Row],[Close Price]]/Table2[[#This Row],[Day Low]])-1</f>
        <v>2.7917390112400575E-2</v>
      </c>
      <c r="AD405" s="1">
        <f>(Table2[[#This Row],[Day High]]/Table2[[#This Row],[Close Price]])-1</f>
        <v>5.2051384629061781E-2</v>
      </c>
      <c r="AE405" s="1">
        <f>(Table2[[#This Row],[Close Price]]/Table2[[#This Row],[Current Week Low]])-1</f>
        <v>2.7917390112400575E-2</v>
      </c>
      <c r="AF405" s="1">
        <f>(Table2[[#This Row],[Current Week High]]/Table2[[#This Row],[Close Price]])-1</f>
        <v>9.5212695026003491E-2</v>
      </c>
      <c r="AG405" s="1">
        <f>(Table2[[#This Row],[Close Price]]/Table2[[#This Row],[Current Month Low]])-1</f>
        <v>2.7917390112400575E-2</v>
      </c>
      <c r="AH405" s="1">
        <f>(Table2[[#This Row],[Current Month High]]/Table2[[#This Row],[Close Price]])-1</f>
        <v>0.19838200648975435</v>
      </c>
      <c r="AI405">
        <v>19.838200648975398</v>
      </c>
      <c r="AJ405">
        <v>63.972303206996997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0.03</v>
      </c>
      <c r="AM405" t="s">
        <v>3088</v>
      </c>
      <c r="AN405">
        <v>11.29</v>
      </c>
      <c r="AO405" t="s">
        <v>3088</v>
      </c>
      <c r="AP405">
        <v>2.7564763384507002E-2</v>
      </c>
      <c r="AQ405">
        <f>(Table2[[#This Row],[Sharpe Ratio]]-AVERAGE(Table2[Sharpe Ratio]))/_xlfn.STDEV.P(Table2[Sharpe Ratio])</f>
        <v>-0.3691037299384553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3.8704201234307307</v>
      </c>
      <c r="AS405">
        <f>_xlfn.RANK.AVG(Table2[[#This Row],[1Y Return vs Nifty Z-Score]],Table2[1Y Return vs Nifty Z-Score])</f>
        <v>398</v>
      </c>
      <c r="AT405">
        <f>_xlfn.RANK.AVG(Table2[[#This Row],[6M Return vs Nifty Z-Score]],Table2[6M Return vs Nifty Z-Score])</f>
        <v>365</v>
      </c>
      <c r="AU405">
        <f>_xlfn.RANK.AVG(Table2[[#This Row],[Sharpe Ratio Z-Score]],Table2[Sharpe Ratio Z-Score])</f>
        <v>439</v>
      </c>
      <c r="AV405">
        <f>(Table2[[#This Row],[Rank 1Y]]+Table2[[#This Row],[Rank 6M]]+Table2[[#This Row],[Rank Sharpe]])/3</f>
        <v>400.66666666666669</v>
      </c>
    </row>
    <row r="406" spans="1:48" x14ac:dyDescent="0.3">
      <c r="A406" t="s">
        <v>279</v>
      </c>
      <c r="B406" t="s">
        <v>280</v>
      </c>
      <c r="C406" t="s">
        <v>3030</v>
      </c>
      <c r="D406" t="s">
        <v>37</v>
      </c>
      <c r="E406">
        <v>94488.620488050001</v>
      </c>
      <c r="F406">
        <v>1913.25</v>
      </c>
      <c r="G406">
        <v>13.9051002611362</v>
      </c>
      <c r="H406">
        <f>(Table2[[#This Row],[1Y Return vs Nifty]]-AVERAGE(Table2[1Y Return vs Nifty]))/_xlfn.STDEV.P(Table2[1Y Return vs Nifty])</f>
        <v>-0.28557317423279333</v>
      </c>
      <c r="I406">
        <v>5.5576811053575703</v>
      </c>
      <c r="J406">
        <f>(Table2[[#This Row],[1M Return vs Nifty]]-AVERAGE(Table2[1M Return vs Nifty]))/_xlfn.STDEV.P(Table2[1M Return vs Nifty])</f>
        <v>0.77108627498383986</v>
      </c>
      <c r="K406">
        <v>10.850190072502301</v>
      </c>
      <c r="L406">
        <f>(Table2[[#This Row],[6M Return vs Nifty]]-AVERAGE(Table2[6M Return vs Nifty]))/_xlfn.STDEV.P(Table2[6M Return vs Nifty])</f>
        <v>0.26116053968218611</v>
      </c>
      <c r="M406">
        <v>2.6199616120472098</v>
      </c>
      <c r="N406">
        <f>(Table2[[#This Row],[1W Return vs Nifty]]-AVERAGE(Table2[1W Return vs Nifty]))/_xlfn.STDEV.P(Table2[1W Return vs Nifty])</f>
        <v>0.74840360358596125</v>
      </c>
      <c r="O406">
        <v>1917.76</v>
      </c>
      <c r="P406">
        <v>1834.5858000353701</v>
      </c>
      <c r="Q406">
        <v>1635.12873313969</v>
      </c>
      <c r="R406">
        <v>41.642715007384702</v>
      </c>
      <c r="S406" s="1">
        <f>(Table2[[#This Row],[Close Price]]-Table2[[#This Row],[20D EMA]])/Table2[[#This Row],[20D EMA]]</f>
        <v>-2.3517019856499201E-3</v>
      </c>
      <c r="T406" s="1">
        <f>(Table2[[#This Row],[Close Price]]-Table2[[#This Row],[50D EMA]])/Table2[[#This Row],[50D EMA]]</f>
        <v>4.287845243493834E-2</v>
      </c>
      <c r="U406" s="1">
        <f>(Table2[[#This Row],[Close Price]]-Table2[[#This Row],[200D EMA]])/Table2[[#This Row],[200D EMA]]</f>
        <v>0.17009135808302744</v>
      </c>
      <c r="V406">
        <v>0.985957391468823</v>
      </c>
      <c r="W406">
        <v>1905.05</v>
      </c>
      <c r="X406">
        <v>1978.85</v>
      </c>
      <c r="Y406">
        <v>1905.05</v>
      </c>
      <c r="Z406">
        <v>1996.45</v>
      </c>
      <c r="AA406">
        <v>1905.05</v>
      </c>
      <c r="AB406">
        <v>2031</v>
      </c>
      <c r="AC406" s="1">
        <f>(Table2[[#This Row],[Close Price]]/Table2[[#This Row],[Day Low]])-1</f>
        <v>4.3043489672187629E-3</v>
      </c>
      <c r="AD406" s="1">
        <f>(Table2[[#This Row],[Day High]]/Table2[[#This Row],[Close Price]])-1</f>
        <v>3.4287207630994354E-2</v>
      </c>
      <c r="AE406" s="1">
        <f>(Table2[[#This Row],[Close Price]]/Table2[[#This Row],[Current Week Low]])-1</f>
        <v>4.3043489672187629E-3</v>
      </c>
      <c r="AF406" s="1">
        <f>(Table2[[#This Row],[Current Week High]]/Table2[[#This Row],[Close Price]])-1</f>
        <v>4.348621455638324E-2</v>
      </c>
      <c r="AG406" s="1">
        <f>(Table2[[#This Row],[Close Price]]/Table2[[#This Row],[Current Month Low]])-1</f>
        <v>4.3043489672187629E-3</v>
      </c>
      <c r="AH406" s="1">
        <f>(Table2[[#This Row],[Current Month High]]/Table2[[#This Row],[Close Price]])-1</f>
        <v>6.1544492355938951E-2</v>
      </c>
      <c r="AI406">
        <v>6.1544492355938898</v>
      </c>
      <c r="AJ406">
        <v>51.125592417061597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0.09</v>
      </c>
      <c r="AM406" t="s">
        <v>3088</v>
      </c>
      <c r="AN406">
        <v>1.69</v>
      </c>
      <c r="AO406" t="s">
        <v>3088</v>
      </c>
      <c r="AP406">
        <v>-6.9030695585410003E-3</v>
      </c>
      <c r="AQ406">
        <f>(Table2[[#This Row],[Sharpe Ratio]]-AVERAGE(Table2[Sharpe Ratio]))/_xlfn.STDEV.P(Table2[Sharpe Ratio])</f>
        <v>-0.77271214914724162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0.72236509487195233</v>
      </c>
      <c r="AS406">
        <f>_xlfn.RANK.AVG(Table2[[#This Row],[1Y Return vs Nifty Z-Score]],Table2[1Y Return vs Nifty Z-Score])</f>
        <v>390</v>
      </c>
      <c r="AT406">
        <f>_xlfn.RANK.AVG(Table2[[#This Row],[6M Return vs Nifty Z-Score]],Table2[6M Return vs Nifty Z-Score])</f>
        <v>236</v>
      </c>
      <c r="AU406">
        <f>_xlfn.RANK.AVG(Table2[[#This Row],[Sharpe Ratio Z-Score]],Table2[Sharpe Ratio Z-Score])</f>
        <v>576</v>
      </c>
      <c r="AV406">
        <f>(Table2[[#This Row],[Rank 1Y]]+Table2[[#This Row],[Rank 6M]]+Table2[[#This Row],[Rank Sharpe]])/3</f>
        <v>400.66666666666669</v>
      </c>
    </row>
    <row r="407" spans="1:48" x14ac:dyDescent="0.3">
      <c r="A407" t="s">
        <v>1422</v>
      </c>
      <c r="B407" t="s">
        <v>1423</v>
      </c>
      <c r="C407" t="s">
        <v>583</v>
      </c>
      <c r="D407" t="s">
        <v>583</v>
      </c>
      <c r="E407">
        <v>7044.2816519999997</v>
      </c>
      <c r="F407">
        <v>351.3</v>
      </c>
      <c r="G407">
        <v>-18.888899144458598</v>
      </c>
      <c r="H407">
        <f>(Table2[[#This Row],[1Y Return vs Nifty]]-AVERAGE(Table2[1Y Return vs Nifty]))/_xlfn.STDEV.P(Table2[1Y Return vs Nifty])</f>
        <v>-0.79881693752466465</v>
      </c>
      <c r="I407">
        <v>3.3958365409491602</v>
      </c>
      <c r="J407">
        <f>(Table2[[#This Row],[1M Return vs Nifty]]-AVERAGE(Table2[1M Return vs Nifty]))/_xlfn.STDEV.P(Table2[1M Return vs Nifty])</f>
        <v>0.54183838641942617</v>
      </c>
      <c r="K407">
        <v>-7.8910243385016603</v>
      </c>
      <c r="L407">
        <f>(Table2[[#This Row],[6M Return vs Nifty]]-AVERAGE(Table2[6M Return vs Nifty]))/_xlfn.STDEV.P(Table2[6M Return vs Nifty])</f>
        <v>-0.42972700823454291</v>
      </c>
      <c r="M407">
        <v>-2.92325908454771</v>
      </c>
      <c r="N407">
        <f>(Table2[[#This Row],[1W Return vs Nifty]]-AVERAGE(Table2[1W Return vs Nifty]))/_xlfn.STDEV.P(Table2[1W Return vs Nifty])</f>
        <v>-0.3578642804443089</v>
      </c>
      <c r="O407">
        <v>363.29</v>
      </c>
      <c r="P407">
        <v>355.83582267059802</v>
      </c>
      <c r="Q407">
        <v>344.82025237806499</v>
      </c>
      <c r="R407">
        <v>30.771248438522001</v>
      </c>
      <c r="S407" s="1">
        <f>(Table2[[#This Row],[Close Price]]-Table2[[#This Row],[20D EMA]])/Table2[[#This Row],[20D EMA]]</f>
        <v>-3.3003936249277457E-2</v>
      </c>
      <c r="T407" s="1">
        <f>(Table2[[#This Row],[Close Price]]-Table2[[#This Row],[50D EMA]])/Table2[[#This Row],[50D EMA]]</f>
        <v>-1.2746953458918273E-2</v>
      </c>
      <c r="U407" s="1">
        <f>(Table2[[#This Row],[Close Price]]-Table2[[#This Row],[200D EMA]])/Table2[[#This Row],[200D EMA]]</f>
        <v>1.8791667766748652E-2</v>
      </c>
      <c r="V407">
        <v>1.40897639139973</v>
      </c>
      <c r="W407">
        <v>345.35</v>
      </c>
      <c r="X407">
        <v>367.4</v>
      </c>
      <c r="Y407">
        <v>345.35</v>
      </c>
      <c r="Z407">
        <v>369.05</v>
      </c>
      <c r="AA407">
        <v>345.35</v>
      </c>
      <c r="AB407">
        <v>378.5</v>
      </c>
      <c r="AC407" s="1">
        <f>(Table2[[#This Row],[Close Price]]/Table2[[#This Row],[Day Low]])-1</f>
        <v>1.722889821919793E-2</v>
      </c>
      <c r="AD407" s="1">
        <f>(Table2[[#This Row],[Day High]]/Table2[[#This Row],[Close Price]])-1</f>
        <v>4.5829775120979077E-2</v>
      </c>
      <c r="AE407" s="1">
        <f>(Table2[[#This Row],[Close Price]]/Table2[[#This Row],[Current Week Low]])-1</f>
        <v>1.722889821919793E-2</v>
      </c>
      <c r="AF407" s="1">
        <f>(Table2[[#This Row],[Current Week High]]/Table2[[#This Row],[Close Price]])-1</f>
        <v>5.052661542840875E-2</v>
      </c>
      <c r="AG407" s="1">
        <f>(Table2[[#This Row],[Close Price]]/Table2[[#This Row],[Current Month Low]])-1</f>
        <v>1.722889821919793E-2</v>
      </c>
      <c r="AH407" s="1">
        <f>(Table2[[#This Row],[Current Month High]]/Table2[[#This Row],[Close Price]])-1</f>
        <v>7.7426700825505179E-2</v>
      </c>
      <c r="AI407">
        <v>24.380871050384201</v>
      </c>
      <c r="AJ407">
        <v>31.204481792717001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-0.08</v>
      </c>
      <c r="AM407" t="s">
        <v>3089</v>
      </c>
      <c r="AN407">
        <v>-7.48</v>
      </c>
      <c r="AO407" t="s">
        <v>3089</v>
      </c>
      <c r="AP407">
        <v>0.139695247128271</v>
      </c>
      <c r="AQ407">
        <f>(Table2[[#This Row],[Sharpe Ratio]]-AVERAGE(Table2[Sharpe Ratio]))/_xlfn.STDEV.P(Table2[Sharpe Ratio])</f>
        <v>0.94391201328265084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-0.10065782650143945</v>
      </c>
      <c r="AS407">
        <f>_xlfn.RANK.AVG(Table2[[#This Row],[1Y Return vs Nifty Z-Score]],Table2[1Y Return vs Nifty Z-Score])</f>
        <v>609</v>
      </c>
      <c r="AT407">
        <f>_xlfn.RANK.AVG(Table2[[#This Row],[6M Return vs Nifty Z-Score]],Table2[6M Return vs Nifty Z-Score])</f>
        <v>469</v>
      </c>
      <c r="AU407">
        <f>_xlfn.RANK.AVG(Table2[[#This Row],[Sharpe Ratio Z-Score]],Table2[Sharpe Ratio Z-Score])</f>
        <v>125</v>
      </c>
      <c r="AV407">
        <f>(Table2[[#This Row],[Rank 1Y]]+Table2[[#This Row],[Rank 6M]]+Table2[[#This Row],[Rank Sharpe]])/3</f>
        <v>401</v>
      </c>
    </row>
    <row r="408" spans="1:48" x14ac:dyDescent="0.3">
      <c r="A408" t="s">
        <v>606</v>
      </c>
      <c r="B408" t="s">
        <v>607</v>
      </c>
      <c r="C408" t="s">
        <v>3044</v>
      </c>
      <c r="D408" t="s">
        <v>385</v>
      </c>
      <c r="E408">
        <v>30436.80709654</v>
      </c>
      <c r="F408">
        <v>6772.45</v>
      </c>
      <c r="G408">
        <v>24.531246955264901</v>
      </c>
      <c r="H408">
        <f>(Table2[[#This Row],[1Y Return vs Nifty]]-AVERAGE(Table2[1Y Return vs Nifty]))/_xlfn.STDEV.P(Table2[1Y Return vs Nifty])</f>
        <v>-0.11926825206902547</v>
      </c>
      <c r="I408">
        <v>2.39063689031711</v>
      </c>
      <c r="J408">
        <f>(Table2[[#This Row],[1M Return vs Nifty]]-AVERAGE(Table2[1M Return vs Nifty]))/_xlfn.STDEV.P(Table2[1M Return vs Nifty])</f>
        <v>0.4352442763307835</v>
      </c>
      <c r="K408">
        <v>8.8476444623644301</v>
      </c>
      <c r="L408">
        <f>(Table2[[#This Row],[6M Return vs Nifty]]-AVERAGE(Table2[6M Return vs Nifty]))/_xlfn.STDEV.P(Table2[6M Return vs Nifty])</f>
        <v>0.18733747806846179</v>
      </c>
      <c r="M408">
        <v>-1.94362772090381</v>
      </c>
      <c r="N408">
        <f>(Table2[[#This Row],[1W Return vs Nifty]]-AVERAGE(Table2[1W Return vs Nifty]))/_xlfn.STDEV.P(Table2[1W Return vs Nifty])</f>
        <v>-0.16235795386890478</v>
      </c>
      <c r="O408">
        <v>6693.88</v>
      </c>
      <c r="P408">
        <v>6381.4877259834202</v>
      </c>
      <c r="Q408">
        <v>5730.39398060442</v>
      </c>
      <c r="R408">
        <v>52.116638529734402</v>
      </c>
      <c r="S408" s="1">
        <f>(Table2[[#This Row],[Close Price]]-Table2[[#This Row],[20D EMA]])/Table2[[#This Row],[20D EMA]]</f>
        <v>1.1737587169175383E-2</v>
      </c>
      <c r="T408" s="1">
        <f>(Table2[[#This Row],[Close Price]]-Table2[[#This Row],[50D EMA]])/Table2[[#This Row],[50D EMA]]</f>
        <v>6.126506714487652E-2</v>
      </c>
      <c r="U408" s="1">
        <f>(Table2[[#This Row],[Close Price]]-Table2[[#This Row],[200D EMA]])/Table2[[#This Row],[200D EMA]]</f>
        <v>0.1818471858868014</v>
      </c>
      <c r="V408">
        <v>0.91710968681476601</v>
      </c>
      <c r="W408">
        <v>6637</v>
      </c>
      <c r="X408">
        <v>6820</v>
      </c>
      <c r="Y408">
        <v>6560</v>
      </c>
      <c r="Z408">
        <v>6820</v>
      </c>
      <c r="AA408">
        <v>6560</v>
      </c>
      <c r="AB408">
        <v>7024.1</v>
      </c>
      <c r="AC408" s="1">
        <f>(Table2[[#This Row],[Close Price]]/Table2[[#This Row],[Day Low]])-1</f>
        <v>2.0408317010697674E-2</v>
      </c>
      <c r="AD408" s="1">
        <f>(Table2[[#This Row],[Day High]]/Table2[[#This Row],[Close Price]])-1</f>
        <v>7.0210928098399794E-3</v>
      </c>
      <c r="AE408" s="1">
        <f>(Table2[[#This Row],[Close Price]]/Table2[[#This Row],[Current Week Low]])-1</f>
        <v>3.2385670731707394E-2</v>
      </c>
      <c r="AF408" s="1">
        <f>(Table2[[#This Row],[Current Week High]]/Table2[[#This Row],[Close Price]])-1</f>
        <v>7.0210928098399794E-3</v>
      </c>
      <c r="AG408" s="1">
        <f>(Table2[[#This Row],[Close Price]]/Table2[[#This Row],[Current Month Low]])-1</f>
        <v>3.2385670731707394E-2</v>
      </c>
      <c r="AH408" s="1">
        <f>(Table2[[#This Row],[Current Month High]]/Table2[[#This Row],[Close Price]])-1</f>
        <v>3.715789706826933E-2</v>
      </c>
      <c r="AI408">
        <v>4.8911398386108402</v>
      </c>
      <c r="AJ408">
        <v>49.172907488986702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0.19</v>
      </c>
      <c r="AM408" t="s">
        <v>3088</v>
      </c>
      <c r="AN408">
        <v>3.72</v>
      </c>
      <c r="AO408" t="s">
        <v>3088</v>
      </c>
      <c r="AP408">
        <v>-3.5346380203560998E-2</v>
      </c>
      <c r="AQ408">
        <f>(Table2[[#This Row],[Sharpe Ratio]]-AVERAGE(Table2[Sharpe Ratio]))/_xlfn.STDEV.P(Table2[Sharpe Ratio])</f>
        <v>-1.105775143431494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-0.76481959497017882</v>
      </c>
      <c r="AS408">
        <f>_xlfn.RANK.AVG(Table2[[#This Row],[1Y Return vs Nifty Z-Score]],Table2[1Y Return vs Nifty Z-Score])</f>
        <v>325</v>
      </c>
      <c r="AT408">
        <f>_xlfn.RANK.AVG(Table2[[#This Row],[6M Return vs Nifty Z-Score]],Table2[6M Return vs Nifty Z-Score])</f>
        <v>252</v>
      </c>
      <c r="AU408">
        <f>_xlfn.RANK.AVG(Table2[[#This Row],[Sharpe Ratio Z-Score]],Table2[Sharpe Ratio Z-Score])</f>
        <v>627</v>
      </c>
      <c r="AV408">
        <f>(Table2[[#This Row],[Rank 1Y]]+Table2[[#This Row],[Rank 6M]]+Table2[[#This Row],[Rank Sharpe]])/3</f>
        <v>401.33333333333331</v>
      </c>
    </row>
    <row r="409" spans="1:48" x14ac:dyDescent="0.3">
      <c r="A409" t="s">
        <v>272</v>
      </c>
      <c r="B409" t="s">
        <v>273</v>
      </c>
      <c r="C409" t="s">
        <v>3034</v>
      </c>
      <c r="D409" t="s">
        <v>274</v>
      </c>
      <c r="E409">
        <v>95727.511090889995</v>
      </c>
      <c r="F409">
        <v>6657.7</v>
      </c>
      <c r="G409">
        <v>9.8400708843196298</v>
      </c>
      <c r="H409">
        <f>(Table2[[#This Row],[1Y Return vs Nifty]]-AVERAGE(Table2[1Y Return vs Nifty]))/_xlfn.STDEV.P(Table2[1Y Return vs Nifty])</f>
        <v>-0.34919307461290389</v>
      </c>
      <c r="I409">
        <v>6.4238693261736701</v>
      </c>
      <c r="J409">
        <f>(Table2[[#This Row],[1M Return vs Nifty]]-AVERAGE(Table2[1M Return vs Nifty]))/_xlfn.STDEV.P(Table2[1M Return vs Nifty])</f>
        <v>0.86293923425327568</v>
      </c>
      <c r="K409">
        <v>-1.9791044622682501</v>
      </c>
      <c r="L409">
        <f>(Table2[[#This Row],[6M Return vs Nifty]]-AVERAGE(Table2[6M Return vs Nifty]))/_xlfn.STDEV.P(Table2[6M Return vs Nifty])</f>
        <v>-0.21178639151693771</v>
      </c>
      <c r="M409">
        <v>3.5671581990808798</v>
      </c>
      <c r="N409">
        <f>(Table2[[#This Row],[1W Return vs Nifty]]-AVERAGE(Table2[1W Return vs Nifty]))/_xlfn.STDEV.P(Table2[1W Return vs Nifty])</f>
        <v>0.93743687890586791</v>
      </c>
      <c r="O409">
        <v>6521.98</v>
      </c>
      <c r="P409">
        <v>6348.95644852642</v>
      </c>
      <c r="Q409">
        <v>5955.6704823047103</v>
      </c>
      <c r="R409">
        <v>63.073331353301803</v>
      </c>
      <c r="S409" s="1">
        <f>(Table2[[#This Row],[Close Price]]-Table2[[#This Row],[20D EMA]])/Table2[[#This Row],[20D EMA]]</f>
        <v>2.0809631430945857E-2</v>
      </c>
      <c r="T409" s="1">
        <f>(Table2[[#This Row],[Close Price]]-Table2[[#This Row],[50D EMA]])/Table2[[#This Row],[50D EMA]]</f>
        <v>4.8629023364184294E-2</v>
      </c>
      <c r="U409" s="1">
        <f>(Table2[[#This Row],[Close Price]]-Table2[[#This Row],[200D EMA]])/Table2[[#This Row],[200D EMA]]</f>
        <v>0.11787581596079505</v>
      </c>
      <c r="V409">
        <v>1.01277531293736</v>
      </c>
      <c r="W409">
        <v>6631.05</v>
      </c>
      <c r="X409">
        <v>6735</v>
      </c>
      <c r="Y409">
        <v>6600.05</v>
      </c>
      <c r="Z409">
        <v>6756.5</v>
      </c>
      <c r="AA409">
        <v>6600.05</v>
      </c>
      <c r="AB409">
        <v>6795.85</v>
      </c>
      <c r="AC409" s="1">
        <f>(Table2[[#This Row],[Close Price]]/Table2[[#This Row],[Day Low]])-1</f>
        <v>4.0189713544611649E-3</v>
      </c>
      <c r="AD409" s="1">
        <f>(Table2[[#This Row],[Day High]]/Table2[[#This Row],[Close Price]])-1</f>
        <v>1.1610616278895147E-2</v>
      </c>
      <c r="AE409" s="1">
        <f>(Table2[[#This Row],[Close Price]]/Table2[[#This Row],[Current Week Low]])-1</f>
        <v>8.7347823122552182E-3</v>
      </c>
      <c r="AF409" s="1">
        <f>(Table2[[#This Row],[Current Week High]]/Table2[[#This Row],[Close Price]])-1</f>
        <v>1.4839959745858167E-2</v>
      </c>
      <c r="AG409" s="1">
        <f>(Table2[[#This Row],[Close Price]]/Table2[[#This Row],[Current Month Low]])-1</f>
        <v>8.7347823122552182E-3</v>
      </c>
      <c r="AH409" s="1">
        <f>(Table2[[#This Row],[Current Month High]]/Table2[[#This Row],[Close Price]])-1</f>
        <v>2.0750409300509309E-2</v>
      </c>
      <c r="AI409">
        <v>3.2556288207639299</v>
      </c>
      <c r="AJ409">
        <v>40.8738891239949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-0.02</v>
      </c>
      <c r="AM409" t="s">
        <v>3089</v>
      </c>
      <c r="AN409">
        <v>4.32</v>
      </c>
      <c r="AO409" t="s">
        <v>3088</v>
      </c>
      <c r="AP409">
        <v>3.8752317472634003E-2</v>
      </c>
      <c r="AQ409">
        <f>(Table2[[#This Row],[Sharpe Ratio]]-AVERAGE(Table2[Sharpe Ratio]))/_xlfn.STDEV.P(Table2[Sharpe Ratio])</f>
        <v>-0.23810068638237739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1.0012959606469245</v>
      </c>
      <c r="AS409">
        <f>_xlfn.RANK.AVG(Table2[[#This Row],[1Y Return vs Nifty Z-Score]],Table2[1Y Return vs Nifty Z-Score])</f>
        <v>416</v>
      </c>
      <c r="AT409">
        <f>_xlfn.RANK.AVG(Table2[[#This Row],[6M Return vs Nifty Z-Score]],Table2[6M Return vs Nifty Z-Score])</f>
        <v>393</v>
      </c>
      <c r="AU409">
        <f>_xlfn.RANK.AVG(Table2[[#This Row],[Sharpe Ratio Z-Score]],Table2[Sharpe Ratio Z-Score])</f>
        <v>401</v>
      </c>
      <c r="AV409">
        <f>(Table2[[#This Row],[Rank 1Y]]+Table2[[#This Row],[Rank 6M]]+Table2[[#This Row],[Rank Sharpe]])/3</f>
        <v>403.33333333333331</v>
      </c>
    </row>
    <row r="410" spans="1:48" x14ac:dyDescent="0.3">
      <c r="A410" t="s">
        <v>487</v>
      </c>
      <c r="B410" t="s">
        <v>488</v>
      </c>
      <c r="C410" t="s">
        <v>3030</v>
      </c>
      <c r="D410" t="s">
        <v>54</v>
      </c>
      <c r="E410">
        <v>41685.304236295997</v>
      </c>
      <c r="F410">
        <v>167.23</v>
      </c>
      <c r="G410">
        <v>6.9054096651525398</v>
      </c>
      <c r="H410">
        <f>(Table2[[#This Row],[1Y Return vs Nifty]]-AVERAGE(Table2[1Y Return vs Nifty]))/_xlfn.STDEV.P(Table2[1Y Return vs Nifty])</f>
        <v>-0.39512210417356997</v>
      </c>
      <c r="I410">
        <v>-10.153107160287201</v>
      </c>
      <c r="J410">
        <f>(Table2[[#This Row],[1M Return vs Nifty]]-AVERAGE(Table2[1M Return vs Nifty]))/_xlfn.STDEV.P(Table2[1M Return vs Nifty])</f>
        <v>-0.89492852408069334</v>
      </c>
      <c r="K410">
        <v>-11.210847257387501</v>
      </c>
      <c r="L410">
        <f>(Table2[[#This Row],[6M Return vs Nifty]]-AVERAGE(Table2[6M Return vs Nifty]))/_xlfn.STDEV.P(Table2[6M Return vs Nifty])</f>
        <v>-0.55211098323458807</v>
      </c>
      <c r="M410">
        <v>-3.0802466966251498</v>
      </c>
      <c r="N410">
        <f>(Table2[[#This Row],[1W Return vs Nifty]]-AVERAGE(Table2[1W Return vs Nifty]))/_xlfn.STDEV.P(Table2[1W Return vs Nifty])</f>
        <v>-0.38919450576594478</v>
      </c>
      <c r="O410">
        <v>176.86</v>
      </c>
      <c r="P410">
        <v>175.17050093406499</v>
      </c>
      <c r="Q410">
        <v>160.076242406886</v>
      </c>
      <c r="R410">
        <v>24.763767549732901</v>
      </c>
      <c r="S410" s="1">
        <f>(Table2[[#This Row],[Close Price]]-Table2[[#This Row],[20D EMA]])/Table2[[#This Row],[20D EMA]]</f>
        <v>-5.4449847336876758E-2</v>
      </c>
      <c r="T410" s="1">
        <f>(Table2[[#This Row],[Close Price]]-Table2[[#This Row],[50D EMA]])/Table2[[#This Row],[50D EMA]]</f>
        <v>-4.5330126315353991E-2</v>
      </c>
      <c r="U410" s="1">
        <f>(Table2[[#This Row],[Close Price]]-Table2[[#This Row],[200D EMA]])/Table2[[#This Row],[200D EMA]]</f>
        <v>4.4689689647576719E-2</v>
      </c>
      <c r="V410">
        <v>0.59042635912798502</v>
      </c>
      <c r="W410">
        <v>166.61</v>
      </c>
      <c r="X410">
        <v>174.4</v>
      </c>
      <c r="Y410">
        <v>166.61</v>
      </c>
      <c r="Z410">
        <v>174.4</v>
      </c>
      <c r="AA410">
        <v>166.61</v>
      </c>
      <c r="AB410">
        <v>182.06</v>
      </c>
      <c r="AC410" s="1">
        <f>(Table2[[#This Row],[Close Price]]/Table2[[#This Row],[Day Low]])-1</f>
        <v>3.7212652301781279E-3</v>
      </c>
      <c r="AD410" s="1">
        <f>(Table2[[#This Row],[Day High]]/Table2[[#This Row],[Close Price]])-1</f>
        <v>4.2875082222089356E-2</v>
      </c>
      <c r="AE410" s="1">
        <f>(Table2[[#This Row],[Close Price]]/Table2[[#This Row],[Current Week Low]])-1</f>
        <v>3.7212652301781279E-3</v>
      </c>
      <c r="AF410" s="1">
        <f>(Table2[[#This Row],[Current Week High]]/Table2[[#This Row],[Close Price]])-1</f>
        <v>4.2875082222089356E-2</v>
      </c>
      <c r="AG410" s="1">
        <f>(Table2[[#This Row],[Close Price]]/Table2[[#This Row],[Current Month Low]])-1</f>
        <v>3.7212652301781279E-3</v>
      </c>
      <c r="AH410" s="1">
        <f>(Table2[[#This Row],[Current Month High]]/Table2[[#This Row],[Close Price]])-1</f>
        <v>8.8680260718770665E-2</v>
      </c>
      <c r="AI410">
        <v>16.157388028463799</v>
      </c>
      <c r="AJ410">
        <v>43.545064377682301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-0.01</v>
      </c>
      <c r="AM410" t="s">
        <v>3089</v>
      </c>
      <c r="AN410">
        <v>-4.96</v>
      </c>
      <c r="AO410" t="s">
        <v>3089</v>
      </c>
      <c r="AP410">
        <v>7.9178583308303005E-2</v>
      </c>
      <c r="AQ410">
        <f>(Table2[[#This Row],[Sharpe Ratio]]-AVERAGE(Table2[Sharpe Ratio]))/_xlfn.STDEV.P(Table2[Sharpe Ratio])</f>
        <v>0.23527926980484409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-1.996076847449952</v>
      </c>
      <c r="AS410">
        <f>_xlfn.RANK.AVG(Table2[[#This Row],[1Y Return vs Nifty Z-Score]],Table2[1Y Return vs Nifty Z-Score])</f>
        <v>434</v>
      </c>
      <c r="AT410">
        <f>_xlfn.RANK.AVG(Table2[[#This Row],[6M Return vs Nifty Z-Score]],Table2[6M Return vs Nifty Z-Score])</f>
        <v>506</v>
      </c>
      <c r="AU410">
        <f>_xlfn.RANK.AVG(Table2[[#This Row],[Sharpe Ratio Z-Score]],Table2[Sharpe Ratio Z-Score])</f>
        <v>272</v>
      </c>
      <c r="AV410">
        <f>(Table2[[#This Row],[Rank 1Y]]+Table2[[#This Row],[Rank 6M]]+Table2[[#This Row],[Rank Sharpe]])/3</f>
        <v>404</v>
      </c>
    </row>
    <row r="411" spans="1:48" x14ac:dyDescent="0.3">
      <c r="A411" t="s">
        <v>479</v>
      </c>
      <c r="B411" t="s">
        <v>480</v>
      </c>
      <c r="C411" t="s">
        <v>3030</v>
      </c>
      <c r="D411" t="s">
        <v>54</v>
      </c>
      <c r="E411">
        <v>42301.342063124997</v>
      </c>
      <c r="F411">
        <v>3838.95</v>
      </c>
      <c r="G411">
        <v>24.697664034045602</v>
      </c>
      <c r="H411">
        <f>(Table2[[#This Row],[1Y Return vs Nifty]]-AVERAGE(Table2[1Y Return vs Nifty]))/_xlfn.STDEV.P(Table2[1Y Return vs Nifty])</f>
        <v>-0.11666373510441046</v>
      </c>
      <c r="I411">
        <v>-11.297623625622499</v>
      </c>
      <c r="J411">
        <f>(Table2[[#This Row],[1M Return vs Nifty]]-AVERAGE(Table2[1M Return vs Nifty]))/_xlfn.STDEV.P(Table2[1M Return vs Nifty])</f>
        <v>-1.0162961688341554</v>
      </c>
      <c r="K411">
        <v>-6.9090472590948497</v>
      </c>
      <c r="L411">
        <f>(Table2[[#This Row],[6M Return vs Nifty]]-AVERAGE(Table2[6M Return vs Nifty]))/_xlfn.STDEV.P(Table2[6M Return vs Nifty])</f>
        <v>-0.39352680681624758</v>
      </c>
      <c r="M411">
        <v>-3.2628455575353201</v>
      </c>
      <c r="N411">
        <f>(Table2[[#This Row],[1W Return vs Nifty]]-AVERAGE(Table2[1W Return vs Nifty]))/_xlfn.STDEV.P(Table2[1W Return vs Nifty])</f>
        <v>-0.42563600188200568</v>
      </c>
      <c r="O411">
        <v>4318.3500000000004</v>
      </c>
      <c r="P411">
        <v>4418.7010266707703</v>
      </c>
      <c r="Q411">
        <v>4015.0649938480701</v>
      </c>
      <c r="R411">
        <v>17.466996861862501</v>
      </c>
      <c r="S411" s="1">
        <f>(Table2[[#This Row],[Close Price]]-Table2[[#This Row],[20D EMA]])/Table2[[#This Row],[20D EMA]]</f>
        <v>-0.1110146236409741</v>
      </c>
      <c r="T411" s="1">
        <f>(Table2[[#This Row],[Close Price]]-Table2[[#This Row],[50D EMA]])/Table2[[#This Row],[50D EMA]]</f>
        <v>-0.13120394957057743</v>
      </c>
      <c r="U411" s="1">
        <f>(Table2[[#This Row],[Close Price]]-Table2[[#This Row],[200D EMA]])/Table2[[#This Row],[200D EMA]]</f>
        <v>-4.3863547443918287E-2</v>
      </c>
      <c r="V411">
        <v>0.349128895786813</v>
      </c>
      <c r="W411">
        <v>3816</v>
      </c>
      <c r="X411">
        <v>4114</v>
      </c>
      <c r="Y411">
        <v>3816</v>
      </c>
      <c r="Z411">
        <v>4256.95</v>
      </c>
      <c r="AA411">
        <v>3816</v>
      </c>
      <c r="AB411">
        <v>4405.1000000000004</v>
      </c>
      <c r="AC411" s="1">
        <f>(Table2[[#This Row],[Close Price]]/Table2[[#This Row],[Day Low]])-1</f>
        <v>6.0141509433961904E-3</v>
      </c>
      <c r="AD411" s="1">
        <f>(Table2[[#This Row],[Day High]]/Table2[[#This Row],[Close Price]])-1</f>
        <v>7.1647195196603342E-2</v>
      </c>
      <c r="AE411" s="1">
        <f>(Table2[[#This Row],[Close Price]]/Table2[[#This Row],[Current Week Low]])-1</f>
        <v>6.0141509433961904E-3</v>
      </c>
      <c r="AF411" s="1">
        <f>(Table2[[#This Row],[Current Week High]]/Table2[[#This Row],[Close Price]])-1</f>
        <v>0.1088839396189063</v>
      </c>
      <c r="AG411" s="1">
        <f>(Table2[[#This Row],[Close Price]]/Table2[[#This Row],[Current Month Low]])-1</f>
        <v>6.0141509433961904E-3</v>
      </c>
      <c r="AH411" s="1">
        <f>(Table2[[#This Row],[Current Month High]]/Table2[[#This Row],[Close Price]])-1</f>
        <v>0.14747522108909994</v>
      </c>
      <c r="AI411">
        <v>30.1918493338022</v>
      </c>
      <c r="AJ411">
        <v>53.982993060847903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-0.23</v>
      </c>
      <c r="AM411" t="s">
        <v>3089</v>
      </c>
      <c r="AN411">
        <v>-8.65</v>
      </c>
      <c r="AO411" t="s">
        <v>3089</v>
      </c>
      <c r="AP411">
        <v>2.8621884219689999E-2</v>
      </c>
      <c r="AQ411">
        <f>(Table2[[#This Row],[Sharpe Ratio]]-AVERAGE(Table2[Sharpe Ratio]))/_xlfn.STDEV.P(Table2[Sharpe Ratio])</f>
        <v>-0.35672514872895872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323</v>
      </c>
      <c r="AT411">
        <f>_xlfn.RANK.AVG(Table2[[#This Row],[6M Return vs Nifty Z-Score]],Table2[6M Return vs Nifty Z-Score])</f>
        <v>459</v>
      </c>
      <c r="AU411">
        <f>_xlfn.RANK.AVG(Table2[[#This Row],[Sharpe Ratio Z-Score]],Table2[Sharpe Ratio Z-Score])</f>
        <v>431</v>
      </c>
      <c r="AV411">
        <f>(Table2[[#This Row],[Rank 1Y]]+Table2[[#This Row],[Rank 6M]]+Table2[[#This Row],[Rank Sharpe]])/3</f>
        <v>404.33333333333331</v>
      </c>
    </row>
    <row r="412" spans="1:48" x14ac:dyDescent="0.3">
      <c r="A412" t="s">
        <v>149</v>
      </c>
      <c r="B412" t="s">
        <v>150</v>
      </c>
      <c r="C412" t="s">
        <v>3030</v>
      </c>
      <c r="D412" t="s">
        <v>37</v>
      </c>
      <c r="E412">
        <v>167714.04436974999</v>
      </c>
      <c r="F412">
        <v>1674.5</v>
      </c>
      <c r="G412">
        <v>5.6239788430027096</v>
      </c>
      <c r="H412">
        <f>(Table2[[#This Row],[1Y Return vs Nifty]]-AVERAGE(Table2[1Y Return vs Nifty]))/_xlfn.STDEV.P(Table2[1Y Return vs Nifty])</f>
        <v>-0.4151771870996912</v>
      </c>
      <c r="I412">
        <v>13.9578981367731</v>
      </c>
      <c r="J412">
        <f>(Table2[[#This Row],[1M Return vs Nifty]]-AVERAGE(Table2[1M Return vs Nifty]))/_xlfn.STDEV.P(Table2[1M Return vs Nifty])</f>
        <v>1.6618681793072039</v>
      </c>
      <c r="K412">
        <v>4.9702691588371497</v>
      </c>
      <c r="L412">
        <f>(Table2[[#This Row],[6M Return vs Nifty]]-AVERAGE(Table2[6M Return vs Nifty]))/_xlfn.STDEV.P(Table2[6M Return vs Nifty])</f>
        <v>4.4399552219112244E-2</v>
      </c>
      <c r="M412">
        <v>2.7382446551093902</v>
      </c>
      <c r="N412">
        <f>(Table2[[#This Row],[1W Return vs Nifty]]-AVERAGE(Table2[1W Return vs Nifty]))/_xlfn.STDEV.P(Table2[1W Return vs Nifty])</f>
        <v>0.77200950689149617</v>
      </c>
      <c r="O412">
        <v>1662.04</v>
      </c>
      <c r="P412">
        <v>1577.01639943284</v>
      </c>
      <c r="Q412">
        <v>1462.6084326257901</v>
      </c>
      <c r="R412">
        <v>46.252738374380399</v>
      </c>
      <c r="S412" s="1">
        <f>(Table2[[#This Row],[Close Price]]-Table2[[#This Row],[20D EMA]])/Table2[[#This Row],[20D EMA]]</f>
        <v>7.4968111477461651E-3</v>
      </c>
      <c r="T412" s="1">
        <f>(Table2[[#This Row],[Close Price]]-Table2[[#This Row],[50D EMA]])/Table2[[#This Row],[50D EMA]]</f>
        <v>6.1815210420271549E-2</v>
      </c>
      <c r="U412" s="1">
        <f>(Table2[[#This Row],[Close Price]]-Table2[[#This Row],[200D EMA]])/Table2[[#This Row],[200D EMA]]</f>
        <v>0.14487238186765095</v>
      </c>
      <c r="V412">
        <v>1.33011847165429</v>
      </c>
      <c r="W412">
        <v>1670.1</v>
      </c>
      <c r="X412">
        <v>1780</v>
      </c>
      <c r="Y412">
        <v>1670.1</v>
      </c>
      <c r="Z412">
        <v>1780</v>
      </c>
      <c r="AA412">
        <v>1670.1</v>
      </c>
      <c r="AB412">
        <v>1791.15</v>
      </c>
      <c r="AC412" s="1">
        <f>(Table2[[#This Row],[Close Price]]/Table2[[#This Row],[Day Low]])-1</f>
        <v>2.6345727800731744E-3</v>
      </c>
      <c r="AD412" s="1">
        <f>(Table2[[#This Row],[Day High]]/Table2[[#This Row],[Close Price]])-1</f>
        <v>6.3003881755747893E-2</v>
      </c>
      <c r="AE412" s="1">
        <f>(Table2[[#This Row],[Close Price]]/Table2[[#This Row],[Current Week Low]])-1</f>
        <v>2.6345727800731744E-3</v>
      </c>
      <c r="AF412" s="1">
        <f>(Table2[[#This Row],[Current Week High]]/Table2[[#This Row],[Close Price]])-1</f>
        <v>6.3003881755747893E-2</v>
      </c>
      <c r="AG412" s="1">
        <f>(Table2[[#This Row],[Close Price]]/Table2[[#This Row],[Current Month Low]])-1</f>
        <v>2.6345727800731744E-3</v>
      </c>
      <c r="AH412" s="1">
        <f>(Table2[[#This Row],[Current Month High]]/Table2[[#This Row],[Close Price]])-1</f>
        <v>6.9662585846521408E-2</v>
      </c>
      <c r="AI412">
        <v>6.9662585846521399</v>
      </c>
      <c r="AJ412">
        <v>32.439593466998801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0.11</v>
      </c>
      <c r="AM412" t="s">
        <v>3088</v>
      </c>
      <c r="AN412">
        <v>1.63</v>
      </c>
      <c r="AO412" t="s">
        <v>3088</v>
      </c>
      <c r="AP412">
        <v>1.9580932936897999E-2</v>
      </c>
      <c r="AQ412">
        <f>(Table2[[#This Row],[Sharpe Ratio]]-AVERAGE(Table2[Sharpe Ratio]))/_xlfn.STDEV.P(Table2[Sharpe Ratio])</f>
        <v>-0.46259209027473741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1.6005079610433839</v>
      </c>
      <c r="AS412">
        <f>_xlfn.RANK.AVG(Table2[[#This Row],[1Y Return vs Nifty Z-Score]],Table2[1Y Return vs Nifty Z-Score])</f>
        <v>441</v>
      </c>
      <c r="AT412">
        <f>_xlfn.RANK.AVG(Table2[[#This Row],[6M Return vs Nifty Z-Score]],Table2[6M Return vs Nifty Z-Score])</f>
        <v>305</v>
      </c>
      <c r="AU412">
        <f>_xlfn.RANK.AVG(Table2[[#This Row],[Sharpe Ratio Z-Score]],Table2[Sharpe Ratio Z-Score])</f>
        <v>468</v>
      </c>
      <c r="AV412">
        <f>(Table2[[#This Row],[Rank 1Y]]+Table2[[#This Row],[Rank 6M]]+Table2[[#This Row],[Rank Sharpe]])/3</f>
        <v>404.66666666666669</v>
      </c>
    </row>
    <row r="413" spans="1:48" x14ac:dyDescent="0.3">
      <c r="A413" t="s">
        <v>1800</v>
      </c>
      <c r="B413" t="s">
        <v>1801</v>
      </c>
      <c r="C413" t="s">
        <v>3041</v>
      </c>
      <c r="D413" t="s">
        <v>1458</v>
      </c>
      <c r="E413">
        <v>4000.5163244</v>
      </c>
      <c r="F413">
        <v>554</v>
      </c>
      <c r="G413">
        <v>11.127739289813899</v>
      </c>
      <c r="H413">
        <f>(Table2[[#This Row],[1Y Return vs Nifty]]-AVERAGE(Table2[1Y Return vs Nifty]))/_xlfn.STDEV.P(Table2[1Y Return vs Nifty])</f>
        <v>-0.329040370146026</v>
      </c>
      <c r="I413">
        <v>-0.31603010207565102</v>
      </c>
      <c r="J413">
        <f>(Table2[[#This Row],[1M Return vs Nifty]]-AVERAGE(Table2[1M Return vs Nifty]))/_xlfn.STDEV.P(Table2[1M Return vs Nifty])</f>
        <v>0.14822193287991106</v>
      </c>
      <c r="K413">
        <v>12.712431396039999</v>
      </c>
      <c r="L413">
        <f>(Table2[[#This Row],[6M Return vs Nifty]]-AVERAGE(Table2[6M Return vs Nifty]))/_xlfn.STDEV.P(Table2[6M Return vs Nifty])</f>
        <v>0.32981133858093481</v>
      </c>
      <c r="M413">
        <v>1.5285337212768999</v>
      </c>
      <c r="N413">
        <f>(Table2[[#This Row],[1W Return vs Nifty]]-AVERAGE(Table2[1W Return vs Nifty]))/_xlfn.STDEV.P(Table2[1W Return vs Nifty])</f>
        <v>0.53058589626722186</v>
      </c>
      <c r="O413">
        <v>560.73</v>
      </c>
      <c r="P413">
        <v>526.45217016561298</v>
      </c>
      <c r="Q413">
        <v>476.01044599680699</v>
      </c>
      <c r="R413">
        <v>39.961713214858598</v>
      </c>
      <c r="S413" s="1">
        <f>(Table2[[#This Row],[Close Price]]-Table2[[#This Row],[20D EMA]])/Table2[[#This Row],[20D EMA]]</f>
        <v>-1.200221140299256E-2</v>
      </c>
      <c r="T413" s="1">
        <f>(Table2[[#This Row],[Close Price]]-Table2[[#This Row],[50D EMA]])/Table2[[#This Row],[50D EMA]]</f>
        <v>5.2327317457388264E-2</v>
      </c>
      <c r="U413" s="1">
        <f>(Table2[[#This Row],[Close Price]]-Table2[[#This Row],[200D EMA]])/Table2[[#This Row],[200D EMA]]</f>
        <v>0.16384000531727017</v>
      </c>
      <c r="V413">
        <v>1.01579782065306</v>
      </c>
      <c r="W413">
        <v>550.25</v>
      </c>
      <c r="X413">
        <v>579.29999999999995</v>
      </c>
      <c r="Y413">
        <v>550.25</v>
      </c>
      <c r="Z413">
        <v>579.29999999999995</v>
      </c>
      <c r="AA413">
        <v>550.25</v>
      </c>
      <c r="AB413">
        <v>606</v>
      </c>
      <c r="AC413" s="1">
        <f>(Table2[[#This Row],[Close Price]]/Table2[[#This Row],[Day Low]])-1</f>
        <v>6.8150840527032575E-3</v>
      </c>
      <c r="AD413" s="1">
        <f>(Table2[[#This Row],[Day High]]/Table2[[#This Row],[Close Price]])-1</f>
        <v>4.5667870036101066E-2</v>
      </c>
      <c r="AE413" s="1">
        <f>(Table2[[#This Row],[Close Price]]/Table2[[#This Row],[Current Week Low]])-1</f>
        <v>6.8150840527032575E-3</v>
      </c>
      <c r="AF413" s="1">
        <f>(Table2[[#This Row],[Current Week High]]/Table2[[#This Row],[Close Price]])-1</f>
        <v>4.5667870036101066E-2</v>
      </c>
      <c r="AG413" s="1">
        <f>(Table2[[#This Row],[Close Price]]/Table2[[#This Row],[Current Month Low]])-1</f>
        <v>6.8150840527032575E-3</v>
      </c>
      <c r="AH413" s="1">
        <f>(Table2[[#This Row],[Current Month High]]/Table2[[#This Row],[Close Price]])-1</f>
        <v>9.3862815884476536E-2</v>
      </c>
      <c r="AI413">
        <v>10.5595667870036</v>
      </c>
      <c r="AJ413">
        <v>49.346273082625601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0.17</v>
      </c>
      <c r="AM413" t="s">
        <v>3088</v>
      </c>
      <c r="AN413">
        <v>3.53</v>
      </c>
      <c r="AO413" t="s">
        <v>3088</v>
      </c>
      <c r="AP413">
        <v>-1.1776005283925001E-2</v>
      </c>
      <c r="AQ413">
        <f>(Table2[[#This Row],[Sharpe Ratio]]-AVERAGE(Table2[Sharpe Ratio]))/_xlfn.STDEV.P(Table2[Sharpe Ratio])</f>
        <v>-0.82977282622195003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-0.15019402863990827</v>
      </c>
      <c r="AS413">
        <f>_xlfn.RANK.AVG(Table2[[#This Row],[1Y Return vs Nifty Z-Score]],Table2[1Y Return vs Nifty Z-Score])</f>
        <v>407</v>
      </c>
      <c r="AT413">
        <f>_xlfn.RANK.AVG(Table2[[#This Row],[6M Return vs Nifty Z-Score]],Table2[6M Return vs Nifty Z-Score])</f>
        <v>223</v>
      </c>
      <c r="AU413">
        <f>_xlfn.RANK.AVG(Table2[[#This Row],[Sharpe Ratio Z-Score]],Table2[Sharpe Ratio Z-Score])</f>
        <v>587</v>
      </c>
      <c r="AV413">
        <f>(Table2[[#This Row],[Rank 1Y]]+Table2[[#This Row],[Rank 6M]]+Table2[[#This Row],[Rank Sharpe]])/3</f>
        <v>405.66666666666669</v>
      </c>
    </row>
    <row r="414" spans="1:48" x14ac:dyDescent="0.3">
      <c r="A414" t="s">
        <v>648</v>
      </c>
      <c r="B414" t="s">
        <v>649</v>
      </c>
      <c r="C414" t="s">
        <v>3041</v>
      </c>
      <c r="D414" t="s">
        <v>265</v>
      </c>
      <c r="E414">
        <v>26573.39949213</v>
      </c>
      <c r="F414">
        <v>5375.1</v>
      </c>
      <c r="G414">
        <v>-18.8174205273402</v>
      </c>
      <c r="H414">
        <f>(Table2[[#This Row],[1Y Return vs Nifty]]-AVERAGE(Table2[1Y Return vs Nifty]))/_xlfn.STDEV.P(Table2[1Y Return vs Nifty])</f>
        <v>-0.79769825864713539</v>
      </c>
      <c r="I414">
        <v>-14.029104146967301</v>
      </c>
      <c r="J414">
        <f>(Table2[[#This Row],[1M Return vs Nifty]]-AVERAGE(Table2[1M Return vs Nifty]))/_xlfn.STDEV.P(Table2[1M Return vs Nifty])</f>
        <v>-1.3059498065111435</v>
      </c>
      <c r="K414">
        <v>6.7248587843990997</v>
      </c>
      <c r="L414">
        <f>(Table2[[#This Row],[6M Return vs Nifty]]-AVERAGE(Table2[6M Return vs Nifty]))/_xlfn.STDEV.P(Table2[6M Return vs Nifty])</f>
        <v>0.10908181332663504</v>
      </c>
      <c r="M414">
        <v>0.73605156217299805</v>
      </c>
      <c r="N414">
        <f>(Table2[[#This Row],[1W Return vs Nifty]]-AVERAGE(Table2[1W Return vs Nifty]))/_xlfn.STDEV.P(Table2[1W Return vs Nifty])</f>
        <v>0.37242918390284674</v>
      </c>
      <c r="O414">
        <v>5710.47</v>
      </c>
      <c r="P414">
        <v>5799.2478652303598</v>
      </c>
      <c r="Q414">
        <v>5253.2776307178801</v>
      </c>
      <c r="R414">
        <v>24.066818573076699</v>
      </c>
      <c r="S414" s="1">
        <f>(Table2[[#This Row],[Close Price]]-Table2[[#This Row],[20D EMA]])/Table2[[#This Row],[20D EMA]]</f>
        <v>-5.8728966267224916E-2</v>
      </c>
      <c r="T414" s="1">
        <f>(Table2[[#This Row],[Close Price]]-Table2[[#This Row],[50D EMA]])/Table2[[#This Row],[50D EMA]]</f>
        <v>-7.3138426755882641E-2</v>
      </c>
      <c r="U414" s="1">
        <f>(Table2[[#This Row],[Close Price]]-Table2[[#This Row],[200D EMA]])/Table2[[#This Row],[200D EMA]]</f>
        <v>2.3189783187886216E-2</v>
      </c>
      <c r="V414">
        <v>0.67217618808815405</v>
      </c>
      <c r="W414">
        <v>5335</v>
      </c>
      <c r="X414">
        <v>5471.55</v>
      </c>
      <c r="Y414">
        <v>5282.15</v>
      </c>
      <c r="Z414">
        <v>5471.55</v>
      </c>
      <c r="AA414">
        <v>5282.15</v>
      </c>
      <c r="AB414">
        <v>5738</v>
      </c>
      <c r="AC414" s="1">
        <f>(Table2[[#This Row],[Close Price]]/Table2[[#This Row],[Day Low]])-1</f>
        <v>7.5164011246486861E-3</v>
      </c>
      <c r="AD414" s="1">
        <f>(Table2[[#This Row],[Day High]]/Table2[[#This Row],[Close Price]])-1</f>
        <v>1.794385220740069E-2</v>
      </c>
      <c r="AE414" s="1">
        <f>(Table2[[#This Row],[Close Price]]/Table2[[#This Row],[Current Week Low]])-1</f>
        <v>1.7597001221093755E-2</v>
      </c>
      <c r="AF414" s="1">
        <f>(Table2[[#This Row],[Current Week High]]/Table2[[#This Row],[Close Price]])-1</f>
        <v>1.794385220740069E-2</v>
      </c>
      <c r="AG414" s="1">
        <f>(Table2[[#This Row],[Close Price]]/Table2[[#This Row],[Current Month Low]])-1</f>
        <v>1.7597001221093755E-2</v>
      </c>
      <c r="AH414" s="1">
        <f>(Table2[[#This Row],[Current Month High]]/Table2[[#This Row],[Close Price]])-1</f>
        <v>6.7515022976316619E-2</v>
      </c>
      <c r="AI414">
        <v>36.741642015962398</v>
      </c>
      <c r="AJ414">
        <v>33.5594483786805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-0.15</v>
      </c>
      <c r="AM414" t="s">
        <v>3089</v>
      </c>
      <c r="AN414">
        <v>-3.81</v>
      </c>
      <c r="AO414" t="s">
        <v>3089</v>
      </c>
      <c r="AP414">
        <v>6.3478068728489004E-2</v>
      </c>
      <c r="AQ414">
        <f>(Table2[[#This Row],[Sharpe Ratio]]-AVERAGE(Table2[Sharpe Ratio]))/_xlfn.STDEV.P(Table2[Sharpe Ratio])</f>
        <v>5.1430755719442445E-2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608</v>
      </c>
      <c r="AT414">
        <f>_xlfn.RANK.AVG(Table2[[#This Row],[6M Return vs Nifty Z-Score]],Table2[6M Return vs Nifty Z-Score])</f>
        <v>279</v>
      </c>
      <c r="AU414">
        <f>_xlfn.RANK.AVG(Table2[[#This Row],[Sharpe Ratio Z-Score]],Table2[Sharpe Ratio Z-Score])</f>
        <v>331</v>
      </c>
      <c r="AV414">
        <f>(Table2[[#This Row],[Rank 1Y]]+Table2[[#This Row],[Rank 6M]]+Table2[[#This Row],[Rank Sharpe]])/3</f>
        <v>406</v>
      </c>
    </row>
    <row r="415" spans="1:48" x14ac:dyDescent="0.3">
      <c r="A415" t="s">
        <v>466</v>
      </c>
      <c r="B415" t="s">
        <v>467</v>
      </c>
      <c r="C415" t="s">
        <v>3041</v>
      </c>
      <c r="D415" t="s">
        <v>133</v>
      </c>
      <c r="E415">
        <v>45231.463363399998</v>
      </c>
      <c r="F415">
        <v>51158</v>
      </c>
      <c r="G415">
        <v>-2.1754937699992398</v>
      </c>
      <c r="H415">
        <f>(Table2[[#This Row],[1Y Return vs Nifty]]-AVERAGE(Table2[1Y Return vs Nifty]))/_xlfn.STDEV.P(Table2[1Y Return vs Nifty])</f>
        <v>-0.53724313660709022</v>
      </c>
      <c r="I415">
        <v>-7.8108796354116201</v>
      </c>
      <c r="J415">
        <f>(Table2[[#This Row],[1M Return vs Nifty]]-AVERAGE(Table2[1M Return vs Nifty]))/_xlfn.STDEV.P(Table2[1M Return vs Nifty])</f>
        <v>-0.64655233485077213</v>
      </c>
      <c r="K415">
        <v>23.7552991155891</v>
      </c>
      <c r="L415">
        <f>(Table2[[#This Row],[6M Return vs Nifty]]-AVERAGE(Table2[6M Return vs Nifty]))/_xlfn.STDEV.P(Table2[6M Return vs Nifty])</f>
        <v>0.73690234311308866</v>
      </c>
      <c r="M415">
        <v>1.0844639352157299</v>
      </c>
      <c r="N415">
        <f>(Table2[[#This Row],[1W Return vs Nifty]]-AVERAGE(Table2[1W Return vs Nifty]))/_xlfn.STDEV.P(Table2[1W Return vs Nifty])</f>
        <v>0.4419623018847294</v>
      </c>
      <c r="O415">
        <v>54259.56</v>
      </c>
      <c r="P415">
        <v>53493.577929336803</v>
      </c>
      <c r="Q415">
        <v>46214.740911897898</v>
      </c>
      <c r="R415">
        <v>20.148376143012101</v>
      </c>
      <c r="S415" s="1">
        <f>(Table2[[#This Row],[Close Price]]-Table2[[#This Row],[20D EMA]])/Table2[[#This Row],[20D EMA]]</f>
        <v>-5.7161539828188765E-2</v>
      </c>
      <c r="T415" s="1">
        <f>(Table2[[#This Row],[Close Price]]-Table2[[#This Row],[50D EMA]])/Table2[[#This Row],[50D EMA]]</f>
        <v>-4.3660903228832856E-2</v>
      </c>
      <c r="U415" s="1">
        <f>(Table2[[#This Row],[Close Price]]-Table2[[#This Row],[200D EMA]])/Table2[[#This Row],[200D EMA]]</f>
        <v>0.10696282161411988</v>
      </c>
      <c r="V415">
        <v>0.75152879007292495</v>
      </c>
      <c r="W415">
        <v>49500</v>
      </c>
      <c r="X415">
        <v>54000</v>
      </c>
      <c r="Y415">
        <v>49500</v>
      </c>
      <c r="Z415">
        <v>55408.45</v>
      </c>
      <c r="AA415">
        <v>49500</v>
      </c>
      <c r="AB415">
        <v>55408.45</v>
      </c>
      <c r="AC415" s="1">
        <f>(Table2[[#This Row],[Close Price]]/Table2[[#This Row],[Day Low]])-1</f>
        <v>3.3494949494949466E-2</v>
      </c>
      <c r="AD415" s="1">
        <f>(Table2[[#This Row],[Day High]]/Table2[[#This Row],[Close Price]])-1</f>
        <v>5.5553383635013054E-2</v>
      </c>
      <c r="AE415" s="1">
        <f>(Table2[[#This Row],[Close Price]]/Table2[[#This Row],[Current Week Low]])-1</f>
        <v>3.3494949494949466E-2</v>
      </c>
      <c r="AF415" s="1">
        <f>(Table2[[#This Row],[Current Week High]]/Table2[[#This Row],[Close Price]])-1</f>
        <v>8.3084757027248823E-2</v>
      </c>
      <c r="AG415" s="1">
        <f>(Table2[[#This Row],[Close Price]]/Table2[[#This Row],[Current Month Low]])-1</f>
        <v>3.3494949494949466E-2</v>
      </c>
      <c r="AH415" s="1">
        <f>(Table2[[#This Row],[Current Month High]]/Table2[[#This Row],[Close Price]])-1</f>
        <v>8.3084757027248823E-2</v>
      </c>
      <c r="AI415">
        <v>17.271980921849899</v>
      </c>
      <c r="AJ415">
        <v>46.258902100481102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-0.11</v>
      </c>
      <c r="AM415" t="s">
        <v>3089</v>
      </c>
      <c r="AN415">
        <v>-4.2</v>
      </c>
      <c r="AO415" t="s">
        <v>3089</v>
      </c>
      <c r="AP415">
        <v>-8.2794191667720004E-3</v>
      </c>
      <c r="AQ415">
        <f>(Table2[[#This Row],[Sharpe Ratio]]-AVERAGE(Table2[Sharpe Ratio]))/_xlfn.STDEV.P(Table2[Sharpe Ratio])</f>
        <v>-0.78882880755668161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-0.79375963401672589</v>
      </c>
      <c r="AS415">
        <f>_xlfn.RANK.AVG(Table2[[#This Row],[1Y Return vs Nifty Z-Score]],Table2[1Y Return vs Nifty Z-Score])</f>
        <v>503</v>
      </c>
      <c r="AT415">
        <f>_xlfn.RANK.AVG(Table2[[#This Row],[6M Return vs Nifty Z-Score]],Table2[6M Return vs Nifty Z-Score])</f>
        <v>136</v>
      </c>
      <c r="AU415">
        <f>_xlfn.RANK.AVG(Table2[[#This Row],[Sharpe Ratio Z-Score]],Table2[Sharpe Ratio Z-Score])</f>
        <v>580</v>
      </c>
      <c r="AV415">
        <f>(Table2[[#This Row],[Rank 1Y]]+Table2[[#This Row],[Rank 6M]]+Table2[[#This Row],[Rank Sharpe]])/3</f>
        <v>406.33333333333331</v>
      </c>
    </row>
    <row r="416" spans="1:48" x14ac:dyDescent="0.3">
      <c r="A416" t="s">
        <v>1725</v>
      </c>
      <c r="B416" t="s">
        <v>1726</v>
      </c>
      <c r="C416" t="s">
        <v>3041</v>
      </c>
      <c r="D416" t="s">
        <v>1727</v>
      </c>
      <c r="E416">
        <v>4363.5506246160003</v>
      </c>
      <c r="F416">
        <v>64.540000000000006</v>
      </c>
      <c r="G416">
        <v>12.0893736455055</v>
      </c>
      <c r="H416">
        <f>(Table2[[#This Row],[1Y Return vs Nifty]]-AVERAGE(Table2[1Y Return vs Nifty]))/_xlfn.STDEV.P(Table2[1Y Return vs Nifty])</f>
        <v>-0.31399027425739495</v>
      </c>
      <c r="I416">
        <v>-7.2535989056579897</v>
      </c>
      <c r="J416">
        <f>(Table2[[#This Row],[1M Return vs Nifty]]-AVERAGE(Table2[1M Return vs Nifty]))/_xlfn.STDEV.P(Table2[1M Return vs Nifty])</f>
        <v>-0.587456767696241</v>
      </c>
      <c r="K416">
        <v>-12.6465269513044</v>
      </c>
      <c r="L416">
        <f>(Table2[[#This Row],[6M Return vs Nifty]]-AVERAGE(Table2[6M Return vs Nifty]))/_xlfn.STDEV.P(Table2[6M Return vs Nifty])</f>
        <v>-0.60503675429570425</v>
      </c>
      <c r="M416">
        <v>-7.0745184096671396</v>
      </c>
      <c r="N416">
        <f>(Table2[[#This Row],[1W Return vs Nifty]]-AVERAGE(Table2[1W Return vs Nifty]))/_xlfn.STDEV.P(Table2[1W Return vs Nifty])</f>
        <v>-1.1863365930263812</v>
      </c>
      <c r="O416">
        <v>71.37</v>
      </c>
      <c r="P416">
        <v>70.755958887845495</v>
      </c>
      <c r="Q416">
        <v>63.359399089001798</v>
      </c>
      <c r="R416">
        <v>21.029691159978299</v>
      </c>
      <c r="S416" s="1">
        <f>(Table2[[#This Row],[Close Price]]-Table2[[#This Row],[20D EMA]])/Table2[[#This Row],[20D EMA]]</f>
        <v>-9.5698472747653043E-2</v>
      </c>
      <c r="T416" s="1">
        <f>(Table2[[#This Row],[Close Price]]-Table2[[#This Row],[50D EMA]])/Table2[[#This Row],[50D EMA]]</f>
        <v>-8.7850676968399752E-2</v>
      </c>
      <c r="U416" s="1">
        <f>(Table2[[#This Row],[Close Price]]-Table2[[#This Row],[200D EMA]])/Table2[[#This Row],[200D EMA]]</f>
        <v>1.863339816938293E-2</v>
      </c>
      <c r="V416">
        <v>0.88491246885206398</v>
      </c>
      <c r="W416">
        <v>63.95</v>
      </c>
      <c r="X416">
        <v>68.33</v>
      </c>
      <c r="Y416">
        <v>63.95</v>
      </c>
      <c r="Z416">
        <v>68.540000000000006</v>
      </c>
      <c r="AA416">
        <v>63.95</v>
      </c>
      <c r="AB416">
        <v>73.260000000000005</v>
      </c>
      <c r="AC416" s="1">
        <f>(Table2[[#This Row],[Close Price]]/Table2[[#This Row],[Day Low]])-1</f>
        <v>9.2259577795152925E-3</v>
      </c>
      <c r="AD416" s="1">
        <f>(Table2[[#This Row],[Day High]]/Table2[[#This Row],[Close Price]])-1</f>
        <v>5.872327238921593E-2</v>
      </c>
      <c r="AE416" s="1">
        <f>(Table2[[#This Row],[Close Price]]/Table2[[#This Row],[Current Week Low]])-1</f>
        <v>9.2259577795152925E-3</v>
      </c>
      <c r="AF416" s="1">
        <f>(Table2[[#This Row],[Current Week High]]/Table2[[#This Row],[Close Price]])-1</f>
        <v>6.197706848466078E-2</v>
      </c>
      <c r="AG416" s="1">
        <f>(Table2[[#This Row],[Close Price]]/Table2[[#This Row],[Current Month Low]])-1</f>
        <v>9.2259577795152925E-3</v>
      </c>
      <c r="AH416" s="1">
        <f>(Table2[[#This Row],[Current Month High]]/Table2[[#This Row],[Close Price]])-1</f>
        <v>0.13511000929656025</v>
      </c>
      <c r="AI416">
        <v>30.4462348930895</v>
      </c>
      <c r="AJ416">
        <v>48.0275229357798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-0.14000000000000001</v>
      </c>
      <c r="AM416" t="s">
        <v>3089</v>
      </c>
      <c r="AN416">
        <v>-7.97</v>
      </c>
      <c r="AO416" t="s">
        <v>3089</v>
      </c>
      <c r="AP416">
        <v>7.1694986191001994E-2</v>
      </c>
      <c r="AQ416">
        <f>(Table2[[#This Row],[Sharpe Ratio]]-AVERAGE(Table2[Sharpe Ratio]))/_xlfn.STDEV.P(Table2[Sharpe Ratio])</f>
        <v>0.14764849802119182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-2.5451718912545296</v>
      </c>
      <c r="AS416">
        <f>_xlfn.RANK.AVG(Table2[[#This Row],[1Y Return vs Nifty Z-Score]],Table2[1Y Return vs Nifty Z-Score])</f>
        <v>399</v>
      </c>
      <c r="AT416">
        <f>_xlfn.RANK.AVG(Table2[[#This Row],[6M Return vs Nifty Z-Score]],Table2[6M Return vs Nifty Z-Score])</f>
        <v>526</v>
      </c>
      <c r="AU416">
        <f>_xlfn.RANK.AVG(Table2[[#This Row],[Sharpe Ratio Z-Score]],Table2[Sharpe Ratio Z-Score])</f>
        <v>296</v>
      </c>
      <c r="AV416">
        <f>(Table2[[#This Row],[Rank 1Y]]+Table2[[#This Row],[Rank 6M]]+Table2[[#This Row],[Rank Sharpe]])/3</f>
        <v>407</v>
      </c>
    </row>
    <row r="417" spans="1:48" x14ac:dyDescent="0.3">
      <c r="A417" t="s">
        <v>362</v>
      </c>
      <c r="B417" t="s">
        <v>363</v>
      </c>
      <c r="C417" t="s">
        <v>3044</v>
      </c>
      <c r="D417" t="s">
        <v>166</v>
      </c>
      <c r="E417">
        <v>64696.664357150003</v>
      </c>
      <c r="F417">
        <v>4264.75</v>
      </c>
      <c r="G417">
        <v>-11.491367942510299</v>
      </c>
      <c r="H417">
        <f>(Table2[[#This Row],[1Y Return vs Nifty]]-AVERAGE(Table2[1Y Return vs Nifty]))/_xlfn.STDEV.P(Table2[1Y Return vs Nifty])</f>
        <v>-0.6830415877053545</v>
      </c>
      <c r="I417">
        <v>13.1358979547828</v>
      </c>
      <c r="J417">
        <f>(Table2[[#This Row],[1M Return vs Nifty]]-AVERAGE(Table2[1M Return vs Nifty]))/_xlfn.STDEV.P(Table2[1M Return vs Nifty])</f>
        <v>1.5747010400857921</v>
      </c>
      <c r="K417">
        <v>19.263277473068399</v>
      </c>
      <c r="L417">
        <f>(Table2[[#This Row],[6M Return vs Nifty]]-AVERAGE(Table2[6M Return vs Nifty]))/_xlfn.STDEV.P(Table2[6M Return vs Nifty])</f>
        <v>0.57130572009127489</v>
      </c>
      <c r="M417">
        <v>-0.452329795986254</v>
      </c>
      <c r="N417">
        <f>(Table2[[#This Row],[1W Return vs Nifty]]-AVERAGE(Table2[1W Return vs Nifty]))/_xlfn.STDEV.P(Table2[1W Return vs Nifty])</f>
        <v>0.13526234489904765</v>
      </c>
      <c r="O417">
        <v>4120.17</v>
      </c>
      <c r="P417">
        <v>3932.9106710706001</v>
      </c>
      <c r="Q417">
        <v>3698.3582584123301</v>
      </c>
      <c r="R417">
        <v>59.074240874339097</v>
      </c>
      <c r="S417" s="1">
        <f>(Table2[[#This Row],[Close Price]]-Table2[[#This Row],[20D EMA]])/Table2[[#This Row],[20D EMA]]</f>
        <v>3.5090785088964759E-2</v>
      </c>
      <c r="T417" s="1">
        <f>(Table2[[#This Row],[Close Price]]-Table2[[#This Row],[50D EMA]])/Table2[[#This Row],[50D EMA]]</f>
        <v>8.4374997726319581E-2</v>
      </c>
      <c r="U417" s="1">
        <f>(Table2[[#This Row],[Close Price]]-Table2[[#This Row],[200D EMA]])/Table2[[#This Row],[200D EMA]]</f>
        <v>0.15314680244926204</v>
      </c>
      <c r="V417">
        <v>1.03438428487251</v>
      </c>
      <c r="W417">
        <v>4224.2</v>
      </c>
      <c r="X417">
        <v>4329.1000000000004</v>
      </c>
      <c r="Y417">
        <v>4185.1499999999996</v>
      </c>
      <c r="Z417">
        <v>4329.1000000000004</v>
      </c>
      <c r="AA417">
        <v>4185.1499999999996</v>
      </c>
      <c r="AB417">
        <v>4453.8</v>
      </c>
      <c r="AC417" s="1">
        <f>(Table2[[#This Row],[Close Price]]/Table2[[#This Row],[Day Low]])-1</f>
        <v>9.5994507835803766E-3</v>
      </c>
      <c r="AD417" s="1">
        <f>(Table2[[#This Row],[Day High]]/Table2[[#This Row],[Close Price]])-1</f>
        <v>1.5088809426109462E-2</v>
      </c>
      <c r="AE417" s="1">
        <f>(Table2[[#This Row],[Close Price]]/Table2[[#This Row],[Current Week Low]])-1</f>
        <v>1.9019628926083998E-2</v>
      </c>
      <c r="AF417" s="1">
        <f>(Table2[[#This Row],[Current Week High]]/Table2[[#This Row],[Close Price]])-1</f>
        <v>1.5088809426109462E-2</v>
      </c>
      <c r="AG417" s="1">
        <f>(Table2[[#This Row],[Close Price]]/Table2[[#This Row],[Current Month Low]])-1</f>
        <v>1.9019628926083998E-2</v>
      </c>
      <c r="AH417" s="1">
        <f>(Table2[[#This Row],[Current Month High]]/Table2[[#This Row],[Close Price]])-1</f>
        <v>4.4328506946479829E-2</v>
      </c>
      <c r="AI417">
        <v>4.7435371358227396</v>
      </c>
      <c r="AJ417">
        <v>32.445652173912997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0.16</v>
      </c>
      <c r="AM417" t="s">
        <v>3088</v>
      </c>
      <c r="AN417">
        <v>11.2</v>
      </c>
      <c r="AO417" t="s">
        <v>3088</v>
      </c>
      <c r="AP417">
        <v>8.4824668662230006E-3</v>
      </c>
      <c r="AQ417">
        <f>(Table2[[#This Row],[Sharpe Ratio]]-AVERAGE(Table2[Sharpe Ratio]))/_xlfn.STDEV.P(Table2[Sharpe Ratio])</f>
        <v>-0.59255193874646928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1.005675578624291</v>
      </c>
      <c r="AS417">
        <f>_xlfn.RANK.AVG(Table2[[#This Row],[1Y Return vs Nifty Z-Score]],Table2[1Y Return vs Nifty Z-Score])</f>
        <v>561</v>
      </c>
      <c r="AT417">
        <f>_xlfn.RANK.AVG(Table2[[#This Row],[6M Return vs Nifty Z-Score]],Table2[6M Return vs Nifty Z-Score])</f>
        <v>158</v>
      </c>
      <c r="AU417">
        <f>_xlfn.RANK.AVG(Table2[[#This Row],[Sharpe Ratio Z-Score]],Table2[Sharpe Ratio Z-Score])</f>
        <v>505</v>
      </c>
      <c r="AV417">
        <f>(Table2[[#This Row],[Rank 1Y]]+Table2[[#This Row],[Rank 6M]]+Table2[[#This Row],[Rank Sharpe]])/3</f>
        <v>408</v>
      </c>
    </row>
    <row r="418" spans="1:48" x14ac:dyDescent="0.3">
      <c r="A418" t="s">
        <v>1249</v>
      </c>
      <c r="B418" t="s">
        <v>1250</v>
      </c>
      <c r="C418" t="s">
        <v>3044</v>
      </c>
      <c r="D418" t="s">
        <v>296</v>
      </c>
      <c r="E418">
        <v>8750.6960566350008</v>
      </c>
      <c r="F418">
        <v>709.15</v>
      </c>
      <c r="G418">
        <v>14.142001031690199</v>
      </c>
      <c r="H418">
        <f>(Table2[[#This Row],[1Y Return vs Nifty]]-AVERAGE(Table2[1Y Return vs Nifty]))/_xlfn.STDEV.P(Table2[1Y Return vs Nifty])</f>
        <v>-0.28186554950846232</v>
      </c>
      <c r="I418">
        <v>0.77686252835234904</v>
      </c>
      <c r="J418">
        <f>(Table2[[#This Row],[1M Return vs Nifty]]-AVERAGE(Table2[1M Return vs Nifty]))/_xlfn.STDEV.P(Table2[1M Return vs Nifty])</f>
        <v>0.26411524550656995</v>
      </c>
      <c r="K418">
        <v>5.5363388246575003</v>
      </c>
      <c r="L418">
        <f>(Table2[[#This Row],[6M Return vs Nifty]]-AVERAGE(Table2[6M Return vs Nifty]))/_xlfn.STDEV.P(Table2[6M Return vs Nifty])</f>
        <v>6.5267489311760532E-2</v>
      </c>
      <c r="M418">
        <v>-0.177461684899168</v>
      </c>
      <c r="N418">
        <f>(Table2[[#This Row],[1W Return vs Nifty]]-AVERAGE(Table2[1W Return vs Nifty]))/_xlfn.STDEV.P(Table2[1W Return vs Nifty])</f>
        <v>0.190118137277384</v>
      </c>
      <c r="O418">
        <v>731.87</v>
      </c>
      <c r="P418">
        <v>702.38155909247098</v>
      </c>
      <c r="Q418">
        <v>653.12744370689597</v>
      </c>
      <c r="R418">
        <v>38.289943747446003</v>
      </c>
      <c r="S418" s="1">
        <f>(Table2[[#This Row],[Close Price]]-Table2[[#This Row],[20D EMA]])/Table2[[#This Row],[20D EMA]]</f>
        <v>-3.1043764603003302E-2</v>
      </c>
      <c r="T418" s="1">
        <f>(Table2[[#This Row],[Close Price]]-Table2[[#This Row],[50D EMA]])/Table2[[#This Row],[50D EMA]]</f>
        <v>9.6364160190571136E-3</v>
      </c>
      <c r="U418" s="1">
        <f>(Table2[[#This Row],[Close Price]]-Table2[[#This Row],[200D EMA]])/Table2[[#This Row],[200D EMA]]</f>
        <v>8.5775841809895295E-2</v>
      </c>
      <c r="V418">
        <v>1.17030116353397</v>
      </c>
      <c r="W418">
        <v>702.3</v>
      </c>
      <c r="X418">
        <v>749.9</v>
      </c>
      <c r="Y418">
        <v>674.85</v>
      </c>
      <c r="Z418">
        <v>753.3</v>
      </c>
      <c r="AA418">
        <v>674.85</v>
      </c>
      <c r="AB418">
        <v>806.9</v>
      </c>
      <c r="AC418" s="1">
        <f>(Table2[[#This Row],[Close Price]]/Table2[[#This Row],[Day Low]])-1</f>
        <v>9.753666524277449E-3</v>
      </c>
      <c r="AD418" s="1">
        <f>(Table2[[#This Row],[Day High]]/Table2[[#This Row],[Close Price]])-1</f>
        <v>5.7463160121271839E-2</v>
      </c>
      <c r="AE418" s="1">
        <f>(Table2[[#This Row],[Close Price]]/Table2[[#This Row],[Current Week Low]])-1</f>
        <v>5.0826109505816008E-2</v>
      </c>
      <c r="AF418" s="1">
        <f>(Table2[[#This Row],[Current Week High]]/Table2[[#This Row],[Close Price]])-1</f>
        <v>6.2257632376789163E-2</v>
      </c>
      <c r="AG418" s="1">
        <f>(Table2[[#This Row],[Close Price]]/Table2[[#This Row],[Current Month Low]])-1</f>
        <v>5.0826109505816008E-2</v>
      </c>
      <c r="AH418" s="1">
        <f>(Table2[[#This Row],[Current Month High]]/Table2[[#This Row],[Close Price]])-1</f>
        <v>0.1378410773461185</v>
      </c>
      <c r="AI418">
        <v>18.127335542550899</v>
      </c>
      <c r="AJ418">
        <v>40.704365079364997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0.11</v>
      </c>
      <c r="AM418" t="s">
        <v>3088</v>
      </c>
      <c r="AN418">
        <v>3.63</v>
      </c>
      <c r="AO418" t="s">
        <v>3088</v>
      </c>
      <c r="AQ418">
        <f>(Table2[[#This Row],[Sharpe Ratio]]-AVERAGE(Table2[Sharpe Ratio]))/_xlfn.STDEV.P(Table2[Sharpe Ratio])</f>
        <v>-0.69187918825832739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-0.45424386567107522</v>
      </c>
      <c r="AS418">
        <f>_xlfn.RANK.AVG(Table2[[#This Row],[1Y Return vs Nifty Z-Score]],Table2[1Y Return vs Nifty Z-Score])</f>
        <v>389</v>
      </c>
      <c r="AT418">
        <f>_xlfn.RANK.AVG(Table2[[#This Row],[6M Return vs Nifty Z-Score]],Table2[6M Return vs Nifty Z-Score])</f>
        <v>296</v>
      </c>
      <c r="AU418">
        <f>_xlfn.RANK.AVG(Table2[[#This Row],[Sharpe Ratio Z-Score]],Table2[Sharpe Ratio Z-Score])</f>
        <v>542.5</v>
      </c>
      <c r="AV418">
        <f>(Table2[[#This Row],[Rank 1Y]]+Table2[[#This Row],[Rank 6M]]+Table2[[#This Row],[Rank Sharpe]])/3</f>
        <v>409.16666666666669</v>
      </c>
    </row>
    <row r="419" spans="1:48" x14ac:dyDescent="0.3">
      <c r="A419" t="s">
        <v>1118</v>
      </c>
      <c r="B419" t="s">
        <v>1119</v>
      </c>
      <c r="C419" t="s">
        <v>3040</v>
      </c>
      <c r="D419" t="s">
        <v>512</v>
      </c>
      <c r="E419">
        <v>10561.22089375</v>
      </c>
      <c r="F419">
        <v>1656.25</v>
      </c>
      <c r="G419">
        <v>-3.3726065548468598</v>
      </c>
      <c r="H419">
        <f>(Table2[[#This Row],[1Y Return vs Nifty]]-AVERAGE(Table2[1Y Return vs Nifty]))/_xlfn.STDEV.P(Table2[1Y Return vs Nifty])</f>
        <v>-0.55597859681067807</v>
      </c>
      <c r="I419">
        <v>3.8143931564223101</v>
      </c>
      <c r="J419">
        <f>(Table2[[#This Row],[1M Return vs Nifty]]-AVERAGE(Table2[1M Return vs Nifty]))/_xlfn.STDEV.P(Table2[1M Return vs Nifty])</f>
        <v>0.58622327047705702</v>
      </c>
      <c r="K419">
        <v>8.1439316467146998</v>
      </c>
      <c r="L419">
        <f>(Table2[[#This Row],[6M Return vs Nifty]]-AVERAGE(Table2[6M Return vs Nifty]))/_xlfn.STDEV.P(Table2[6M Return vs Nifty])</f>
        <v>0.16139538002830739</v>
      </c>
      <c r="M419">
        <v>6.0889202106504401</v>
      </c>
      <c r="N419">
        <f>(Table2[[#This Row],[1W Return vs Nifty]]-AVERAGE(Table2[1W Return vs Nifty]))/_xlfn.STDEV.P(Table2[1W Return vs Nifty])</f>
        <v>1.44070825799432</v>
      </c>
      <c r="O419">
        <v>1602.09</v>
      </c>
      <c r="P419">
        <v>1554.2837392548399</v>
      </c>
      <c r="Q419">
        <v>1469.20638282809</v>
      </c>
      <c r="R419">
        <v>60.598510544354497</v>
      </c>
      <c r="S419" s="1">
        <f>(Table2[[#This Row],[Close Price]]-Table2[[#This Row],[20D EMA]])/Table2[[#This Row],[20D EMA]]</f>
        <v>3.3805841120037004E-2</v>
      </c>
      <c r="T419" s="1">
        <f>(Table2[[#This Row],[Close Price]]-Table2[[#This Row],[50D EMA]])/Table2[[#This Row],[50D EMA]]</f>
        <v>6.5603376121045373E-2</v>
      </c>
      <c r="U419" s="1">
        <f>(Table2[[#This Row],[Close Price]]-Table2[[#This Row],[200D EMA]])/Table2[[#This Row],[200D EMA]]</f>
        <v>0.12730928708046305</v>
      </c>
      <c r="V419">
        <v>1.45037903807325</v>
      </c>
      <c r="W419">
        <v>1630.65</v>
      </c>
      <c r="X419">
        <v>1691.85</v>
      </c>
      <c r="Y419">
        <v>1613.5</v>
      </c>
      <c r="Z419">
        <v>1691.85</v>
      </c>
      <c r="AA419">
        <v>1613.5</v>
      </c>
      <c r="AB419">
        <v>1817.2</v>
      </c>
      <c r="AC419" s="1">
        <f>(Table2[[#This Row],[Close Price]]/Table2[[#This Row],[Day Low]])-1</f>
        <v>1.5699261030877265E-2</v>
      </c>
      <c r="AD419" s="1">
        <f>(Table2[[#This Row],[Day High]]/Table2[[#This Row],[Close Price]])-1</f>
        <v>2.1494339622641467E-2</v>
      </c>
      <c r="AE419" s="1">
        <f>(Table2[[#This Row],[Close Price]]/Table2[[#This Row],[Current Week Low]])-1</f>
        <v>2.6495196777192476E-2</v>
      </c>
      <c r="AF419" s="1">
        <f>(Table2[[#This Row],[Current Week High]]/Table2[[#This Row],[Close Price]])-1</f>
        <v>2.1494339622641467E-2</v>
      </c>
      <c r="AG419" s="1">
        <f>(Table2[[#This Row],[Close Price]]/Table2[[#This Row],[Current Month Low]])-1</f>
        <v>2.6495196777192476E-2</v>
      </c>
      <c r="AH419" s="1">
        <f>(Table2[[#This Row],[Current Month High]]/Table2[[#This Row],[Close Price]])-1</f>
        <v>9.7177358490565968E-2</v>
      </c>
      <c r="AI419">
        <v>9.7177358490565897</v>
      </c>
      <c r="AJ419">
        <v>36.5416323165704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0.06</v>
      </c>
      <c r="AM419" t="s">
        <v>3088</v>
      </c>
      <c r="AN419">
        <v>8.52</v>
      </c>
      <c r="AO419" t="s">
        <v>3088</v>
      </c>
      <c r="AP419">
        <v>2.6021084925181001E-2</v>
      </c>
      <c r="AQ419">
        <f>(Table2[[#This Row],[Sharpe Ratio]]-AVERAGE(Table2[Sharpe Ratio]))/_xlfn.STDEV.P(Table2[Sharpe Ratio])</f>
        <v>-0.38717976111119212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1.2451685505778143</v>
      </c>
      <c r="AS419">
        <f>_xlfn.RANK.AVG(Table2[[#This Row],[1Y Return vs Nifty Z-Score]],Table2[1Y Return vs Nifty Z-Score])</f>
        <v>515</v>
      </c>
      <c r="AT419">
        <f>_xlfn.RANK.AVG(Table2[[#This Row],[6M Return vs Nifty Z-Score]],Table2[6M Return vs Nifty Z-Score])</f>
        <v>268</v>
      </c>
      <c r="AU419">
        <f>_xlfn.RANK.AVG(Table2[[#This Row],[Sharpe Ratio Z-Score]],Table2[Sharpe Ratio Z-Score])</f>
        <v>446</v>
      </c>
      <c r="AV419">
        <f>(Table2[[#This Row],[Rank 1Y]]+Table2[[#This Row],[Rank 6M]]+Table2[[#This Row],[Rank Sharpe]])/3</f>
        <v>409.66666666666669</v>
      </c>
    </row>
    <row r="420" spans="1:48" x14ac:dyDescent="0.3">
      <c r="A420" t="s">
        <v>335</v>
      </c>
      <c r="B420" t="s">
        <v>336</v>
      </c>
      <c r="C420" t="s">
        <v>3030</v>
      </c>
      <c r="D420" t="s">
        <v>24</v>
      </c>
      <c r="E420">
        <v>72863.977310999995</v>
      </c>
      <c r="F420">
        <v>23.25</v>
      </c>
      <c r="G420">
        <v>27.660169119744801</v>
      </c>
      <c r="H420">
        <f>(Table2[[#This Row],[1Y Return vs Nifty]]-AVERAGE(Table2[1Y Return vs Nifty]))/_xlfn.STDEV.P(Table2[1Y Return vs Nifty])</f>
        <v>-7.0298934027535301E-2</v>
      </c>
      <c r="I420">
        <v>-11.287401078299901</v>
      </c>
      <c r="J420">
        <f>(Table2[[#This Row],[1M Return vs Nifty]]-AVERAGE(Table2[1M Return vs Nifty]))/_xlfn.STDEV.P(Table2[1M Return vs Nifty])</f>
        <v>-1.0152121420599656</v>
      </c>
      <c r="K420">
        <v>-17.872713070843101</v>
      </c>
      <c r="L420">
        <f>(Table2[[#This Row],[6M Return vs Nifty]]-AVERAGE(Table2[6M Return vs Nifty]))/_xlfn.STDEV.P(Table2[6M Return vs Nifty])</f>
        <v>-0.79769806395792653</v>
      </c>
      <c r="M420">
        <v>-2.1724452876417302</v>
      </c>
      <c r="N420">
        <f>(Table2[[#This Row],[1W Return vs Nifty]]-AVERAGE(Table2[1W Return vs Nifty]))/_xlfn.STDEV.P(Table2[1W Return vs Nifty])</f>
        <v>-0.20802337822042097</v>
      </c>
      <c r="O420">
        <v>24.96</v>
      </c>
      <c r="P420">
        <v>24.619463293533499</v>
      </c>
      <c r="Q420">
        <v>22.927387795091001</v>
      </c>
      <c r="R420">
        <v>30.084830906806701</v>
      </c>
      <c r="S420" s="1">
        <f>(Table2[[#This Row],[Close Price]]-Table2[[#This Row],[20D EMA]])/Table2[[#This Row],[20D EMA]]</f>
        <v>-6.8509615384615419E-2</v>
      </c>
      <c r="T420" s="1">
        <f>(Table2[[#This Row],[Close Price]]-Table2[[#This Row],[50D EMA]])/Table2[[#This Row],[50D EMA]]</f>
        <v>-5.5625229405110548E-2</v>
      </c>
      <c r="U420" s="1">
        <f>(Table2[[#This Row],[Close Price]]-Table2[[#This Row],[200D EMA]])/Table2[[#This Row],[200D EMA]]</f>
        <v>1.4071040617111827E-2</v>
      </c>
      <c r="V420">
        <v>1.07418502197363</v>
      </c>
      <c r="W420">
        <v>23.16</v>
      </c>
      <c r="X420">
        <v>24.25</v>
      </c>
      <c r="Y420">
        <v>23.16</v>
      </c>
      <c r="Z420">
        <v>24.75</v>
      </c>
      <c r="AA420">
        <v>23.16</v>
      </c>
      <c r="AB420">
        <v>26.94</v>
      </c>
      <c r="AC420" s="1">
        <f>(Table2[[#This Row],[Close Price]]/Table2[[#This Row],[Day Low]])-1</f>
        <v>3.8860103626943143E-3</v>
      </c>
      <c r="AD420" s="1">
        <f>(Table2[[#This Row],[Day High]]/Table2[[#This Row],[Close Price]])-1</f>
        <v>4.3010752688172005E-2</v>
      </c>
      <c r="AE420" s="1">
        <f>(Table2[[#This Row],[Close Price]]/Table2[[#This Row],[Current Week Low]])-1</f>
        <v>3.8860103626943143E-3</v>
      </c>
      <c r="AF420" s="1">
        <f>(Table2[[#This Row],[Current Week High]]/Table2[[#This Row],[Close Price]])-1</f>
        <v>6.4516129032258007E-2</v>
      </c>
      <c r="AG420" s="1">
        <f>(Table2[[#This Row],[Close Price]]/Table2[[#This Row],[Current Month Low]])-1</f>
        <v>3.8860103626943143E-3</v>
      </c>
      <c r="AH420" s="1">
        <f>(Table2[[#This Row],[Current Month High]]/Table2[[#This Row],[Close Price]])-1</f>
        <v>0.15870967741935482</v>
      </c>
      <c r="AI420">
        <v>41.290322580645103</v>
      </c>
      <c r="AJ420">
        <v>48.089171974522202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-0.02</v>
      </c>
      <c r="AM420" t="s">
        <v>3089</v>
      </c>
      <c r="AN420">
        <v>-6.14</v>
      </c>
      <c r="AO420" t="s">
        <v>3089</v>
      </c>
      <c r="AP420">
        <v>6.2990463083885007E-2</v>
      </c>
      <c r="AQ420">
        <f>(Table2[[#This Row],[Sharpe Ratio]]-AVERAGE(Table2[Sharpe Ratio]))/_xlfn.STDEV.P(Table2[Sharpe Ratio])</f>
        <v>4.572103373775939E-2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-2.0455114845280891</v>
      </c>
      <c r="AS420">
        <f>_xlfn.RANK.AVG(Table2[[#This Row],[1Y Return vs Nifty Z-Score]],Table2[1Y Return vs Nifty Z-Score])</f>
        <v>309</v>
      </c>
      <c r="AT420">
        <f>_xlfn.RANK.AVG(Table2[[#This Row],[6M Return vs Nifty Z-Score]],Table2[6M Return vs Nifty Z-Score])</f>
        <v>590</v>
      </c>
      <c r="AU420">
        <f>_xlfn.RANK.AVG(Table2[[#This Row],[Sharpe Ratio Z-Score]],Table2[Sharpe Ratio Z-Score])</f>
        <v>332</v>
      </c>
      <c r="AV420">
        <f>(Table2[[#This Row],[Rank 1Y]]+Table2[[#This Row],[Rank 6M]]+Table2[[#This Row],[Rank Sharpe]])/3</f>
        <v>410.33333333333331</v>
      </c>
    </row>
    <row r="421" spans="1:48" x14ac:dyDescent="0.3">
      <c r="A421" t="s">
        <v>904</v>
      </c>
      <c r="B421" t="s">
        <v>905</v>
      </c>
      <c r="C421" t="s">
        <v>3044</v>
      </c>
      <c r="D421" t="s">
        <v>539</v>
      </c>
      <c r="E421">
        <v>15855.806588400001</v>
      </c>
      <c r="F421">
        <v>5171.5</v>
      </c>
      <c r="G421">
        <v>-11.7212763305876</v>
      </c>
      <c r="H421">
        <f>(Table2[[#This Row],[1Y Return vs Nifty]]-AVERAGE(Table2[1Y Return vs Nifty]))/_xlfn.STDEV.P(Table2[1Y Return vs Nifty])</f>
        <v>-0.68663977787574981</v>
      </c>
      <c r="I421">
        <v>-2.0174914664613901</v>
      </c>
      <c r="J421">
        <f>(Table2[[#This Row],[1M Return vs Nifty]]-AVERAGE(Table2[1M Return vs Nifty]))/_xlfn.STDEV.P(Table2[1M Return vs Nifty])</f>
        <v>-3.2205666625188548E-2</v>
      </c>
      <c r="K421">
        <v>5.6406297339761799</v>
      </c>
      <c r="L421">
        <f>(Table2[[#This Row],[6M Return vs Nifty]]-AVERAGE(Table2[6M Return vs Nifty]))/_xlfn.STDEV.P(Table2[6M Return vs Nifty])</f>
        <v>6.9112132942051763E-2</v>
      </c>
      <c r="M421">
        <v>1.7554206600142299</v>
      </c>
      <c r="N421">
        <f>(Table2[[#This Row],[1W Return vs Nifty]]-AVERAGE(Table2[1W Return vs Nifty]))/_xlfn.STDEV.P(Table2[1W Return vs Nifty])</f>
        <v>0.57586602263585696</v>
      </c>
      <c r="O421">
        <v>5291.71</v>
      </c>
      <c r="P421">
        <v>5047.5145088646104</v>
      </c>
      <c r="Q421">
        <v>4700.4762863764699</v>
      </c>
      <c r="R421">
        <v>40.529912304737998</v>
      </c>
      <c r="S421" s="1">
        <f>(Table2[[#This Row],[Close Price]]-Table2[[#This Row],[20D EMA]])/Table2[[#This Row],[20D EMA]]</f>
        <v>-2.2716664367472904E-2</v>
      </c>
      <c r="T421" s="1">
        <f>(Table2[[#This Row],[Close Price]]-Table2[[#This Row],[50D EMA]])/Table2[[#This Row],[50D EMA]]</f>
        <v>2.4563672064268894E-2</v>
      </c>
      <c r="U421" s="1">
        <f>(Table2[[#This Row],[Close Price]]-Table2[[#This Row],[200D EMA]])/Table2[[#This Row],[200D EMA]]</f>
        <v>0.10020765661316323</v>
      </c>
      <c r="V421">
        <v>1.93891741062191</v>
      </c>
      <c r="W421">
        <v>5130</v>
      </c>
      <c r="X421">
        <v>5288.8</v>
      </c>
      <c r="Y421">
        <v>5130</v>
      </c>
      <c r="Z421">
        <v>5359</v>
      </c>
      <c r="AA421">
        <v>5130</v>
      </c>
      <c r="AB421">
        <v>5769</v>
      </c>
      <c r="AC421" s="1">
        <f>(Table2[[#This Row],[Close Price]]/Table2[[#This Row],[Day Low]])-1</f>
        <v>8.0896686159843689E-3</v>
      </c>
      <c r="AD421" s="1">
        <f>(Table2[[#This Row],[Day High]]/Table2[[#This Row],[Close Price]])-1</f>
        <v>2.268200715459745E-2</v>
      </c>
      <c r="AE421" s="1">
        <f>(Table2[[#This Row],[Close Price]]/Table2[[#This Row],[Current Week Low]])-1</f>
        <v>8.0896686159843689E-3</v>
      </c>
      <c r="AF421" s="1">
        <f>(Table2[[#This Row],[Current Week High]]/Table2[[#This Row],[Close Price]])-1</f>
        <v>3.6256405298269456E-2</v>
      </c>
      <c r="AG421" s="1">
        <f>(Table2[[#This Row],[Close Price]]/Table2[[#This Row],[Current Month Low]])-1</f>
        <v>8.0896686159843689E-3</v>
      </c>
      <c r="AH421" s="1">
        <f>(Table2[[#This Row],[Current Month High]]/Table2[[#This Row],[Close Price]])-1</f>
        <v>0.11553707821715165</v>
      </c>
      <c r="AI421">
        <v>15.2247897128492</v>
      </c>
      <c r="AJ421">
        <v>28.6122855011191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0.12</v>
      </c>
      <c r="AM421" t="s">
        <v>3088</v>
      </c>
      <c r="AN421">
        <v>0.38</v>
      </c>
      <c r="AO421" t="s">
        <v>3088</v>
      </c>
      <c r="AP421">
        <v>5.1113166594956003E-2</v>
      </c>
      <c r="AQ421">
        <f>(Table2[[#This Row],[Sharpe Ratio]]-AVERAGE(Table2[Sharpe Ratio]))/_xlfn.STDEV.P(Table2[Sharpe Ratio])</f>
        <v>-9.3358695129778416E-2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-0.16722598405280809</v>
      </c>
      <c r="AS421">
        <f>_xlfn.RANK.AVG(Table2[[#This Row],[1Y Return vs Nifty Z-Score]],Table2[1Y Return vs Nifty Z-Score])</f>
        <v>564</v>
      </c>
      <c r="AT421">
        <f>_xlfn.RANK.AVG(Table2[[#This Row],[6M Return vs Nifty Z-Score]],Table2[6M Return vs Nifty Z-Score])</f>
        <v>294</v>
      </c>
      <c r="AU421">
        <f>_xlfn.RANK.AVG(Table2[[#This Row],[Sharpe Ratio Z-Score]],Table2[Sharpe Ratio Z-Score])</f>
        <v>374</v>
      </c>
      <c r="AV421">
        <f>(Table2[[#This Row],[Rank 1Y]]+Table2[[#This Row],[Rank 6M]]+Table2[[#This Row],[Rank Sharpe]])/3</f>
        <v>410.66666666666669</v>
      </c>
    </row>
    <row r="422" spans="1:48" x14ac:dyDescent="0.3">
      <c r="A422" t="s">
        <v>1881</v>
      </c>
      <c r="B422" t="s">
        <v>1882</v>
      </c>
      <c r="C422" t="s">
        <v>3034</v>
      </c>
      <c r="D422" t="s">
        <v>51</v>
      </c>
      <c r="E422">
        <v>3549.3223248699901</v>
      </c>
      <c r="F422">
        <v>353.95</v>
      </c>
      <c r="G422">
        <v>6.31804233457646</v>
      </c>
      <c r="H422">
        <f>(Table2[[#This Row],[1Y Return vs Nifty]]-AVERAGE(Table2[1Y Return vs Nifty]))/_xlfn.STDEV.P(Table2[1Y Return vs Nifty])</f>
        <v>-0.40431471942769281</v>
      </c>
      <c r="I422">
        <v>-4.0494718735734798</v>
      </c>
      <c r="J422">
        <f>(Table2[[#This Row],[1M Return vs Nifty]]-AVERAGE(Table2[1M Return vs Nifty]))/_xlfn.STDEV.P(Table2[1M Return vs Nifty])</f>
        <v>-0.24768240607439038</v>
      </c>
      <c r="K422">
        <v>-2.3290355684223498</v>
      </c>
      <c r="L422">
        <f>(Table2[[#This Row],[6M Return vs Nifty]]-AVERAGE(Table2[6M Return vs Nifty]))/_xlfn.STDEV.P(Table2[6M Return vs Nifty])</f>
        <v>-0.22468646504305043</v>
      </c>
      <c r="M422">
        <v>0.66494329041934797</v>
      </c>
      <c r="N422">
        <f>(Table2[[#This Row],[1W Return vs Nifty]]-AVERAGE(Table2[1W Return vs Nifty]))/_xlfn.STDEV.P(Table2[1W Return vs Nifty])</f>
        <v>0.35823801208493916</v>
      </c>
      <c r="O422">
        <v>351.41</v>
      </c>
      <c r="P422">
        <v>346.74070580575898</v>
      </c>
      <c r="Q422">
        <v>319.05254167378001</v>
      </c>
      <c r="R422">
        <v>53.631375960885897</v>
      </c>
      <c r="S422" s="1">
        <f>(Table2[[#This Row],[Close Price]]-Table2[[#This Row],[20D EMA]])/Table2[[#This Row],[20D EMA]]</f>
        <v>7.2280242451835848E-3</v>
      </c>
      <c r="T422" s="1">
        <f>(Table2[[#This Row],[Close Price]]-Table2[[#This Row],[50D EMA]])/Table2[[#This Row],[50D EMA]]</f>
        <v>2.0791600390522341E-2</v>
      </c>
      <c r="U422" s="1">
        <f>(Table2[[#This Row],[Close Price]]-Table2[[#This Row],[200D EMA]])/Table2[[#This Row],[200D EMA]]</f>
        <v>0.1093784056479995</v>
      </c>
      <c r="V422">
        <v>0.57983200324705397</v>
      </c>
      <c r="W422">
        <v>342.5</v>
      </c>
      <c r="X422">
        <v>359.5</v>
      </c>
      <c r="Y422">
        <v>330.55</v>
      </c>
      <c r="Z422">
        <v>359.5</v>
      </c>
      <c r="AA422">
        <v>330.55</v>
      </c>
      <c r="AB422">
        <v>360.85</v>
      </c>
      <c r="AC422" s="1">
        <f>(Table2[[#This Row],[Close Price]]/Table2[[#This Row],[Day Low]])-1</f>
        <v>3.343065693430658E-2</v>
      </c>
      <c r="AD422" s="1">
        <f>(Table2[[#This Row],[Day High]]/Table2[[#This Row],[Close Price]])-1</f>
        <v>1.5680180816499467E-2</v>
      </c>
      <c r="AE422" s="1">
        <f>(Table2[[#This Row],[Close Price]]/Table2[[#This Row],[Current Week Low]])-1</f>
        <v>7.0791105732869397E-2</v>
      </c>
      <c r="AF422" s="1">
        <f>(Table2[[#This Row],[Current Week High]]/Table2[[#This Row],[Close Price]])-1</f>
        <v>1.5680180816499467E-2</v>
      </c>
      <c r="AG422" s="1">
        <f>(Table2[[#This Row],[Close Price]]/Table2[[#This Row],[Current Month Low]])-1</f>
        <v>7.0791105732869397E-2</v>
      </c>
      <c r="AH422" s="1">
        <f>(Table2[[#This Row],[Current Month High]]/Table2[[#This Row],[Close Price]])-1</f>
        <v>1.9494278852945524E-2</v>
      </c>
      <c r="AI422">
        <v>9.3233507557564508</v>
      </c>
      <c r="AJ422">
        <v>49.125763640193803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-0.1</v>
      </c>
      <c r="AM422" t="s">
        <v>3089</v>
      </c>
      <c r="AN422">
        <v>4.4400000000000004</v>
      </c>
      <c r="AO422" t="s">
        <v>3088</v>
      </c>
      <c r="AP422">
        <v>4.0512257275596E-2</v>
      </c>
      <c r="AQ422">
        <f>(Table2[[#This Row],[Sharpe Ratio]]-AVERAGE(Table2[Sharpe Ratio]))/_xlfn.STDEV.P(Table2[Sharpe Ratio])</f>
        <v>-0.2174922970197562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-0.7359378754799506</v>
      </c>
      <c r="AS422">
        <f>_xlfn.RANK.AVG(Table2[[#This Row],[1Y Return vs Nifty Z-Score]],Table2[1Y Return vs Nifty Z-Score])</f>
        <v>438</v>
      </c>
      <c r="AT422">
        <f>_xlfn.RANK.AVG(Table2[[#This Row],[6M Return vs Nifty Z-Score]],Table2[6M Return vs Nifty Z-Score])</f>
        <v>399</v>
      </c>
      <c r="AU422">
        <f>_xlfn.RANK.AVG(Table2[[#This Row],[Sharpe Ratio Z-Score]],Table2[Sharpe Ratio Z-Score])</f>
        <v>395</v>
      </c>
      <c r="AV422">
        <f>(Table2[[#This Row],[Rank 1Y]]+Table2[[#This Row],[Rank 6M]]+Table2[[#This Row],[Rank Sharpe]])/3</f>
        <v>410.66666666666669</v>
      </c>
    </row>
    <row r="423" spans="1:48" x14ac:dyDescent="0.3">
      <c r="A423" t="s">
        <v>430</v>
      </c>
      <c r="B423" t="s">
        <v>431</v>
      </c>
      <c r="C423" t="s">
        <v>3030</v>
      </c>
      <c r="D423" t="s">
        <v>432</v>
      </c>
      <c r="E423">
        <v>53130.761928098997</v>
      </c>
      <c r="F423">
        <v>204.17</v>
      </c>
      <c r="G423">
        <v>-12.8965158676348</v>
      </c>
      <c r="H423">
        <f>(Table2[[#This Row],[1Y Return vs Nifty]]-AVERAGE(Table2[1Y Return vs Nifty]))/_xlfn.STDEV.P(Table2[1Y Return vs Nifty])</f>
        <v>-0.70503290996382928</v>
      </c>
      <c r="I423">
        <v>-11.740505450686801</v>
      </c>
      <c r="J423">
        <f>(Table2[[#This Row],[1M Return vs Nifty]]-AVERAGE(Table2[1M Return vs Nifty]))/_xlfn.STDEV.P(Table2[1M Return vs Nifty])</f>
        <v>-1.0632605644022193</v>
      </c>
      <c r="K423">
        <v>3.9251871916240302</v>
      </c>
      <c r="L423">
        <f>(Table2[[#This Row],[6M Return vs Nifty]]-AVERAGE(Table2[6M Return vs Nifty]))/_xlfn.STDEV.P(Table2[6M Return vs Nifty])</f>
        <v>5.8730137640631945E-3</v>
      </c>
      <c r="M423">
        <v>-4.7394054886673898</v>
      </c>
      <c r="N423">
        <f>(Table2[[#This Row],[1W Return vs Nifty]]-AVERAGE(Table2[1W Return vs Nifty]))/_xlfn.STDEV.P(Table2[1W Return vs Nifty])</f>
        <v>-0.72031501974264422</v>
      </c>
      <c r="O423">
        <v>219.83</v>
      </c>
      <c r="P423">
        <v>222.64412520673301</v>
      </c>
      <c r="Q423">
        <v>202.44161309485801</v>
      </c>
      <c r="R423">
        <v>22.3884274472009</v>
      </c>
      <c r="S423" s="1">
        <f>(Table2[[#This Row],[Close Price]]-Table2[[#This Row],[20D EMA]])/Table2[[#This Row],[20D EMA]]</f>
        <v>-7.1236864850111561E-2</v>
      </c>
      <c r="T423" s="1">
        <f>(Table2[[#This Row],[Close Price]]-Table2[[#This Row],[50D EMA]])/Table2[[#This Row],[50D EMA]]</f>
        <v>-8.2976028177609171E-2</v>
      </c>
      <c r="U423" s="1">
        <f>(Table2[[#This Row],[Close Price]]-Table2[[#This Row],[200D EMA]])/Table2[[#This Row],[200D EMA]]</f>
        <v>8.5377056560604677E-3</v>
      </c>
      <c r="V423">
        <v>0.93927319890854</v>
      </c>
      <c r="W423">
        <v>202.64</v>
      </c>
      <c r="X423">
        <v>210.9</v>
      </c>
      <c r="Y423">
        <v>200.05</v>
      </c>
      <c r="Z423">
        <v>210.9</v>
      </c>
      <c r="AA423">
        <v>200.05</v>
      </c>
      <c r="AB423">
        <v>229.4</v>
      </c>
      <c r="AC423" s="1">
        <f>(Table2[[#This Row],[Close Price]]/Table2[[#This Row],[Day Low]])-1</f>
        <v>7.5503355704698016E-3</v>
      </c>
      <c r="AD423" s="1">
        <f>(Table2[[#This Row],[Day High]]/Table2[[#This Row],[Close Price]])-1</f>
        <v>3.2962727139148829E-2</v>
      </c>
      <c r="AE423" s="1">
        <f>(Table2[[#This Row],[Close Price]]/Table2[[#This Row],[Current Week Low]])-1</f>
        <v>2.0594851287178084E-2</v>
      </c>
      <c r="AF423" s="1">
        <f>(Table2[[#This Row],[Current Week High]]/Table2[[#This Row],[Close Price]])-1</f>
        <v>3.2962727139148829E-2</v>
      </c>
      <c r="AG423" s="1">
        <f>(Table2[[#This Row],[Close Price]]/Table2[[#This Row],[Current Month Low]])-1</f>
        <v>2.0594851287178084E-2</v>
      </c>
      <c r="AH423" s="1">
        <f>(Table2[[#This Row],[Current Month High]]/Table2[[#This Row],[Close Price]])-1</f>
        <v>0.12357349267767059</v>
      </c>
      <c r="AI423">
        <v>20.9286378997894</v>
      </c>
      <c r="AJ423">
        <v>31.722580645161202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-0.14000000000000001</v>
      </c>
      <c r="AM423" t="s">
        <v>3089</v>
      </c>
      <c r="AN423">
        <v>-5.32</v>
      </c>
      <c r="AO423" t="s">
        <v>3089</v>
      </c>
      <c r="AP423">
        <v>5.5812871121038998E-2</v>
      </c>
      <c r="AQ423">
        <f>(Table2[[#This Row],[Sharpe Ratio]]-AVERAGE(Table2[Sharpe Ratio]))/_xlfn.STDEV.P(Table2[Sharpe Ratio])</f>
        <v>-3.8326505619781383E-2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573</v>
      </c>
      <c r="AT423">
        <f>_xlfn.RANK.AVG(Table2[[#This Row],[6M Return vs Nifty Z-Score]],Table2[6M Return vs Nifty Z-Score])</f>
        <v>313</v>
      </c>
      <c r="AU423">
        <f>_xlfn.RANK.AVG(Table2[[#This Row],[Sharpe Ratio Z-Score]],Table2[Sharpe Ratio Z-Score])</f>
        <v>350</v>
      </c>
      <c r="AV423">
        <f>(Table2[[#This Row],[Rank 1Y]]+Table2[[#This Row],[Rank 6M]]+Table2[[#This Row],[Rank Sharpe]])/3</f>
        <v>412</v>
      </c>
    </row>
    <row r="424" spans="1:48" x14ac:dyDescent="0.3">
      <c r="A424" t="s">
        <v>1321</v>
      </c>
      <c r="B424" t="s">
        <v>1322</v>
      </c>
      <c r="C424" t="s">
        <v>3034</v>
      </c>
      <c r="D424" t="s">
        <v>51</v>
      </c>
      <c r="E424">
        <v>8073.7520655600001</v>
      </c>
      <c r="F424">
        <v>495.9</v>
      </c>
      <c r="G424">
        <v>7.1064759571016296</v>
      </c>
      <c r="H424">
        <f>(Table2[[#This Row],[1Y Return vs Nifty]]-AVERAGE(Table2[1Y Return vs Nifty]))/_xlfn.STDEV.P(Table2[1Y Return vs Nifty])</f>
        <v>-0.39197530835050581</v>
      </c>
      <c r="I424">
        <v>-3.3535061104163901</v>
      </c>
      <c r="J424">
        <f>(Table2[[#This Row],[1M Return vs Nifty]]-AVERAGE(Table2[1M Return vs Nifty]))/_xlfn.STDEV.P(Table2[1M Return vs Nifty])</f>
        <v>-0.17388030006565236</v>
      </c>
      <c r="K424">
        <v>5.1448684113052598</v>
      </c>
      <c r="L424">
        <f>(Table2[[#This Row],[6M Return vs Nifty]]-AVERAGE(Table2[6M Return vs Nifty]))/_xlfn.STDEV.P(Table2[6M Return vs Nifty])</f>
        <v>5.083608545331713E-2</v>
      </c>
      <c r="M424">
        <v>-3.22256448337918</v>
      </c>
      <c r="N424">
        <f>(Table2[[#This Row],[1W Return vs Nifty]]-AVERAGE(Table2[1W Return vs Nifty]))/_xlfn.STDEV.P(Table2[1W Return vs Nifty])</f>
        <v>-0.41759705465038038</v>
      </c>
      <c r="O424">
        <v>498.64</v>
      </c>
      <c r="P424">
        <v>484.04225890466699</v>
      </c>
      <c r="Q424">
        <v>437.96296208286702</v>
      </c>
      <c r="R424">
        <v>45.035452433181703</v>
      </c>
      <c r="S424" s="1">
        <f>(Table2[[#This Row],[Close Price]]-Table2[[#This Row],[20D EMA]])/Table2[[#This Row],[20D EMA]]</f>
        <v>-5.494946253810383E-3</v>
      </c>
      <c r="T424" s="1">
        <f>(Table2[[#This Row],[Close Price]]-Table2[[#This Row],[50D EMA]])/Table2[[#This Row],[50D EMA]]</f>
        <v>2.4497326167689806E-2</v>
      </c>
      <c r="U424" s="1">
        <f>(Table2[[#This Row],[Close Price]]-Table2[[#This Row],[200D EMA]])/Table2[[#This Row],[200D EMA]]</f>
        <v>0.13228752870241725</v>
      </c>
      <c r="V424">
        <v>1.37078054336807</v>
      </c>
      <c r="W424">
        <v>490.5</v>
      </c>
      <c r="X424">
        <v>508</v>
      </c>
      <c r="Y424">
        <v>487.45</v>
      </c>
      <c r="Z424">
        <v>508</v>
      </c>
      <c r="AA424">
        <v>487.45</v>
      </c>
      <c r="AB424">
        <v>512.85</v>
      </c>
      <c r="AC424" s="1">
        <f>(Table2[[#This Row],[Close Price]]/Table2[[#This Row],[Day Low]])-1</f>
        <v>1.1009174311926495E-2</v>
      </c>
      <c r="AD424" s="1">
        <f>(Table2[[#This Row],[Day High]]/Table2[[#This Row],[Close Price]])-1</f>
        <v>2.440008066142374E-2</v>
      </c>
      <c r="AE424" s="1">
        <f>(Table2[[#This Row],[Close Price]]/Table2[[#This Row],[Current Week Low]])-1</f>
        <v>1.7335111293465877E-2</v>
      </c>
      <c r="AF424" s="1">
        <f>(Table2[[#This Row],[Current Week High]]/Table2[[#This Row],[Close Price]])-1</f>
        <v>2.440008066142374E-2</v>
      </c>
      <c r="AG424" s="1">
        <f>(Table2[[#This Row],[Close Price]]/Table2[[#This Row],[Current Month Low]])-1</f>
        <v>1.7335111293465877E-2</v>
      </c>
      <c r="AH424" s="1">
        <f>(Table2[[#This Row],[Current Month High]]/Table2[[#This Row],[Close Price]])-1</f>
        <v>3.4180278281911836E-2</v>
      </c>
      <c r="AI424">
        <v>10.3448275862069</v>
      </c>
      <c r="AJ424">
        <v>44.450917564812102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-0.09</v>
      </c>
      <c r="AM424" t="s">
        <v>3089</v>
      </c>
      <c r="AN424">
        <v>2.11</v>
      </c>
      <c r="AO424" t="s">
        <v>3088</v>
      </c>
      <c r="AP424">
        <v>9.7522742179179996E-3</v>
      </c>
      <c r="AQ424">
        <f>(Table2[[#This Row],[Sharpe Ratio]]-AVERAGE(Table2[Sharpe Ratio]))/_xlfn.STDEV.P(Table2[Sharpe Ratio])</f>
        <v>-0.57768285954546061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-1.510299437158682</v>
      </c>
      <c r="AS424">
        <f>_xlfn.RANK.AVG(Table2[[#This Row],[1Y Return vs Nifty Z-Score]],Table2[1Y Return vs Nifty Z-Score])</f>
        <v>433</v>
      </c>
      <c r="AT424">
        <f>_xlfn.RANK.AVG(Table2[[#This Row],[6M Return vs Nifty Z-Score]],Table2[6M Return vs Nifty Z-Score])</f>
        <v>304</v>
      </c>
      <c r="AU424">
        <f>_xlfn.RANK.AVG(Table2[[#This Row],[Sharpe Ratio Z-Score]],Table2[Sharpe Ratio Z-Score])</f>
        <v>502</v>
      </c>
      <c r="AV424">
        <f>(Table2[[#This Row],[Rank 1Y]]+Table2[[#This Row],[Rank 6M]]+Table2[[#This Row],[Rank Sharpe]])/3</f>
        <v>413</v>
      </c>
    </row>
    <row r="425" spans="1:48" x14ac:dyDescent="0.3">
      <c r="A425" t="s">
        <v>390</v>
      </c>
      <c r="B425" t="s">
        <v>391</v>
      </c>
      <c r="C425" t="s">
        <v>3039</v>
      </c>
      <c r="D425" t="s">
        <v>392</v>
      </c>
      <c r="E425">
        <v>59863.169691000003</v>
      </c>
      <c r="F425">
        <v>982.5</v>
      </c>
      <c r="G425">
        <v>17.6263930575765</v>
      </c>
      <c r="H425">
        <f>(Table2[[#This Row],[1Y Return vs Nifty]]-AVERAGE(Table2[1Y Return vs Nifty]))/_xlfn.STDEV.P(Table2[1Y Return vs Nifty])</f>
        <v>-0.22733293657425055</v>
      </c>
      <c r="I425">
        <v>-6.75620688422815</v>
      </c>
      <c r="J425">
        <f>(Table2[[#This Row],[1M Return vs Nifty]]-AVERAGE(Table2[1M Return vs Nifty]))/_xlfn.STDEV.P(Table2[1M Return vs Nifty])</f>
        <v>-0.53471196236710317</v>
      </c>
      <c r="K425">
        <v>-4.4121536223398001</v>
      </c>
      <c r="L425">
        <f>(Table2[[#This Row],[6M Return vs Nifty]]-AVERAGE(Table2[6M Return vs Nifty]))/_xlfn.STDEV.P(Table2[6M Return vs Nifty])</f>
        <v>-0.30147979832069888</v>
      </c>
      <c r="M425">
        <v>-2.4902876817103898</v>
      </c>
      <c r="N425">
        <f>(Table2[[#This Row],[1W Return vs Nifty]]-AVERAGE(Table2[1W Return vs Nifty]))/_xlfn.STDEV.P(Table2[1W Return vs Nifty])</f>
        <v>-0.2714556050768121</v>
      </c>
      <c r="O425">
        <v>1029.3900000000001</v>
      </c>
      <c r="P425">
        <v>1036.0904015438</v>
      </c>
      <c r="Q425">
        <v>940.80116786961798</v>
      </c>
      <c r="R425">
        <v>27.014259027204499</v>
      </c>
      <c r="S425" s="1">
        <f>(Table2[[#This Row],[Close Price]]-Table2[[#This Row],[20D EMA]])/Table2[[#This Row],[20D EMA]]</f>
        <v>-4.5551248797831817E-2</v>
      </c>
      <c r="T425" s="1">
        <f>(Table2[[#This Row],[Close Price]]-Table2[[#This Row],[50D EMA]])/Table2[[#This Row],[50D EMA]]</f>
        <v>-5.1723673401422303E-2</v>
      </c>
      <c r="U425" s="1">
        <f>(Table2[[#This Row],[Close Price]]-Table2[[#This Row],[200D EMA]])/Table2[[#This Row],[200D EMA]]</f>
        <v>4.4322683213506485E-2</v>
      </c>
      <c r="V425">
        <v>0.74690982650182303</v>
      </c>
      <c r="W425">
        <v>978.4</v>
      </c>
      <c r="X425">
        <v>1010.05</v>
      </c>
      <c r="Y425">
        <v>975</v>
      </c>
      <c r="Z425">
        <v>1015.1</v>
      </c>
      <c r="AA425">
        <v>975</v>
      </c>
      <c r="AB425">
        <v>1044.95</v>
      </c>
      <c r="AC425" s="1">
        <f>(Table2[[#This Row],[Close Price]]/Table2[[#This Row],[Day Low]])-1</f>
        <v>4.1905151267376262E-3</v>
      </c>
      <c r="AD425" s="1">
        <f>(Table2[[#This Row],[Day High]]/Table2[[#This Row],[Close Price]])-1</f>
        <v>2.8040712468193396E-2</v>
      </c>
      <c r="AE425" s="1">
        <f>(Table2[[#This Row],[Close Price]]/Table2[[#This Row],[Current Week Low]])-1</f>
        <v>7.692307692307665E-3</v>
      </c>
      <c r="AF425" s="1">
        <f>(Table2[[#This Row],[Current Week High]]/Table2[[#This Row],[Close Price]])-1</f>
        <v>3.3180661577608239E-2</v>
      </c>
      <c r="AG425" s="1">
        <f>(Table2[[#This Row],[Close Price]]/Table2[[#This Row],[Current Month Low]])-1</f>
        <v>7.692307692307665E-3</v>
      </c>
      <c r="AH425" s="1">
        <f>(Table2[[#This Row],[Current Month High]]/Table2[[#This Row],[Close Price]])-1</f>
        <v>6.356234096692126E-2</v>
      </c>
      <c r="AI425">
        <v>20.101781170483399</v>
      </c>
      <c r="AJ425">
        <v>52.113330236878703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-0.14000000000000001</v>
      </c>
      <c r="AM425" t="s">
        <v>3089</v>
      </c>
      <c r="AN425">
        <v>-2.81</v>
      </c>
      <c r="AO425" t="s">
        <v>3089</v>
      </c>
      <c r="AP425">
        <v>2.5911828978891001E-2</v>
      </c>
      <c r="AQ425">
        <f>(Table2[[#This Row],[Sharpe Ratio]]-AVERAGE(Table2[Sharpe Ratio]))/_xlfn.STDEV.P(Table2[Sharpe Ratio])</f>
        <v>-0.38845911684684659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364</v>
      </c>
      <c r="AT425">
        <f>_xlfn.RANK.AVG(Table2[[#This Row],[6M Return vs Nifty Z-Score]],Table2[6M Return vs Nifty Z-Score])</f>
        <v>428</v>
      </c>
      <c r="AU425">
        <f>_xlfn.RANK.AVG(Table2[[#This Row],[Sharpe Ratio Z-Score]],Table2[Sharpe Ratio Z-Score])</f>
        <v>448</v>
      </c>
      <c r="AV425">
        <f>(Table2[[#This Row],[Rank 1Y]]+Table2[[#This Row],[Rank 6M]]+Table2[[#This Row],[Rank Sharpe]])/3</f>
        <v>413.33333333333331</v>
      </c>
    </row>
    <row r="426" spans="1:48" x14ac:dyDescent="0.3">
      <c r="A426" t="s">
        <v>652</v>
      </c>
      <c r="B426" t="s">
        <v>653</v>
      </c>
      <c r="C426" t="s">
        <v>3034</v>
      </c>
      <c r="D426" t="s">
        <v>274</v>
      </c>
      <c r="E426">
        <v>26368.948718750002</v>
      </c>
      <c r="F426">
        <v>3168.25</v>
      </c>
      <c r="G426">
        <v>10.5105927664522</v>
      </c>
      <c r="H426">
        <f>(Table2[[#This Row],[1Y Return vs Nifty]]-AVERAGE(Table2[1Y Return vs Nifty]))/_xlfn.STDEV.P(Table2[1Y Return vs Nifty])</f>
        <v>-0.3386990458151673</v>
      </c>
      <c r="I426">
        <v>10.696124974427001</v>
      </c>
      <c r="J426">
        <f>(Table2[[#This Row],[1M Return vs Nifty]]-AVERAGE(Table2[1M Return vs Nifty]))/_xlfn.STDEV.P(Table2[1M Return vs Nifty])</f>
        <v>1.3159808649486264</v>
      </c>
      <c r="K426">
        <v>16.661250221348201</v>
      </c>
      <c r="L426">
        <f>(Table2[[#This Row],[6M Return vs Nifty]]-AVERAGE(Table2[6M Return vs Nifty]))/_xlfn.STDEV.P(Table2[6M Return vs Nifty])</f>
        <v>0.47538300195098498</v>
      </c>
      <c r="M426">
        <v>6.0062318004951099</v>
      </c>
      <c r="N426">
        <f>(Table2[[#This Row],[1W Return vs Nifty]]-AVERAGE(Table2[1W Return vs Nifty]))/_xlfn.STDEV.P(Table2[1W Return vs Nifty])</f>
        <v>1.4242060226435689</v>
      </c>
      <c r="O426">
        <v>3034.87</v>
      </c>
      <c r="P426">
        <v>2872.5348745563401</v>
      </c>
      <c r="Q426">
        <v>2574.2067913280798</v>
      </c>
      <c r="R426">
        <v>85.897576176201895</v>
      </c>
      <c r="S426" s="1">
        <f>(Table2[[#This Row],[Close Price]]-Table2[[#This Row],[20D EMA]])/Table2[[#This Row],[20D EMA]]</f>
        <v>4.3949164214612195E-2</v>
      </c>
      <c r="T426" s="1">
        <f>(Table2[[#This Row],[Close Price]]-Table2[[#This Row],[50D EMA]])/Table2[[#This Row],[50D EMA]]</f>
        <v>0.10294570418029572</v>
      </c>
      <c r="U426" s="1">
        <f>(Table2[[#This Row],[Close Price]]-Table2[[#This Row],[200D EMA]])/Table2[[#This Row],[200D EMA]]</f>
        <v>0.23076747783943286</v>
      </c>
      <c r="V426">
        <v>0.77043302660384605</v>
      </c>
      <c r="W426">
        <v>3110.95</v>
      </c>
      <c r="X426">
        <v>3210</v>
      </c>
      <c r="Y426">
        <v>3050.15</v>
      </c>
      <c r="Z426">
        <v>3210</v>
      </c>
      <c r="AA426">
        <v>3050.15</v>
      </c>
      <c r="AB426">
        <v>3210</v>
      </c>
      <c r="AC426" s="1">
        <f>(Table2[[#This Row],[Close Price]]/Table2[[#This Row],[Day Low]])-1</f>
        <v>1.8418810974139888E-2</v>
      </c>
      <c r="AD426" s="1">
        <f>(Table2[[#This Row],[Day High]]/Table2[[#This Row],[Close Price]])-1</f>
        <v>1.3177621715457999E-2</v>
      </c>
      <c r="AE426" s="1">
        <f>(Table2[[#This Row],[Close Price]]/Table2[[#This Row],[Current Week Low]])-1</f>
        <v>3.8719407242266746E-2</v>
      </c>
      <c r="AF426" s="1">
        <f>(Table2[[#This Row],[Current Week High]]/Table2[[#This Row],[Close Price]])-1</f>
        <v>1.3177621715457999E-2</v>
      </c>
      <c r="AG426" s="1">
        <f>(Table2[[#This Row],[Close Price]]/Table2[[#This Row],[Current Month Low]])-1</f>
        <v>3.8719407242266746E-2</v>
      </c>
      <c r="AH426" s="1">
        <f>(Table2[[#This Row],[Current Month High]]/Table2[[#This Row],[Close Price]])-1</f>
        <v>1.3177621715457999E-2</v>
      </c>
      <c r="AI426">
        <v>1.3177621715457899</v>
      </c>
      <c r="AJ426">
        <v>63.000977517106499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0.09</v>
      </c>
      <c r="AM426" t="s">
        <v>3088</v>
      </c>
      <c r="AN426">
        <v>5.83</v>
      </c>
      <c r="AO426" t="s">
        <v>3088</v>
      </c>
      <c r="AP426">
        <v>-5.1743346417712999E-2</v>
      </c>
      <c r="AQ426">
        <f>(Table2[[#This Row],[Sharpe Ratio]]-AVERAGE(Table2[Sharpe Ratio]))/_xlfn.STDEV.P(Table2[Sharpe Ratio])</f>
        <v>-1.2977789060251208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1.5790919377028922</v>
      </c>
      <c r="AS426">
        <f>_xlfn.RANK.AVG(Table2[[#This Row],[1Y Return vs Nifty Z-Score]],Table2[1Y Return vs Nifty Z-Score])</f>
        <v>411</v>
      </c>
      <c r="AT426">
        <f>_xlfn.RANK.AVG(Table2[[#This Row],[6M Return vs Nifty Z-Score]],Table2[6M Return vs Nifty Z-Score])</f>
        <v>174</v>
      </c>
      <c r="AU426">
        <f>_xlfn.RANK.AVG(Table2[[#This Row],[Sharpe Ratio Z-Score]],Table2[Sharpe Ratio Z-Score])</f>
        <v>659</v>
      </c>
      <c r="AV426">
        <f>(Table2[[#This Row],[Rank 1Y]]+Table2[[#This Row],[Rank 6M]]+Table2[[#This Row],[Rank Sharpe]])/3</f>
        <v>414.66666666666669</v>
      </c>
    </row>
    <row r="427" spans="1:48" x14ac:dyDescent="0.3">
      <c r="A427" t="s">
        <v>369</v>
      </c>
      <c r="B427" t="s">
        <v>370</v>
      </c>
      <c r="C427" t="s">
        <v>3032</v>
      </c>
      <c r="D427" t="s">
        <v>371</v>
      </c>
      <c r="E427">
        <v>63779.8731500699</v>
      </c>
      <c r="F427">
        <v>1761.9</v>
      </c>
      <c r="G427">
        <v>0.37240662328030499</v>
      </c>
      <c r="H427">
        <f>(Table2[[#This Row],[1Y Return vs Nifty]]-AVERAGE(Table2[1Y Return vs Nifty]))/_xlfn.STDEV.P(Table2[1Y Return vs Nifty])</f>
        <v>-0.49736712239588865</v>
      </c>
      <c r="I427">
        <v>3.6953225704719399</v>
      </c>
      <c r="J427">
        <f>(Table2[[#This Row],[1M Return vs Nifty]]-AVERAGE(Table2[1M Return vs Nifty]))/_xlfn.STDEV.P(Table2[1M Return vs Nifty])</f>
        <v>0.57359670107949279</v>
      </c>
      <c r="K427">
        <v>0.33678518595585</v>
      </c>
      <c r="L427">
        <f>(Table2[[#This Row],[6M Return vs Nifty]]-AVERAGE(Table2[6M Return vs Nifty]))/_xlfn.STDEV.P(Table2[6M Return vs Nifty])</f>
        <v>-0.12641202434850979</v>
      </c>
      <c r="M427">
        <v>3.4640293223136398</v>
      </c>
      <c r="N427">
        <f>(Table2[[#This Row],[1W Return vs Nifty]]-AVERAGE(Table2[1W Return vs Nifty]))/_xlfn.STDEV.P(Table2[1W Return vs Nifty])</f>
        <v>0.91685531260564923</v>
      </c>
      <c r="O427">
        <v>1660.1</v>
      </c>
      <c r="P427">
        <v>1587.0415908664199</v>
      </c>
      <c r="Q427">
        <v>1472.33739056997</v>
      </c>
      <c r="R427">
        <v>74.721722651945996</v>
      </c>
      <c r="S427" s="1">
        <f>(Table2[[#This Row],[Close Price]]-Table2[[#This Row],[20D EMA]])/Table2[[#This Row],[20D EMA]]</f>
        <v>6.1321607132100588E-2</v>
      </c>
      <c r="T427" s="1">
        <f>(Table2[[#This Row],[Close Price]]-Table2[[#This Row],[50D EMA]])/Table2[[#This Row],[50D EMA]]</f>
        <v>0.11017884480148941</v>
      </c>
      <c r="U427" s="1">
        <f>(Table2[[#This Row],[Close Price]]-Table2[[#This Row],[200D EMA]])/Table2[[#This Row],[200D EMA]]</f>
        <v>0.19666865168583056</v>
      </c>
      <c r="V427">
        <v>1.0070271019143</v>
      </c>
      <c r="W427">
        <v>1711.7</v>
      </c>
      <c r="X427">
        <v>1797.3</v>
      </c>
      <c r="Y427">
        <v>1633.9</v>
      </c>
      <c r="Z427">
        <v>1797.3</v>
      </c>
      <c r="AA427">
        <v>1633.9</v>
      </c>
      <c r="AB427">
        <v>1797.3</v>
      </c>
      <c r="AC427" s="1">
        <f>(Table2[[#This Row],[Close Price]]/Table2[[#This Row],[Day Low]])-1</f>
        <v>2.9327569083367422E-2</v>
      </c>
      <c r="AD427" s="1">
        <f>(Table2[[#This Row],[Day High]]/Table2[[#This Row],[Close Price]])-1</f>
        <v>2.0091946194449095E-2</v>
      </c>
      <c r="AE427" s="1">
        <f>(Table2[[#This Row],[Close Price]]/Table2[[#This Row],[Current Week Low]])-1</f>
        <v>7.8340167696921537E-2</v>
      </c>
      <c r="AF427" s="1">
        <f>(Table2[[#This Row],[Current Week High]]/Table2[[#This Row],[Close Price]])-1</f>
        <v>2.0091946194449095E-2</v>
      </c>
      <c r="AG427" s="1">
        <f>(Table2[[#This Row],[Close Price]]/Table2[[#This Row],[Current Month Low]])-1</f>
        <v>7.8340167696921537E-2</v>
      </c>
      <c r="AH427" s="1">
        <f>(Table2[[#This Row],[Current Month High]]/Table2[[#This Row],[Close Price]])-1</f>
        <v>2.0091946194449095E-2</v>
      </c>
      <c r="AI427">
        <v>2.0091946194449002</v>
      </c>
      <c r="AJ427">
        <v>50.596179323902703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0.12</v>
      </c>
      <c r="AM427" t="s">
        <v>3088</v>
      </c>
      <c r="AN427">
        <v>10.51</v>
      </c>
      <c r="AO427" t="s">
        <v>3088</v>
      </c>
      <c r="AP427">
        <v>3.8911743892183999E-2</v>
      </c>
      <c r="AQ427">
        <f>(Table2[[#This Row],[Sharpe Ratio]]-AVERAGE(Table2[Sharpe Ratio]))/_xlfn.STDEV.P(Table2[Sharpe Ratio])</f>
        <v>-0.23623384882165777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0.63043901811908576</v>
      </c>
      <c r="AS427">
        <f>_xlfn.RANK.AVG(Table2[[#This Row],[1Y Return vs Nifty Z-Score]],Table2[1Y Return vs Nifty Z-Score])</f>
        <v>487</v>
      </c>
      <c r="AT427">
        <f>_xlfn.RANK.AVG(Table2[[#This Row],[6M Return vs Nifty Z-Score]],Table2[6M Return vs Nifty Z-Score])</f>
        <v>360</v>
      </c>
      <c r="AU427">
        <f>_xlfn.RANK.AVG(Table2[[#This Row],[Sharpe Ratio Z-Score]],Table2[Sharpe Ratio Z-Score])</f>
        <v>400</v>
      </c>
      <c r="AV427">
        <f>(Table2[[#This Row],[Rank 1Y]]+Table2[[#This Row],[Rank 6M]]+Table2[[#This Row],[Rank Sharpe]])/3</f>
        <v>415.66666666666669</v>
      </c>
    </row>
    <row r="428" spans="1:48" x14ac:dyDescent="0.3">
      <c r="A428" t="s">
        <v>35</v>
      </c>
      <c r="B428" t="s">
        <v>36</v>
      </c>
      <c r="C428" t="s">
        <v>3030</v>
      </c>
      <c r="D428" t="s">
        <v>37</v>
      </c>
      <c r="E428">
        <v>682815.126811455</v>
      </c>
      <c r="F428">
        <v>1079.55</v>
      </c>
      <c r="G428">
        <v>41.746967368110198</v>
      </c>
      <c r="H428">
        <f>(Table2[[#This Row],[1Y Return vs Nifty]]-AVERAGE(Table2[1Y Return vs Nifty]))/_xlfn.STDEV.P(Table2[1Y Return vs Nifty])</f>
        <v>0.15016704989545443</v>
      </c>
      <c r="I428">
        <v>10.4505657195631</v>
      </c>
      <c r="J428">
        <f>(Table2[[#This Row],[1M Return vs Nifty]]-AVERAGE(Table2[1M Return vs Nifty]))/_xlfn.STDEV.P(Table2[1M Return vs Nifty])</f>
        <v>1.2899410924220549</v>
      </c>
      <c r="K428">
        <v>-4.1734627084588096</v>
      </c>
      <c r="L428">
        <f>(Table2[[#This Row],[6M Return vs Nifty]]-AVERAGE(Table2[6M Return vs Nifty]))/_xlfn.STDEV.P(Table2[6M Return vs Nifty])</f>
        <v>-0.29268055102622187</v>
      </c>
      <c r="M428">
        <v>-2.10842532818651</v>
      </c>
      <c r="N428">
        <f>(Table2[[#This Row],[1W Return vs Nifty]]-AVERAGE(Table2[1W Return vs Nifty]))/_xlfn.STDEV.P(Table2[1W Return vs Nifty])</f>
        <v>-0.19524683026054354</v>
      </c>
      <c r="O428">
        <v>1117.08</v>
      </c>
      <c r="P428">
        <v>1067.4727883595899</v>
      </c>
      <c r="Q428">
        <v>933.52288231919601</v>
      </c>
      <c r="R428">
        <v>32.698202285907698</v>
      </c>
      <c r="S428" s="1">
        <f>(Table2[[#This Row],[Close Price]]-Table2[[#This Row],[20D EMA]])/Table2[[#This Row],[20D EMA]]</f>
        <v>-3.3596519497260696E-2</v>
      </c>
      <c r="T428" s="1">
        <f>(Table2[[#This Row],[Close Price]]-Table2[[#This Row],[50D EMA]])/Table2[[#This Row],[50D EMA]]</f>
        <v>1.1313835605092446E-2</v>
      </c>
      <c r="U428" s="1">
        <f>(Table2[[#This Row],[Close Price]]-Table2[[#This Row],[200D EMA]])/Table2[[#This Row],[200D EMA]]</f>
        <v>0.15642585784080806</v>
      </c>
      <c r="V428">
        <v>1.2512296033333601</v>
      </c>
      <c r="W428">
        <v>1076.2</v>
      </c>
      <c r="X428">
        <v>1136.9000000000001</v>
      </c>
      <c r="Y428">
        <v>1076.2</v>
      </c>
      <c r="Z428">
        <v>1154</v>
      </c>
      <c r="AA428">
        <v>1076.2</v>
      </c>
      <c r="AB428">
        <v>1222</v>
      </c>
      <c r="AC428" s="1">
        <f>(Table2[[#This Row],[Close Price]]/Table2[[#This Row],[Day Low]])-1</f>
        <v>3.1128043114660997E-3</v>
      </c>
      <c r="AD428" s="1">
        <f>(Table2[[#This Row],[Day High]]/Table2[[#This Row],[Close Price]])-1</f>
        <v>5.3123986846371318E-2</v>
      </c>
      <c r="AE428" s="1">
        <f>(Table2[[#This Row],[Close Price]]/Table2[[#This Row],[Current Week Low]])-1</f>
        <v>3.1128043114660997E-3</v>
      </c>
      <c r="AF428" s="1">
        <f>(Table2[[#This Row],[Current Week High]]/Table2[[#This Row],[Close Price]])-1</f>
        <v>6.8963920151915215E-2</v>
      </c>
      <c r="AG428" s="1">
        <f>(Table2[[#This Row],[Close Price]]/Table2[[#This Row],[Current Month Low]])-1</f>
        <v>3.1128043114660997E-3</v>
      </c>
      <c r="AH428" s="1">
        <f>(Table2[[#This Row],[Current Month High]]/Table2[[#This Row],[Close Price]])-1</f>
        <v>0.13195312861840591</v>
      </c>
      <c r="AI428">
        <v>13.195312861840501</v>
      </c>
      <c r="AJ428">
        <v>80.723194107307194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0.06</v>
      </c>
      <c r="AM428" t="s">
        <v>3088</v>
      </c>
      <c r="AN428">
        <v>-2.59</v>
      </c>
      <c r="AO428" t="s">
        <v>3089</v>
      </c>
      <c r="AP428">
        <v>-2.6131004119179999E-3</v>
      </c>
      <c r="AQ428">
        <f>(Table2[[#This Row],[Sharpe Ratio]]-AVERAGE(Table2[Sharpe Ratio]))/_xlfn.STDEV.P(Table2[Sharpe Ratio])</f>
        <v>-0.72247784319061481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0.22970291784012917</v>
      </c>
      <c r="AS428">
        <f>_xlfn.RANK.AVG(Table2[[#This Row],[1Y Return vs Nifty Z-Score]],Table2[1Y Return vs Nifty Z-Score])</f>
        <v>255</v>
      </c>
      <c r="AT428">
        <f>_xlfn.RANK.AVG(Table2[[#This Row],[6M Return vs Nifty Z-Score]],Table2[6M Return vs Nifty Z-Score])</f>
        <v>423</v>
      </c>
      <c r="AU428">
        <f>_xlfn.RANK.AVG(Table2[[#This Row],[Sharpe Ratio Z-Score]],Table2[Sharpe Ratio Z-Score])</f>
        <v>570</v>
      </c>
      <c r="AV428">
        <f>(Table2[[#This Row],[Rank 1Y]]+Table2[[#This Row],[Rank 6M]]+Table2[[#This Row],[Rank Sharpe]])/3</f>
        <v>416</v>
      </c>
    </row>
    <row r="429" spans="1:48" x14ac:dyDescent="0.3">
      <c r="A429" t="s">
        <v>204</v>
      </c>
      <c r="B429" t="s">
        <v>205</v>
      </c>
      <c r="C429" t="s">
        <v>3034</v>
      </c>
      <c r="D429" t="s">
        <v>51</v>
      </c>
      <c r="E429">
        <v>123710.1041448</v>
      </c>
      <c r="F429">
        <v>1531.9</v>
      </c>
      <c r="G429">
        <v>2.25947998932525</v>
      </c>
      <c r="H429">
        <f>(Table2[[#This Row],[1Y Return vs Nifty]]-AVERAGE(Table2[1Y Return vs Nifty]))/_xlfn.STDEV.P(Table2[1Y Return vs Nifty])</f>
        <v>-0.46783340727874034</v>
      </c>
      <c r="I429">
        <v>1.0075794827909901</v>
      </c>
      <c r="J429">
        <f>(Table2[[#This Row],[1M Return vs Nifty]]-AVERAGE(Table2[1M Return vs Nifty]))/_xlfn.STDEV.P(Table2[1M Return vs Nifty])</f>
        <v>0.28858110005127185</v>
      </c>
      <c r="K429">
        <v>-1.94032896116981</v>
      </c>
      <c r="L429">
        <f>(Table2[[#This Row],[6M Return vs Nifty]]-AVERAGE(Table2[6M Return vs Nifty]))/_xlfn.STDEV.P(Table2[6M Return vs Nifty])</f>
        <v>-0.21035694781677844</v>
      </c>
      <c r="M429">
        <v>0.51658229034777603</v>
      </c>
      <c r="N429">
        <f>(Table2[[#This Row],[1W Return vs Nifty]]-AVERAGE(Table2[1W Return vs Nifty]))/_xlfn.STDEV.P(Table2[1W Return vs Nifty])</f>
        <v>0.32862941112798782</v>
      </c>
      <c r="O429">
        <v>1521.04</v>
      </c>
      <c r="P429">
        <v>1501.48255569969</v>
      </c>
      <c r="Q429">
        <v>1390.98841905893</v>
      </c>
      <c r="R429">
        <v>53.238320116058198</v>
      </c>
      <c r="S429" s="1">
        <f>(Table2[[#This Row],[Close Price]]-Table2[[#This Row],[20D EMA]])/Table2[[#This Row],[20D EMA]]</f>
        <v>7.1398516804292642E-3</v>
      </c>
      <c r="T429" s="1">
        <f>(Table2[[#This Row],[Close Price]]-Table2[[#This Row],[50D EMA]])/Table2[[#This Row],[50D EMA]]</f>
        <v>2.0258273520957139E-2</v>
      </c>
      <c r="U429" s="1">
        <f>(Table2[[#This Row],[Close Price]]-Table2[[#This Row],[200D EMA]])/Table2[[#This Row],[200D EMA]]</f>
        <v>0.10130320210458937</v>
      </c>
      <c r="V429">
        <v>1.08126377793894</v>
      </c>
      <c r="W429">
        <v>1505.7</v>
      </c>
      <c r="X429">
        <v>1542.35</v>
      </c>
      <c r="Y429">
        <v>1472</v>
      </c>
      <c r="Z429">
        <v>1542.35</v>
      </c>
      <c r="AA429">
        <v>1472</v>
      </c>
      <c r="AB429">
        <v>1552.5</v>
      </c>
      <c r="AC429" s="1">
        <f>(Table2[[#This Row],[Close Price]]/Table2[[#This Row],[Day Low]])-1</f>
        <v>1.740054459719742E-2</v>
      </c>
      <c r="AD429" s="1">
        <f>(Table2[[#This Row],[Day High]]/Table2[[#This Row],[Close Price]])-1</f>
        <v>6.8215940988314294E-3</v>
      </c>
      <c r="AE429" s="1">
        <f>(Table2[[#This Row],[Close Price]]/Table2[[#This Row],[Current Week Low]])-1</f>
        <v>4.0692934782608825E-2</v>
      </c>
      <c r="AF429" s="1">
        <f>(Table2[[#This Row],[Current Week High]]/Table2[[#This Row],[Close Price]])-1</f>
        <v>6.8215940988314294E-3</v>
      </c>
      <c r="AG429" s="1">
        <f>(Table2[[#This Row],[Close Price]]/Table2[[#This Row],[Current Month Low]])-1</f>
        <v>4.0692934782608825E-2</v>
      </c>
      <c r="AH429" s="1">
        <f>(Table2[[#This Row],[Current Month High]]/Table2[[#This Row],[Close Price]])-1</f>
        <v>1.3447352960376024E-2</v>
      </c>
      <c r="AI429">
        <v>4.4454598864155503</v>
      </c>
      <c r="AJ429">
        <v>35.326855123674903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-0.04</v>
      </c>
      <c r="AM429" t="s">
        <v>3089</v>
      </c>
      <c r="AN429">
        <v>3.12</v>
      </c>
      <c r="AO429" t="s">
        <v>3088</v>
      </c>
      <c r="AP429">
        <v>4.5508107382548998E-2</v>
      </c>
      <c r="AQ429">
        <f>(Table2[[#This Row],[Sharpe Ratio]]-AVERAGE(Table2[Sharpe Ratio]))/_xlfn.STDEV.P(Table2[Sharpe Ratio])</f>
        <v>-0.15899232785711589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-0.21997217177337502</v>
      </c>
      <c r="AS429">
        <f>_xlfn.RANK.AVG(Table2[[#This Row],[1Y Return vs Nifty Z-Score]],Table2[1Y Return vs Nifty Z-Score])</f>
        <v>469</v>
      </c>
      <c r="AT429">
        <f>_xlfn.RANK.AVG(Table2[[#This Row],[6M Return vs Nifty Z-Score]],Table2[6M Return vs Nifty Z-Score])</f>
        <v>391</v>
      </c>
      <c r="AU429">
        <f>_xlfn.RANK.AVG(Table2[[#This Row],[Sharpe Ratio Z-Score]],Table2[Sharpe Ratio Z-Score])</f>
        <v>388</v>
      </c>
      <c r="AV429">
        <f>(Table2[[#This Row],[Rank 1Y]]+Table2[[#This Row],[Rank 6M]]+Table2[[#This Row],[Rank Sharpe]])/3</f>
        <v>416</v>
      </c>
    </row>
    <row r="430" spans="1:48" x14ac:dyDescent="0.3">
      <c r="A430" t="s">
        <v>892</v>
      </c>
      <c r="B430" t="s">
        <v>893</v>
      </c>
      <c r="C430" t="s">
        <v>3034</v>
      </c>
      <c r="D430" t="s">
        <v>51</v>
      </c>
      <c r="E430">
        <v>16177.326705539999</v>
      </c>
      <c r="F430">
        <v>1546.35</v>
      </c>
      <c r="G430">
        <v>41.085211734843199</v>
      </c>
      <c r="H430">
        <f>(Table2[[#This Row],[1Y Return vs Nifty]]-AVERAGE(Table2[1Y Return vs Nifty]))/_xlfn.STDEV.P(Table2[1Y Return vs Nifty])</f>
        <v>0.13981021761657092</v>
      </c>
      <c r="I430">
        <v>-7.5908562000748896</v>
      </c>
      <c r="J430">
        <f>(Table2[[#This Row],[1M Return vs Nifty]]-AVERAGE(Table2[1M Return vs Nifty]))/_xlfn.STDEV.P(Table2[1M Return vs Nifty])</f>
        <v>-0.62322045021112082</v>
      </c>
      <c r="K430">
        <v>-5.6576010043346798</v>
      </c>
      <c r="L430">
        <f>(Table2[[#This Row],[6M Return vs Nifty]]-AVERAGE(Table2[6M Return vs Nifty]))/_xlfn.STDEV.P(Table2[6M Return vs Nifty])</f>
        <v>-0.34739272951797118</v>
      </c>
      <c r="M430">
        <v>-6.1570167018669899</v>
      </c>
      <c r="N430">
        <f>(Table2[[#This Row],[1W Return vs Nifty]]-AVERAGE(Table2[1W Return vs Nifty]))/_xlfn.STDEV.P(Table2[1W Return vs Nifty])</f>
        <v>-1.0032295640196298</v>
      </c>
      <c r="O430">
        <v>1629.52</v>
      </c>
      <c r="P430">
        <v>1599.30930282443</v>
      </c>
      <c r="Q430">
        <v>1431.6951695166499</v>
      </c>
      <c r="R430">
        <v>21.436670695838401</v>
      </c>
      <c r="S430" s="1">
        <f>(Table2[[#This Row],[Close Price]]-Table2[[#This Row],[20D EMA]])/Table2[[#This Row],[20D EMA]]</f>
        <v>-5.1039569934704744E-2</v>
      </c>
      <c r="T430" s="1">
        <f>(Table2[[#This Row],[Close Price]]-Table2[[#This Row],[50D EMA]])/Table2[[#This Row],[50D EMA]]</f>
        <v>-3.3113859045840799E-2</v>
      </c>
      <c r="U430" s="1">
        <f>(Table2[[#This Row],[Close Price]]-Table2[[#This Row],[200D EMA]])/Table2[[#This Row],[200D EMA]]</f>
        <v>8.0083269766187903E-2</v>
      </c>
      <c r="V430">
        <v>0.43179772871816702</v>
      </c>
      <c r="W430">
        <v>1479.45</v>
      </c>
      <c r="X430">
        <v>1565.95</v>
      </c>
      <c r="Y430">
        <v>1479.45</v>
      </c>
      <c r="Z430">
        <v>1577.5</v>
      </c>
      <c r="AA430">
        <v>1479.45</v>
      </c>
      <c r="AB430">
        <v>1655.1</v>
      </c>
      <c r="AC430" s="1">
        <f>(Table2[[#This Row],[Close Price]]/Table2[[#This Row],[Day Low]])-1</f>
        <v>4.521950724931556E-2</v>
      </c>
      <c r="AD430" s="1">
        <f>(Table2[[#This Row],[Day High]]/Table2[[#This Row],[Close Price]])-1</f>
        <v>1.2675008891906758E-2</v>
      </c>
      <c r="AE430" s="1">
        <f>(Table2[[#This Row],[Close Price]]/Table2[[#This Row],[Current Week Low]])-1</f>
        <v>4.521950724931556E-2</v>
      </c>
      <c r="AF430" s="1">
        <f>(Table2[[#This Row],[Current Week High]]/Table2[[#This Row],[Close Price]])-1</f>
        <v>2.0144210560351761E-2</v>
      </c>
      <c r="AG430" s="1">
        <f>(Table2[[#This Row],[Close Price]]/Table2[[#This Row],[Current Month Low]])-1</f>
        <v>4.521950724931556E-2</v>
      </c>
      <c r="AH430" s="1">
        <f>(Table2[[#This Row],[Current Month High]]/Table2[[#This Row],[Close Price]])-1</f>
        <v>7.0326898826268414E-2</v>
      </c>
      <c r="AI430">
        <v>16.338474472144</v>
      </c>
      <c r="AJ430">
        <v>71.807121826565194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-0.05</v>
      </c>
      <c r="AM430" t="s">
        <v>3089</v>
      </c>
      <c r="AN430">
        <v>-7.55</v>
      </c>
      <c r="AO430" t="s">
        <v>3089</v>
      </c>
      <c r="AQ430">
        <f>(Table2[[#This Row],[Sharpe Ratio]]-AVERAGE(Table2[Sharpe Ratio]))/_xlfn.STDEV.P(Table2[Sharpe Ratio])</f>
        <v>-0.69187918825832739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-2.5259117143904781</v>
      </c>
      <c r="AS430">
        <f>_xlfn.RANK.AVG(Table2[[#This Row],[1Y Return vs Nifty Z-Score]],Table2[1Y Return vs Nifty Z-Score])</f>
        <v>258</v>
      </c>
      <c r="AT430">
        <f>_xlfn.RANK.AVG(Table2[[#This Row],[6M Return vs Nifty Z-Score]],Table2[6M Return vs Nifty Z-Score])</f>
        <v>448</v>
      </c>
      <c r="AU430">
        <f>_xlfn.RANK.AVG(Table2[[#This Row],[Sharpe Ratio Z-Score]],Table2[Sharpe Ratio Z-Score])</f>
        <v>542.5</v>
      </c>
      <c r="AV430">
        <f>(Table2[[#This Row],[Rank 1Y]]+Table2[[#This Row],[Rank 6M]]+Table2[[#This Row],[Rank Sharpe]])/3</f>
        <v>416.16666666666669</v>
      </c>
    </row>
    <row r="431" spans="1:48" x14ac:dyDescent="0.3">
      <c r="A431" t="s">
        <v>1045</v>
      </c>
      <c r="B431" t="s">
        <v>1046</v>
      </c>
      <c r="C431" t="s">
        <v>3033</v>
      </c>
      <c r="D431" t="s">
        <v>46</v>
      </c>
      <c r="E431">
        <v>12023.990663549999</v>
      </c>
      <c r="F431">
        <v>468.7</v>
      </c>
      <c r="G431">
        <v>10.779217082069</v>
      </c>
      <c r="H431">
        <f>(Table2[[#This Row],[1Y Return vs Nifty]]-AVERAGE(Table2[1Y Return vs Nifty]))/_xlfn.STDEV.P(Table2[1Y Return vs Nifty])</f>
        <v>-0.334494930514874</v>
      </c>
      <c r="I431">
        <v>-2.8766404333356999</v>
      </c>
      <c r="J431">
        <f>(Table2[[#This Row],[1M Return vs Nifty]]-AVERAGE(Table2[1M Return vs Nifty]))/_xlfn.STDEV.P(Table2[1M Return vs Nifty])</f>
        <v>-0.12331216422490408</v>
      </c>
      <c r="K431">
        <v>-3.9163613116395202</v>
      </c>
      <c r="L431">
        <f>(Table2[[#This Row],[6M Return vs Nifty]]-AVERAGE(Table2[6M Return vs Nifty]))/_xlfn.STDEV.P(Table2[6M Return vs Nifty])</f>
        <v>-0.28320260847036755</v>
      </c>
      <c r="M431">
        <v>-5.8779246490072996</v>
      </c>
      <c r="N431">
        <f>(Table2[[#This Row],[1W Return vs Nifty]]-AVERAGE(Table2[1W Return vs Nifty]))/_xlfn.STDEV.P(Table2[1W Return vs Nifty])</f>
        <v>-0.94753079399656126</v>
      </c>
      <c r="O431">
        <v>498.56</v>
      </c>
      <c r="P431">
        <v>492.654464941725</v>
      </c>
      <c r="Q431">
        <v>435.754217629344</v>
      </c>
      <c r="R431">
        <v>19.602153127073699</v>
      </c>
      <c r="S431" s="1">
        <f>(Table2[[#This Row],[Close Price]]-Table2[[#This Row],[20D EMA]])/Table2[[#This Row],[20D EMA]]</f>
        <v>-5.9892490372272171E-2</v>
      </c>
      <c r="T431" s="1">
        <f>(Table2[[#This Row],[Close Price]]-Table2[[#This Row],[50D EMA]])/Table2[[#This Row],[50D EMA]]</f>
        <v>-4.8623257569701574E-2</v>
      </c>
      <c r="U431" s="1">
        <f>(Table2[[#This Row],[Close Price]]-Table2[[#This Row],[200D EMA]])/Table2[[#This Row],[200D EMA]]</f>
        <v>7.5606341918828965E-2</v>
      </c>
      <c r="V431">
        <v>0.27767324736260401</v>
      </c>
      <c r="W431">
        <v>464.25</v>
      </c>
      <c r="X431">
        <v>480.75</v>
      </c>
      <c r="Y431">
        <v>464.25</v>
      </c>
      <c r="Z431">
        <v>485.25</v>
      </c>
      <c r="AA431">
        <v>464.25</v>
      </c>
      <c r="AB431">
        <v>508.9</v>
      </c>
      <c r="AC431" s="1">
        <f>(Table2[[#This Row],[Close Price]]/Table2[[#This Row],[Day Low]])-1</f>
        <v>9.5853527194398325E-3</v>
      </c>
      <c r="AD431" s="1">
        <f>(Table2[[#This Row],[Day High]]/Table2[[#This Row],[Close Price]])-1</f>
        <v>2.5709409003627171E-2</v>
      </c>
      <c r="AE431" s="1">
        <f>(Table2[[#This Row],[Close Price]]/Table2[[#This Row],[Current Week Low]])-1</f>
        <v>9.5853527194398325E-3</v>
      </c>
      <c r="AF431" s="1">
        <f>(Table2[[#This Row],[Current Week High]]/Table2[[#This Row],[Close Price]])-1</f>
        <v>3.5310433112865303E-2</v>
      </c>
      <c r="AG431" s="1">
        <f>(Table2[[#This Row],[Close Price]]/Table2[[#This Row],[Current Month Low]])-1</f>
        <v>9.5853527194398325E-3</v>
      </c>
      <c r="AH431" s="1">
        <f>(Table2[[#This Row],[Current Month High]]/Table2[[#This Row],[Close Price]])-1</f>
        <v>8.5769148709195608E-2</v>
      </c>
      <c r="AI431">
        <v>22.6370812886707</v>
      </c>
      <c r="AJ431">
        <v>51.144792002579798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-0.02</v>
      </c>
      <c r="AM431" t="s">
        <v>3089</v>
      </c>
      <c r="AN431">
        <v>-7.59</v>
      </c>
      <c r="AO431" t="s">
        <v>3089</v>
      </c>
      <c r="AP431">
        <v>3.3114034099590003E-2</v>
      </c>
      <c r="AQ431">
        <f>(Table2[[#This Row],[Sharpe Ratio]]-AVERAGE(Table2[Sharpe Ratio]))/_xlfn.STDEV.P(Table2[Sharpe Ratio])</f>
        <v>-0.304123364483597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-1.9926638616903039</v>
      </c>
      <c r="AS431">
        <f>_xlfn.RANK.AVG(Table2[[#This Row],[1Y Return vs Nifty Z-Score]],Table2[1Y Return vs Nifty Z-Score])</f>
        <v>408</v>
      </c>
      <c r="AT431">
        <f>_xlfn.RANK.AVG(Table2[[#This Row],[6M Return vs Nifty Z-Score]],Table2[6M Return vs Nifty Z-Score])</f>
        <v>420</v>
      </c>
      <c r="AU431">
        <f>_xlfn.RANK.AVG(Table2[[#This Row],[Sharpe Ratio Z-Score]],Table2[Sharpe Ratio Z-Score])</f>
        <v>423</v>
      </c>
      <c r="AV431">
        <f>(Table2[[#This Row],[Rank 1Y]]+Table2[[#This Row],[Rank 6M]]+Table2[[#This Row],[Rank Sharpe]])/3</f>
        <v>417</v>
      </c>
    </row>
    <row r="432" spans="1:48" x14ac:dyDescent="0.3">
      <c r="A432" t="s">
        <v>217</v>
      </c>
      <c r="B432" t="s">
        <v>218</v>
      </c>
      <c r="C432" t="s">
        <v>3032</v>
      </c>
      <c r="D432" t="s">
        <v>219</v>
      </c>
      <c r="E432">
        <v>117313.02243647999</v>
      </c>
      <c r="F432">
        <v>1185.5999999999999</v>
      </c>
      <c r="G432">
        <v>20.3409067171652</v>
      </c>
      <c r="H432">
        <f>(Table2[[#This Row],[1Y Return vs Nifty]]-AVERAGE(Table2[1Y Return vs Nifty]))/_xlfn.STDEV.P(Table2[1Y Return vs Nifty])</f>
        <v>-0.18484933495788877</v>
      </c>
      <c r="I432">
        <v>7.6696045983882701</v>
      </c>
      <c r="J432">
        <f>(Table2[[#This Row],[1M Return vs Nifty]]-AVERAGE(Table2[1M Return vs Nifty]))/_xlfn.STDEV.P(Table2[1M Return vs Nifty])</f>
        <v>0.99504039710610159</v>
      </c>
      <c r="K432">
        <v>-6.2465616768480601</v>
      </c>
      <c r="L432">
        <f>(Table2[[#This Row],[6M Return vs Nifty]]-AVERAGE(Table2[6M Return vs Nifty]))/_xlfn.STDEV.P(Table2[6M Return vs Nifty])</f>
        <v>-0.36910453462987691</v>
      </c>
      <c r="M432">
        <v>3.16303284948357</v>
      </c>
      <c r="N432">
        <f>(Table2[[#This Row],[1W Return vs Nifty]]-AVERAGE(Table2[1W Return vs Nifty]))/_xlfn.STDEV.P(Table2[1W Return vs Nifty])</f>
        <v>0.85678504852562798</v>
      </c>
      <c r="O432">
        <v>1178.99</v>
      </c>
      <c r="P432">
        <v>1146.6074507821199</v>
      </c>
      <c r="Q432">
        <v>1066.7102924588401</v>
      </c>
      <c r="R432">
        <v>48.359706511397597</v>
      </c>
      <c r="S432" s="1">
        <f>(Table2[[#This Row],[Close Price]]-Table2[[#This Row],[20D EMA]])/Table2[[#This Row],[20D EMA]]</f>
        <v>5.6064936937547391E-3</v>
      </c>
      <c r="T432" s="1">
        <f>(Table2[[#This Row],[Close Price]]-Table2[[#This Row],[50D EMA]])/Table2[[#This Row],[50D EMA]]</f>
        <v>3.4006886307325582E-2</v>
      </c>
      <c r="U432" s="1">
        <f>(Table2[[#This Row],[Close Price]]-Table2[[#This Row],[200D EMA]])/Table2[[#This Row],[200D EMA]]</f>
        <v>0.11145454242042697</v>
      </c>
      <c r="V432">
        <v>1.28040245707991</v>
      </c>
      <c r="W432">
        <v>1182.8499999999999</v>
      </c>
      <c r="X432">
        <v>1212.0999999999999</v>
      </c>
      <c r="Y432">
        <v>1151</v>
      </c>
      <c r="Z432">
        <v>1213.5999999999999</v>
      </c>
      <c r="AA432">
        <v>1151</v>
      </c>
      <c r="AB432">
        <v>1220</v>
      </c>
      <c r="AC432" s="1">
        <f>(Table2[[#This Row],[Close Price]]/Table2[[#This Row],[Day Low]])-1</f>
        <v>2.3248932662636168E-3</v>
      </c>
      <c r="AD432" s="1">
        <f>(Table2[[#This Row],[Day High]]/Table2[[#This Row],[Close Price]])-1</f>
        <v>2.2351551956815152E-2</v>
      </c>
      <c r="AE432" s="1">
        <f>(Table2[[#This Row],[Close Price]]/Table2[[#This Row],[Current Week Low]])-1</f>
        <v>3.0060816681146685E-2</v>
      </c>
      <c r="AF432" s="1">
        <f>(Table2[[#This Row],[Current Week High]]/Table2[[#This Row],[Close Price]])-1</f>
        <v>2.3616734143049989E-2</v>
      </c>
      <c r="AG432" s="1">
        <f>(Table2[[#This Row],[Close Price]]/Table2[[#This Row],[Current Month Low]])-1</f>
        <v>3.0060816681146685E-2</v>
      </c>
      <c r="AH432" s="1">
        <f>(Table2[[#This Row],[Current Month High]]/Table2[[#This Row],[Close Price]])-1</f>
        <v>2.9014844804318596E-2</v>
      </c>
      <c r="AI432">
        <v>5.7203440302922601</v>
      </c>
      <c r="AJ432">
        <v>44.924432965999699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-0.02</v>
      </c>
      <c r="AM432" t="s">
        <v>3089</v>
      </c>
      <c r="AN432">
        <v>1.04</v>
      </c>
      <c r="AO432" t="s">
        <v>3088</v>
      </c>
      <c r="AP432">
        <v>2.3069546509262E-2</v>
      </c>
      <c r="AQ432">
        <f>(Table2[[#This Row],[Sharpe Ratio]]-AVERAGE(Table2[Sharpe Ratio]))/_xlfn.STDEV.P(Table2[Sharpe Ratio])</f>
        <v>-0.42174142781798601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0.8761301482259779</v>
      </c>
      <c r="AS432">
        <f>_xlfn.RANK.AVG(Table2[[#This Row],[1Y Return vs Nifty Z-Score]],Table2[1Y Return vs Nifty Z-Score])</f>
        <v>342</v>
      </c>
      <c r="AT432">
        <f>_xlfn.RANK.AVG(Table2[[#This Row],[6M Return vs Nifty Z-Score]],Table2[6M Return vs Nifty Z-Score])</f>
        <v>453</v>
      </c>
      <c r="AU432">
        <f>_xlfn.RANK.AVG(Table2[[#This Row],[Sharpe Ratio Z-Score]],Table2[Sharpe Ratio Z-Score])</f>
        <v>459</v>
      </c>
      <c r="AV432">
        <f>(Table2[[#This Row],[Rank 1Y]]+Table2[[#This Row],[Rank 6M]]+Table2[[#This Row],[Rank Sharpe]])/3</f>
        <v>418</v>
      </c>
    </row>
    <row r="433" spans="1:48" x14ac:dyDescent="0.3">
      <c r="A433" t="s">
        <v>1548</v>
      </c>
      <c r="B433" t="s">
        <v>1549</v>
      </c>
      <c r="C433" t="s">
        <v>3041</v>
      </c>
      <c r="D433" t="s">
        <v>265</v>
      </c>
      <c r="E433">
        <v>5970.9580759599903</v>
      </c>
      <c r="F433">
        <v>752.9</v>
      </c>
      <c r="G433">
        <v>28.1924997110569</v>
      </c>
      <c r="H433">
        <f>(Table2[[#This Row],[1Y Return vs Nifty]]-AVERAGE(Table2[1Y Return vs Nifty]))/_xlfn.STDEV.P(Table2[1Y Return vs Nifty])</f>
        <v>-6.1967673402038147E-2</v>
      </c>
      <c r="I433">
        <v>-3.8212064352445601</v>
      </c>
      <c r="J433">
        <f>(Table2[[#This Row],[1M Return vs Nifty]]-AVERAGE(Table2[1M Return vs Nifty]))/_xlfn.STDEV.P(Table2[1M Return vs Nifty])</f>
        <v>-0.22347651697826329</v>
      </c>
      <c r="K433">
        <v>-2.9987051128067299</v>
      </c>
      <c r="L433">
        <f>(Table2[[#This Row],[6M Return vs Nifty]]-AVERAGE(Table2[6M Return vs Nifty]))/_xlfn.STDEV.P(Table2[6M Return vs Nifty])</f>
        <v>-0.24937357118717424</v>
      </c>
      <c r="M433">
        <v>-5.1000515962160202</v>
      </c>
      <c r="N433">
        <f>(Table2[[#This Row],[1W Return vs Nifty]]-AVERAGE(Table2[1W Return vs Nifty]))/_xlfn.STDEV.P(Table2[1W Return vs Nifty])</f>
        <v>-0.79228964029611704</v>
      </c>
      <c r="O433">
        <v>773.14</v>
      </c>
      <c r="P433">
        <v>747.59382348590805</v>
      </c>
      <c r="Q433">
        <v>690.61334670097904</v>
      </c>
      <c r="R433">
        <v>37.763563970719702</v>
      </c>
      <c r="S433" s="1">
        <f>(Table2[[#This Row],[Close Price]]-Table2[[#This Row],[20D EMA]])/Table2[[#This Row],[20D EMA]]</f>
        <v>-2.6178958532736645E-2</v>
      </c>
      <c r="T433" s="1">
        <f>(Table2[[#This Row],[Close Price]]-Table2[[#This Row],[50D EMA]])/Table2[[#This Row],[50D EMA]]</f>
        <v>7.0976730243036187E-3</v>
      </c>
      <c r="U433" s="1">
        <f>(Table2[[#This Row],[Close Price]]-Table2[[#This Row],[200D EMA]])/Table2[[#This Row],[200D EMA]]</f>
        <v>9.0190341088194667E-2</v>
      </c>
      <c r="V433">
        <v>1.2655619713535</v>
      </c>
      <c r="W433">
        <v>748</v>
      </c>
      <c r="X433">
        <v>779</v>
      </c>
      <c r="Y433">
        <v>741.55</v>
      </c>
      <c r="Z433">
        <v>779</v>
      </c>
      <c r="AA433">
        <v>741.55</v>
      </c>
      <c r="AB433">
        <v>816.9</v>
      </c>
      <c r="AC433" s="1">
        <f>(Table2[[#This Row],[Close Price]]/Table2[[#This Row],[Day Low]])-1</f>
        <v>6.5508021390374704E-3</v>
      </c>
      <c r="AD433" s="1">
        <f>(Table2[[#This Row],[Day High]]/Table2[[#This Row],[Close Price]])-1</f>
        <v>3.466595829459429E-2</v>
      </c>
      <c r="AE433" s="1">
        <f>(Table2[[#This Row],[Close Price]]/Table2[[#This Row],[Current Week Low]])-1</f>
        <v>1.5305778437057604E-2</v>
      </c>
      <c r="AF433" s="1">
        <f>(Table2[[#This Row],[Current Week High]]/Table2[[#This Row],[Close Price]])-1</f>
        <v>3.466595829459429E-2</v>
      </c>
      <c r="AG433" s="1">
        <f>(Table2[[#This Row],[Close Price]]/Table2[[#This Row],[Current Month Low]])-1</f>
        <v>1.5305778437057604E-2</v>
      </c>
      <c r="AH433" s="1">
        <f>(Table2[[#This Row],[Current Month High]]/Table2[[#This Row],[Close Price]])-1</f>
        <v>8.5004648691725304E-2</v>
      </c>
      <c r="AI433">
        <v>17.3861070527294</v>
      </c>
      <c r="AJ433">
        <v>61.549190001072802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0.06</v>
      </c>
      <c r="AM433" t="s">
        <v>3088</v>
      </c>
      <c r="AN433">
        <v>-1.29</v>
      </c>
      <c r="AO433" t="s">
        <v>3089</v>
      </c>
      <c r="AQ433">
        <f>(Table2[[#This Row],[Sharpe Ratio]]-AVERAGE(Table2[Sharpe Ratio]))/_xlfn.STDEV.P(Table2[Sharpe Ratio])</f>
        <v>-0.69187918825832739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-2.0189865901219202</v>
      </c>
      <c r="AS433">
        <f>_xlfn.RANK.AVG(Table2[[#This Row],[1Y Return vs Nifty Z-Score]],Table2[1Y Return vs Nifty Z-Score])</f>
        <v>307</v>
      </c>
      <c r="AT433">
        <f>_xlfn.RANK.AVG(Table2[[#This Row],[6M Return vs Nifty Z-Score]],Table2[6M Return vs Nifty Z-Score])</f>
        <v>408</v>
      </c>
      <c r="AU433">
        <f>_xlfn.RANK.AVG(Table2[[#This Row],[Sharpe Ratio Z-Score]],Table2[Sharpe Ratio Z-Score])</f>
        <v>542.5</v>
      </c>
      <c r="AV433">
        <f>(Table2[[#This Row],[Rank 1Y]]+Table2[[#This Row],[Rank 6M]]+Table2[[#This Row],[Rank Sharpe]])/3</f>
        <v>419.16666666666669</v>
      </c>
    </row>
    <row r="434" spans="1:48" x14ac:dyDescent="0.3">
      <c r="A434" t="s">
        <v>1677</v>
      </c>
      <c r="B434" t="s">
        <v>1678</v>
      </c>
      <c r="C434" t="s">
        <v>3036</v>
      </c>
      <c r="D434" t="s">
        <v>212</v>
      </c>
      <c r="E434">
        <v>4602.7310227830003</v>
      </c>
      <c r="F434">
        <v>181.01</v>
      </c>
      <c r="G434">
        <v>-5.3925858176255304</v>
      </c>
      <c r="H434">
        <f>(Table2[[#This Row],[1Y Return vs Nifty]]-AVERAGE(Table2[1Y Return vs Nifty]))/_xlfn.STDEV.P(Table2[1Y Return vs Nifty])</f>
        <v>-0.58759236083432409</v>
      </c>
      <c r="I434">
        <v>-13.815931376742199</v>
      </c>
      <c r="J434">
        <f>(Table2[[#This Row],[1M Return vs Nifty]]-AVERAGE(Table2[1M Return vs Nifty]))/_xlfn.STDEV.P(Table2[1M Return vs Nifty])</f>
        <v>-1.2833443850677639</v>
      </c>
      <c r="K434">
        <v>1.36908764042044</v>
      </c>
      <c r="L434">
        <f>(Table2[[#This Row],[6M Return vs Nifty]]-AVERAGE(Table2[6M Return vs Nifty]))/_xlfn.STDEV.P(Table2[6M Return vs Nifty])</f>
        <v>-8.8356597638557591E-2</v>
      </c>
      <c r="M434">
        <v>-7.7058864249819701</v>
      </c>
      <c r="N434">
        <f>(Table2[[#This Row],[1W Return vs Nifty]]-AVERAGE(Table2[1W Return vs Nifty]))/_xlfn.STDEV.P(Table2[1W Return vs Nifty])</f>
        <v>-1.3123395426790585</v>
      </c>
      <c r="O434">
        <v>202.7</v>
      </c>
      <c r="P434">
        <v>197.28261555222099</v>
      </c>
      <c r="Q434">
        <v>171.113884881361</v>
      </c>
      <c r="R434">
        <v>19.163975284688799</v>
      </c>
      <c r="S434" s="1">
        <f>(Table2[[#This Row],[Close Price]]-Table2[[#This Row],[20D EMA]])/Table2[[#This Row],[20D EMA]]</f>
        <v>-0.10700542673902318</v>
      </c>
      <c r="T434" s="1">
        <f>(Table2[[#This Row],[Close Price]]-Table2[[#This Row],[50D EMA]])/Table2[[#This Row],[50D EMA]]</f>
        <v>-8.2483778444804798E-2</v>
      </c>
      <c r="U434" s="1">
        <f>(Table2[[#This Row],[Close Price]]-Table2[[#This Row],[200D EMA]])/Table2[[#This Row],[200D EMA]]</f>
        <v>5.7833501503985474E-2</v>
      </c>
      <c r="V434">
        <v>0.58686340031253503</v>
      </c>
      <c r="W434">
        <v>179.3</v>
      </c>
      <c r="X434">
        <v>190</v>
      </c>
      <c r="Y434">
        <v>179.3</v>
      </c>
      <c r="Z434">
        <v>194.76</v>
      </c>
      <c r="AA434">
        <v>179.3</v>
      </c>
      <c r="AB434">
        <v>220</v>
      </c>
      <c r="AC434" s="1">
        <f>(Table2[[#This Row],[Close Price]]/Table2[[#This Row],[Day Low]])-1</f>
        <v>9.5370886781929176E-3</v>
      </c>
      <c r="AD434" s="1">
        <f>(Table2[[#This Row],[Day High]]/Table2[[#This Row],[Close Price]])-1</f>
        <v>4.9665764322413208E-2</v>
      </c>
      <c r="AE434" s="1">
        <f>(Table2[[#This Row],[Close Price]]/Table2[[#This Row],[Current Week Low]])-1</f>
        <v>9.5370886781929176E-3</v>
      </c>
      <c r="AF434" s="1">
        <f>(Table2[[#This Row],[Current Week High]]/Table2[[#This Row],[Close Price]])-1</f>
        <v>7.5962653997016849E-2</v>
      </c>
      <c r="AG434" s="1">
        <f>(Table2[[#This Row],[Close Price]]/Table2[[#This Row],[Current Month Low]])-1</f>
        <v>9.5370886781929176E-3</v>
      </c>
      <c r="AH434" s="1">
        <f>(Table2[[#This Row],[Current Month High]]/Table2[[#This Row],[Close Price]])-1</f>
        <v>0.21540246395226781</v>
      </c>
      <c r="AI434">
        <v>24.689243688194001</v>
      </c>
      <c r="AJ434">
        <v>43.601745339151101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0.05</v>
      </c>
      <c r="AM434" t="s">
        <v>3088</v>
      </c>
      <c r="AN434">
        <v>-10.44</v>
      </c>
      <c r="AO434" t="s">
        <v>3089</v>
      </c>
      <c r="AP434">
        <v>4.5766868904789003E-2</v>
      </c>
      <c r="AQ434">
        <f>(Table2[[#This Row],[Sharpe Ratio]]-AVERAGE(Table2[Sharpe Ratio]))/_xlfn.STDEV.P(Table2[Sharpe Ratio])</f>
        <v>-0.15596230478847931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-3.4275951910081837</v>
      </c>
      <c r="AS434">
        <f>_xlfn.RANK.AVG(Table2[[#This Row],[1Y Return vs Nifty Z-Score]],Table2[1Y Return vs Nifty Z-Score])</f>
        <v>528</v>
      </c>
      <c r="AT434">
        <f>_xlfn.RANK.AVG(Table2[[#This Row],[6M Return vs Nifty Z-Score]],Table2[6M Return vs Nifty Z-Score])</f>
        <v>344</v>
      </c>
      <c r="AU434">
        <f>_xlfn.RANK.AVG(Table2[[#This Row],[Sharpe Ratio Z-Score]],Table2[Sharpe Ratio Z-Score])</f>
        <v>386</v>
      </c>
      <c r="AV434">
        <f>(Table2[[#This Row],[Rank 1Y]]+Table2[[#This Row],[Rank 6M]]+Table2[[#This Row],[Rank Sharpe]])/3</f>
        <v>419.33333333333331</v>
      </c>
    </row>
    <row r="435" spans="1:48" x14ac:dyDescent="0.3">
      <c r="A435" t="s">
        <v>1124</v>
      </c>
      <c r="B435" t="s">
        <v>1125</v>
      </c>
      <c r="C435" t="s">
        <v>3036</v>
      </c>
      <c r="D435" t="s">
        <v>382</v>
      </c>
      <c r="E435">
        <v>10517.59119386</v>
      </c>
      <c r="F435">
        <v>403.4</v>
      </c>
      <c r="G435">
        <v>26.642053440039302</v>
      </c>
      <c r="H435">
        <f>(Table2[[#This Row],[1Y Return vs Nifty]]-AVERAGE(Table2[1Y Return vs Nifty]))/_xlfn.STDEV.P(Table2[1Y Return vs Nifty])</f>
        <v>-8.6232993074610964E-2</v>
      </c>
      <c r="I435">
        <v>-8.40794423216966</v>
      </c>
      <c r="J435">
        <f>(Table2[[#This Row],[1M Return vs Nifty]]-AVERAGE(Table2[1M Return vs Nifty]))/_xlfn.STDEV.P(Table2[1M Return vs Nifty])</f>
        <v>-0.70986669167216543</v>
      </c>
      <c r="K435">
        <v>-34.118859094303502</v>
      </c>
      <c r="L435">
        <f>(Table2[[#This Row],[6M Return vs Nifty]]-AVERAGE(Table2[6M Return vs Nifty]))/_xlfn.STDEV.P(Table2[6M Return vs Nifty])</f>
        <v>-1.3966058904782461</v>
      </c>
      <c r="M435">
        <v>-3.2998478482332501</v>
      </c>
      <c r="N435">
        <f>(Table2[[#This Row],[1W Return vs Nifty]]-AVERAGE(Table2[1W Return vs Nifty]))/_xlfn.STDEV.P(Table2[1W Return vs Nifty])</f>
        <v>-0.43302059796345288</v>
      </c>
      <c r="O435">
        <v>435.18</v>
      </c>
      <c r="P435">
        <v>430.83599828515401</v>
      </c>
      <c r="Q435">
        <v>397.13599374663499</v>
      </c>
      <c r="R435">
        <v>22.767078549362001</v>
      </c>
      <c r="S435" s="1">
        <f>(Table2[[#This Row],[Close Price]]-Table2[[#This Row],[20D EMA]])/Table2[[#This Row],[20D EMA]]</f>
        <v>-7.302725309067519E-2</v>
      </c>
      <c r="T435" s="1">
        <f>(Table2[[#This Row],[Close Price]]-Table2[[#This Row],[50D EMA]])/Table2[[#This Row],[50D EMA]]</f>
        <v>-6.3680840028124075E-2</v>
      </c>
      <c r="U435" s="1">
        <f>(Table2[[#This Row],[Close Price]]-Table2[[#This Row],[200D EMA]])/Table2[[#This Row],[200D EMA]]</f>
        <v>1.5772950203454227E-2</v>
      </c>
      <c r="V435">
        <v>0.72203938472140194</v>
      </c>
      <c r="W435">
        <v>400.1</v>
      </c>
      <c r="X435">
        <v>428.45</v>
      </c>
      <c r="Y435">
        <v>400.1</v>
      </c>
      <c r="Z435">
        <v>429.95</v>
      </c>
      <c r="AA435">
        <v>400.1</v>
      </c>
      <c r="AB435">
        <v>448.25</v>
      </c>
      <c r="AC435" s="1">
        <f>(Table2[[#This Row],[Close Price]]/Table2[[#This Row],[Day Low]])-1</f>
        <v>8.2479380154960591E-3</v>
      </c>
      <c r="AD435" s="1">
        <f>(Table2[[#This Row],[Day High]]/Table2[[#This Row],[Close Price]])-1</f>
        <v>6.2097174020822932E-2</v>
      </c>
      <c r="AE435" s="1">
        <f>(Table2[[#This Row],[Close Price]]/Table2[[#This Row],[Current Week Low]])-1</f>
        <v>8.2479380154960591E-3</v>
      </c>
      <c r="AF435" s="1">
        <f>(Table2[[#This Row],[Current Week High]]/Table2[[#This Row],[Close Price]])-1</f>
        <v>6.5815567674764486E-2</v>
      </c>
      <c r="AG435" s="1">
        <f>(Table2[[#This Row],[Close Price]]/Table2[[#This Row],[Current Month Low]])-1</f>
        <v>8.2479380154960591E-3</v>
      </c>
      <c r="AH435" s="1">
        <f>(Table2[[#This Row],[Current Month High]]/Table2[[#This Row],[Close Price]])-1</f>
        <v>0.11117997025285087</v>
      </c>
      <c r="AI435">
        <v>37.320277640059501</v>
      </c>
      <c r="AJ435">
        <v>63.983739837398304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-0.04</v>
      </c>
      <c r="AM435" t="s">
        <v>3089</v>
      </c>
      <c r="AN435">
        <v>-8.6999999999999993</v>
      </c>
      <c r="AO435" t="s">
        <v>3089</v>
      </c>
      <c r="AP435">
        <v>9.2987077701430998E-2</v>
      </c>
      <c r="AQ435">
        <f>(Table2[[#This Row],[Sharpe Ratio]]-AVERAGE(Table2[Sharpe Ratio]))/_xlfn.STDEV.P(Table2[Sharpe Ratio])</f>
        <v>0.39697277118836727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-2.2287534020001081</v>
      </c>
      <c r="AS435">
        <f>_xlfn.RANK.AVG(Table2[[#This Row],[1Y Return vs Nifty Z-Score]],Table2[1Y Return vs Nifty Z-Score])</f>
        <v>316</v>
      </c>
      <c r="AT435">
        <f>_xlfn.RANK.AVG(Table2[[#This Row],[6M Return vs Nifty Z-Score]],Table2[6M Return vs Nifty Z-Score])</f>
        <v>706</v>
      </c>
      <c r="AU435">
        <f>_xlfn.RANK.AVG(Table2[[#This Row],[Sharpe Ratio Z-Score]],Table2[Sharpe Ratio Z-Score])</f>
        <v>238</v>
      </c>
      <c r="AV435">
        <f>(Table2[[#This Row],[Rank 1Y]]+Table2[[#This Row],[Rank 6M]]+Table2[[#This Row],[Rank Sharpe]])/3</f>
        <v>420</v>
      </c>
    </row>
    <row r="436" spans="1:48" x14ac:dyDescent="0.3">
      <c r="A436" t="s">
        <v>1039</v>
      </c>
      <c r="B436" t="s">
        <v>1040</v>
      </c>
      <c r="C436" t="s">
        <v>3034</v>
      </c>
      <c r="D436" t="s">
        <v>274</v>
      </c>
      <c r="E436">
        <v>12132.170954325</v>
      </c>
      <c r="F436">
        <v>1194.75</v>
      </c>
      <c r="G436">
        <v>-12.327029174675801</v>
      </c>
      <c r="H436">
        <f>(Table2[[#This Row],[1Y Return vs Nifty]]-AVERAGE(Table2[1Y Return vs Nifty]))/_xlfn.STDEV.P(Table2[1Y Return vs Nifty])</f>
        <v>-0.69612013632423908</v>
      </c>
      <c r="I436">
        <v>-8.4570534346607804</v>
      </c>
      <c r="J436">
        <f>(Table2[[#This Row],[1M Return vs Nifty]]-AVERAGE(Table2[1M Return vs Nifty]))/_xlfn.STDEV.P(Table2[1M Return vs Nifty])</f>
        <v>-0.71507436532526758</v>
      </c>
      <c r="K436">
        <v>-12.004754653041401</v>
      </c>
      <c r="L436">
        <f>(Table2[[#This Row],[6M Return vs Nifty]]-AVERAGE(Table2[6M Return vs Nifty]))/_xlfn.STDEV.P(Table2[6M Return vs Nifty])</f>
        <v>-0.58137806923165269</v>
      </c>
      <c r="M436">
        <v>2.8746019984197502</v>
      </c>
      <c r="N436">
        <f>(Table2[[#This Row],[1W Return vs Nifty]]-AVERAGE(Table2[1W Return vs Nifty]))/_xlfn.STDEV.P(Table2[1W Return vs Nifty])</f>
        <v>0.7992225221965884</v>
      </c>
      <c r="O436">
        <v>1193.51</v>
      </c>
      <c r="P436">
        <v>1232.7910236851801</v>
      </c>
      <c r="Q436">
        <v>1202.64478125047</v>
      </c>
      <c r="R436">
        <v>54.899302851257197</v>
      </c>
      <c r="S436" s="1">
        <f>(Table2[[#This Row],[Close Price]]-Table2[[#This Row],[20D EMA]])/Table2[[#This Row],[20D EMA]]</f>
        <v>1.0389523338723674E-3</v>
      </c>
      <c r="T436" s="1">
        <f>(Table2[[#This Row],[Close Price]]-Table2[[#This Row],[50D EMA]])/Table2[[#This Row],[50D EMA]]</f>
        <v>-3.0857641688097421E-2</v>
      </c>
      <c r="U436" s="1">
        <f>(Table2[[#This Row],[Close Price]]-Table2[[#This Row],[200D EMA]])/Table2[[#This Row],[200D EMA]]</f>
        <v>-6.5645162840695997E-3</v>
      </c>
      <c r="V436">
        <v>1.0632317087385601</v>
      </c>
      <c r="W436">
        <v>1158.05</v>
      </c>
      <c r="X436">
        <v>1205</v>
      </c>
      <c r="Y436">
        <v>1143</v>
      </c>
      <c r="Z436">
        <v>1205</v>
      </c>
      <c r="AA436">
        <v>1143</v>
      </c>
      <c r="AB436">
        <v>1205</v>
      </c>
      <c r="AC436" s="1">
        <f>(Table2[[#This Row],[Close Price]]/Table2[[#This Row],[Day Low]])-1</f>
        <v>3.169120504296008E-2</v>
      </c>
      <c r="AD436" s="1">
        <f>(Table2[[#This Row],[Day High]]/Table2[[#This Row],[Close Price]])-1</f>
        <v>8.5792006695961653E-3</v>
      </c>
      <c r="AE436" s="1">
        <f>(Table2[[#This Row],[Close Price]]/Table2[[#This Row],[Current Week Low]])-1</f>
        <v>4.5275590551181022E-2</v>
      </c>
      <c r="AF436" s="1">
        <f>(Table2[[#This Row],[Current Week High]]/Table2[[#This Row],[Close Price]])-1</f>
        <v>8.5792006695961653E-3</v>
      </c>
      <c r="AG436" s="1">
        <f>(Table2[[#This Row],[Close Price]]/Table2[[#This Row],[Current Month Low]])-1</f>
        <v>4.5275590551181022E-2</v>
      </c>
      <c r="AH436" s="1">
        <f>(Table2[[#This Row],[Current Month High]]/Table2[[#This Row],[Close Price]])-1</f>
        <v>8.5792006695961653E-3</v>
      </c>
      <c r="AI436">
        <v>38.0205063820882</v>
      </c>
      <c r="AJ436">
        <v>20.323279117780299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-0.22</v>
      </c>
      <c r="AM436" t="s">
        <v>3089</v>
      </c>
      <c r="AN436">
        <v>2.69</v>
      </c>
      <c r="AO436" t="s">
        <v>3088</v>
      </c>
      <c r="AP436">
        <v>0.118804934152294</v>
      </c>
      <c r="AQ436">
        <f>(Table2[[#This Row],[Sharpe Ratio]]-AVERAGE(Table2[Sharpe Ratio]))/_xlfn.STDEV.P(Table2[Sharpe Ratio])</f>
        <v>0.69929245130025286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568</v>
      </c>
      <c r="AT436">
        <f>_xlfn.RANK.AVG(Table2[[#This Row],[6M Return vs Nifty Z-Score]],Table2[6M Return vs Nifty Z-Score])</f>
        <v>516</v>
      </c>
      <c r="AU436">
        <f>_xlfn.RANK.AVG(Table2[[#This Row],[Sharpe Ratio Z-Score]],Table2[Sharpe Ratio Z-Score])</f>
        <v>178</v>
      </c>
      <c r="AV436">
        <f>(Table2[[#This Row],[Rank 1Y]]+Table2[[#This Row],[Rank 6M]]+Table2[[#This Row],[Rank Sharpe]])/3</f>
        <v>420.66666666666669</v>
      </c>
    </row>
    <row r="437" spans="1:48" x14ac:dyDescent="0.3">
      <c r="A437" t="s">
        <v>1209</v>
      </c>
      <c r="B437" t="s">
        <v>1210</v>
      </c>
      <c r="C437" t="s">
        <v>3030</v>
      </c>
      <c r="D437" t="s">
        <v>542</v>
      </c>
      <c r="E437">
        <v>9265.5119804250007</v>
      </c>
      <c r="F437">
        <v>1040.75</v>
      </c>
      <c r="G437">
        <v>-0.40388026840666602</v>
      </c>
      <c r="H437">
        <f>(Table2[[#This Row],[1Y Return vs Nifty]]-AVERAGE(Table2[1Y Return vs Nifty]))/_xlfn.STDEV.P(Table2[1Y Return vs Nifty])</f>
        <v>-0.50951643058961871</v>
      </c>
      <c r="I437">
        <v>-5.7632924714519502</v>
      </c>
      <c r="J437">
        <f>(Table2[[#This Row],[1M Return vs Nifty]]-AVERAGE(Table2[1M Return vs Nifty]))/_xlfn.STDEV.P(Table2[1M Return vs Nifty])</f>
        <v>-0.42942061237755946</v>
      </c>
      <c r="K437">
        <v>-2.03684726623213</v>
      </c>
      <c r="L437">
        <f>(Table2[[#This Row],[6M Return vs Nifty]]-AVERAGE(Table2[6M Return vs Nifty]))/_xlfn.STDEV.P(Table2[6M Return vs Nifty])</f>
        <v>-0.21391505742756395</v>
      </c>
      <c r="M437">
        <v>-6.2543533540044498</v>
      </c>
      <c r="N437">
        <f>(Table2[[#This Row],[1W Return vs Nifty]]-AVERAGE(Table2[1W Return vs Nifty]))/_xlfn.STDEV.P(Table2[1W Return vs Nifty])</f>
        <v>-1.0226551683916232</v>
      </c>
      <c r="O437">
        <v>1042.52</v>
      </c>
      <c r="P437">
        <v>1010.25193266793</v>
      </c>
      <c r="Q437">
        <v>932.85433338149005</v>
      </c>
      <c r="R437">
        <v>49.812112178686299</v>
      </c>
      <c r="S437" s="1">
        <f>(Table2[[#This Row],[Close Price]]-Table2[[#This Row],[20D EMA]])/Table2[[#This Row],[20D EMA]]</f>
        <v>-1.6978091547404193E-3</v>
      </c>
      <c r="T437" s="1">
        <f>(Table2[[#This Row],[Close Price]]-Table2[[#This Row],[50D EMA]])/Table2[[#This Row],[50D EMA]]</f>
        <v>3.0188576082729214E-2</v>
      </c>
      <c r="U437" s="1">
        <f>(Table2[[#This Row],[Close Price]]-Table2[[#This Row],[200D EMA]])/Table2[[#This Row],[200D EMA]]</f>
        <v>0.11566185926092075</v>
      </c>
      <c r="V437">
        <v>1.05772368832399</v>
      </c>
      <c r="W437">
        <v>1006.3</v>
      </c>
      <c r="X437">
        <v>1049</v>
      </c>
      <c r="Y437">
        <v>977.15</v>
      </c>
      <c r="Z437">
        <v>1049</v>
      </c>
      <c r="AA437">
        <v>977.15</v>
      </c>
      <c r="AB437">
        <v>1057.2</v>
      </c>
      <c r="AC437" s="1">
        <f>(Table2[[#This Row],[Close Price]]/Table2[[#This Row],[Day Low]])-1</f>
        <v>3.4234323760309993E-2</v>
      </c>
      <c r="AD437" s="1">
        <f>(Table2[[#This Row],[Day High]]/Table2[[#This Row],[Close Price]])-1</f>
        <v>7.9269757386499773E-3</v>
      </c>
      <c r="AE437" s="1">
        <f>(Table2[[#This Row],[Close Price]]/Table2[[#This Row],[Current Week Low]])-1</f>
        <v>6.5087243514301729E-2</v>
      </c>
      <c r="AF437" s="1">
        <f>(Table2[[#This Row],[Current Week High]]/Table2[[#This Row],[Close Price]])-1</f>
        <v>7.9269757386499773E-3</v>
      </c>
      <c r="AG437" s="1">
        <f>(Table2[[#This Row],[Close Price]]/Table2[[#This Row],[Current Month Low]])-1</f>
        <v>6.5087243514301729E-2</v>
      </c>
      <c r="AH437" s="1">
        <f>(Table2[[#This Row],[Current Month High]]/Table2[[#This Row],[Close Price]])-1</f>
        <v>1.5805909200096169E-2</v>
      </c>
      <c r="AI437">
        <v>14.8210425174153</v>
      </c>
      <c r="AJ437">
        <v>34.0050215669864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0.18</v>
      </c>
      <c r="AM437" t="s">
        <v>3088</v>
      </c>
      <c r="AN437">
        <v>-3.46</v>
      </c>
      <c r="AO437" t="s">
        <v>3089</v>
      </c>
      <c r="AP437">
        <v>5.0724165927586003E-2</v>
      </c>
      <c r="AQ437">
        <f>(Table2[[#This Row],[Sharpe Ratio]]-AVERAGE(Table2[Sharpe Ratio]))/_xlfn.STDEV.P(Table2[Sharpe Ratio])</f>
        <v>-9.7913781162828117E-2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-2.2734210499491931</v>
      </c>
      <c r="AS437">
        <f>_xlfn.RANK.AVG(Table2[[#This Row],[1Y Return vs Nifty Z-Score]],Table2[1Y Return vs Nifty Z-Score])</f>
        <v>493</v>
      </c>
      <c r="AT437">
        <f>_xlfn.RANK.AVG(Table2[[#This Row],[6M Return vs Nifty Z-Score]],Table2[6M Return vs Nifty Z-Score])</f>
        <v>394</v>
      </c>
      <c r="AU437">
        <f>_xlfn.RANK.AVG(Table2[[#This Row],[Sharpe Ratio Z-Score]],Table2[Sharpe Ratio Z-Score])</f>
        <v>375</v>
      </c>
      <c r="AV437">
        <f>(Table2[[#This Row],[Rank 1Y]]+Table2[[#This Row],[Rank 6M]]+Table2[[#This Row],[Rank Sharpe]])/3</f>
        <v>420.66666666666669</v>
      </c>
    </row>
    <row r="438" spans="1:48" x14ac:dyDescent="0.3">
      <c r="A438" t="s">
        <v>966</v>
      </c>
      <c r="B438" t="s">
        <v>967</v>
      </c>
      <c r="C438" t="s">
        <v>3042</v>
      </c>
      <c r="D438" t="s">
        <v>347</v>
      </c>
      <c r="E438">
        <v>14221.971499775</v>
      </c>
      <c r="F438">
        <v>4215.25</v>
      </c>
      <c r="G438">
        <v>43.163770045515598</v>
      </c>
      <c r="H438">
        <f>(Table2[[#This Row],[1Y Return vs Nifty]]-AVERAGE(Table2[1Y Return vs Nifty]))/_xlfn.STDEV.P(Table2[1Y Return vs Nifty])</f>
        <v>0.17234077530783851</v>
      </c>
      <c r="I438">
        <v>-5.0632383933972598</v>
      </c>
      <c r="J438">
        <f>(Table2[[#This Row],[1M Return vs Nifty]]-AVERAGE(Table2[1M Return vs Nifty]))/_xlfn.STDEV.P(Table2[1M Return vs Nifty])</f>
        <v>-0.35518497031655771</v>
      </c>
      <c r="K438">
        <v>-15.5596973879383</v>
      </c>
      <c r="L438">
        <f>(Table2[[#This Row],[6M Return vs Nifty]]-AVERAGE(Table2[6M Return vs Nifty]))/_xlfn.STDEV.P(Table2[6M Return vs Nifty])</f>
        <v>-0.71242964439826628</v>
      </c>
      <c r="M438">
        <v>0.89424122761716496</v>
      </c>
      <c r="N438">
        <f>(Table2[[#This Row],[1W Return vs Nifty]]-AVERAGE(Table2[1W Return vs Nifty]))/_xlfn.STDEV.P(Table2[1W Return vs Nifty])</f>
        <v>0.40399930460431432</v>
      </c>
      <c r="O438">
        <v>4328.93</v>
      </c>
      <c r="P438">
        <v>4211.3708193927396</v>
      </c>
      <c r="Q438">
        <v>3699.9354814231001</v>
      </c>
      <c r="R438">
        <v>38.369137034922097</v>
      </c>
      <c r="S438" s="1">
        <f>(Table2[[#This Row],[Close Price]]-Table2[[#This Row],[20D EMA]])/Table2[[#This Row],[20D EMA]]</f>
        <v>-2.6260530893315502E-2</v>
      </c>
      <c r="T438" s="1">
        <f>(Table2[[#This Row],[Close Price]]-Table2[[#This Row],[50D EMA]])/Table2[[#This Row],[50D EMA]]</f>
        <v>9.2112064541962691E-4</v>
      </c>
      <c r="U438" s="1">
        <f>(Table2[[#This Row],[Close Price]]-Table2[[#This Row],[200D EMA]])/Table2[[#This Row],[200D EMA]]</f>
        <v>0.13927662283956782</v>
      </c>
      <c r="V438">
        <v>1.0094783732283801</v>
      </c>
      <c r="W438">
        <v>4170</v>
      </c>
      <c r="X438">
        <v>4391.95</v>
      </c>
      <c r="Y438">
        <v>4120</v>
      </c>
      <c r="Z438">
        <v>4391.95</v>
      </c>
      <c r="AA438">
        <v>4120</v>
      </c>
      <c r="AB438">
        <v>4615</v>
      </c>
      <c r="AC438" s="1">
        <f>(Table2[[#This Row],[Close Price]]/Table2[[#This Row],[Day Low]])-1</f>
        <v>1.0851318944844035E-2</v>
      </c>
      <c r="AD438" s="1">
        <f>(Table2[[#This Row],[Day High]]/Table2[[#This Row],[Close Price]])-1</f>
        <v>4.1919221872961154E-2</v>
      </c>
      <c r="AE438" s="1">
        <f>(Table2[[#This Row],[Close Price]]/Table2[[#This Row],[Current Week Low]])-1</f>
        <v>2.3118932038834972E-2</v>
      </c>
      <c r="AF438" s="1">
        <f>(Table2[[#This Row],[Current Week High]]/Table2[[#This Row],[Close Price]])-1</f>
        <v>4.1919221872961154E-2</v>
      </c>
      <c r="AG438" s="1">
        <f>(Table2[[#This Row],[Close Price]]/Table2[[#This Row],[Current Month Low]])-1</f>
        <v>2.3118932038834972E-2</v>
      </c>
      <c r="AH438" s="1">
        <f>(Table2[[#This Row],[Current Month High]]/Table2[[#This Row],[Close Price]])-1</f>
        <v>9.48342328450269E-2</v>
      </c>
      <c r="AI438">
        <v>15.9599074787972</v>
      </c>
      <c r="AJ438">
        <v>72.674763943223397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-0.02</v>
      </c>
      <c r="AM438" t="s">
        <v>3089</v>
      </c>
      <c r="AN438">
        <v>1.06</v>
      </c>
      <c r="AO438" t="s">
        <v>3088</v>
      </c>
      <c r="AP438">
        <v>2.4411809097215E-2</v>
      </c>
      <c r="AQ438">
        <f>(Table2[[#This Row],[Sharpe Ratio]]-AVERAGE(Table2[Sharpe Ratio]))/_xlfn.STDEV.P(Table2[Sharpe Ratio])</f>
        <v>-0.40602391862087606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-0.89729845342354719</v>
      </c>
      <c r="AS438">
        <f>_xlfn.RANK.AVG(Table2[[#This Row],[1Y Return vs Nifty Z-Score]],Table2[1Y Return vs Nifty Z-Score])</f>
        <v>250</v>
      </c>
      <c r="AT438">
        <f>_xlfn.RANK.AVG(Table2[[#This Row],[6M Return vs Nifty Z-Score]],Table2[6M Return vs Nifty Z-Score])</f>
        <v>558</v>
      </c>
      <c r="AU438">
        <f>_xlfn.RANK.AVG(Table2[[#This Row],[Sharpe Ratio Z-Score]],Table2[Sharpe Ratio Z-Score])</f>
        <v>455</v>
      </c>
      <c r="AV438">
        <f>(Table2[[#This Row],[Rank 1Y]]+Table2[[#This Row],[Rank 6M]]+Table2[[#This Row],[Rank Sharpe]])/3</f>
        <v>421</v>
      </c>
    </row>
    <row r="439" spans="1:48" x14ac:dyDescent="0.3">
      <c r="A439" t="s">
        <v>1397</v>
      </c>
      <c r="B439" t="s">
        <v>1398</v>
      </c>
      <c r="C439" t="s">
        <v>3030</v>
      </c>
      <c r="D439" t="s">
        <v>251</v>
      </c>
      <c r="E439">
        <v>7246.1001415999999</v>
      </c>
      <c r="F439">
        <v>6529.75</v>
      </c>
      <c r="G439">
        <v>18.1713887586825</v>
      </c>
      <c r="H439">
        <f>(Table2[[#This Row],[1Y Return vs Nifty]]-AVERAGE(Table2[1Y Return vs Nifty]))/_xlfn.STDEV.P(Table2[1Y Return vs Nifty])</f>
        <v>-0.21880346015528671</v>
      </c>
      <c r="I439">
        <v>-7.70435660743457</v>
      </c>
      <c r="J439">
        <f>(Table2[[#This Row],[1M Return vs Nifty]]-AVERAGE(Table2[1M Return vs Nifty]))/_xlfn.STDEV.P(Table2[1M Return vs Nifty])</f>
        <v>-0.63525634269237696</v>
      </c>
      <c r="K439">
        <v>-2.2224928258852601</v>
      </c>
      <c r="L439">
        <f>(Table2[[#This Row],[6M Return vs Nifty]]-AVERAGE(Table2[6M Return vs Nifty]))/_xlfn.STDEV.P(Table2[6M Return vs Nifty])</f>
        <v>-0.22075880846085191</v>
      </c>
      <c r="M439">
        <v>-1.8414420648838701</v>
      </c>
      <c r="N439">
        <f>(Table2[[#This Row],[1W Return vs Nifty]]-AVERAGE(Table2[1W Return vs Nifty]))/_xlfn.STDEV.P(Table2[1W Return vs Nifty])</f>
        <v>-0.14196462738041321</v>
      </c>
      <c r="O439">
        <v>6935.32</v>
      </c>
      <c r="P439">
        <v>6909.53182715812</v>
      </c>
      <c r="Q439">
        <v>6232.2704105743396</v>
      </c>
      <c r="R439">
        <v>22.387814124427901</v>
      </c>
      <c r="S439" s="1">
        <f>(Table2[[#This Row],[Close Price]]-Table2[[#This Row],[20D EMA]])/Table2[[#This Row],[20D EMA]]</f>
        <v>-5.8478916618122843E-2</v>
      </c>
      <c r="T439" s="1">
        <f>(Table2[[#This Row],[Close Price]]-Table2[[#This Row],[50D EMA]])/Table2[[#This Row],[50D EMA]]</f>
        <v>-5.4964914651000847E-2</v>
      </c>
      <c r="U439" s="1">
        <f>(Table2[[#This Row],[Close Price]]-Table2[[#This Row],[200D EMA]])/Table2[[#This Row],[200D EMA]]</f>
        <v>4.7732137700720517E-2</v>
      </c>
      <c r="V439">
        <v>0.43560894083843599</v>
      </c>
      <c r="W439">
        <v>6458</v>
      </c>
      <c r="X439">
        <v>6787</v>
      </c>
      <c r="Y439">
        <v>6458</v>
      </c>
      <c r="Z439">
        <v>6803.4</v>
      </c>
      <c r="AA439">
        <v>6458</v>
      </c>
      <c r="AB439">
        <v>7088.1</v>
      </c>
      <c r="AC439" s="1">
        <f>(Table2[[#This Row],[Close Price]]/Table2[[#This Row],[Day Low]])-1</f>
        <v>1.1110250851656955E-2</v>
      </c>
      <c r="AD439" s="1">
        <f>(Table2[[#This Row],[Day High]]/Table2[[#This Row],[Close Price]])-1</f>
        <v>3.9396607833378061E-2</v>
      </c>
      <c r="AE439" s="1">
        <f>(Table2[[#This Row],[Close Price]]/Table2[[#This Row],[Current Week Low]])-1</f>
        <v>1.1110250851656955E-2</v>
      </c>
      <c r="AF439" s="1">
        <f>(Table2[[#This Row],[Current Week High]]/Table2[[#This Row],[Close Price]])-1</f>
        <v>4.1908189440637011E-2</v>
      </c>
      <c r="AG439" s="1">
        <f>(Table2[[#This Row],[Close Price]]/Table2[[#This Row],[Current Month Low]])-1</f>
        <v>1.1110250851656955E-2</v>
      </c>
      <c r="AH439" s="1">
        <f>(Table2[[#This Row],[Current Month High]]/Table2[[#This Row],[Close Price]])-1</f>
        <v>8.550863356177496E-2</v>
      </c>
      <c r="AI439">
        <v>19.836134614648302</v>
      </c>
      <c r="AJ439">
        <v>51.428538299204497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-0.02</v>
      </c>
      <c r="AM439" t="s">
        <v>3089</v>
      </c>
      <c r="AN439">
        <v>-4.63</v>
      </c>
      <c r="AO439" t="s">
        <v>3089</v>
      </c>
      <c r="AP439">
        <v>4.4844743979609997E-3</v>
      </c>
      <c r="AQ439">
        <f>(Table2[[#This Row],[Sharpe Ratio]]-AVERAGE(Table2[Sharpe Ratio]))/_xlfn.STDEV.P(Table2[Sharpe Ratio])</f>
        <v>-0.6393672817008722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-1.8561505203898008</v>
      </c>
      <c r="AS439">
        <f>_xlfn.RANK.AVG(Table2[[#This Row],[1Y Return vs Nifty Z-Score]],Table2[1Y Return vs Nifty Z-Score])</f>
        <v>358</v>
      </c>
      <c r="AT439">
        <f>_xlfn.RANK.AVG(Table2[[#This Row],[6M Return vs Nifty Z-Score]],Table2[6M Return vs Nifty Z-Score])</f>
        <v>396</v>
      </c>
      <c r="AU439">
        <f>_xlfn.RANK.AVG(Table2[[#This Row],[Sharpe Ratio Z-Score]],Table2[Sharpe Ratio Z-Score])</f>
        <v>511</v>
      </c>
      <c r="AV439">
        <f>(Table2[[#This Row],[Rank 1Y]]+Table2[[#This Row],[Rank 6M]]+Table2[[#This Row],[Rank Sharpe]])/3</f>
        <v>421.66666666666669</v>
      </c>
    </row>
    <row r="440" spans="1:48" x14ac:dyDescent="0.3">
      <c r="A440" t="s">
        <v>1947</v>
      </c>
      <c r="B440" t="s">
        <v>1948</v>
      </c>
      <c r="C440" t="s">
        <v>3041</v>
      </c>
      <c r="D440" t="s">
        <v>130</v>
      </c>
      <c r="E440">
        <v>3229.8674940000001</v>
      </c>
      <c r="F440">
        <v>560.70000000000005</v>
      </c>
      <c r="G440">
        <v>-26.9541418582983</v>
      </c>
      <c r="H440">
        <f>(Table2[[#This Row],[1Y Return vs Nifty]]-AVERAGE(Table2[1Y Return vs Nifty]))/_xlfn.STDEV.P(Table2[1Y Return vs Nifty])</f>
        <v>-0.92504233233293642</v>
      </c>
      <c r="I440">
        <v>1.0471728086680101</v>
      </c>
      <c r="J440">
        <f>(Table2[[#This Row],[1M Return vs Nifty]]-AVERAGE(Table2[1M Return vs Nifty]))/_xlfn.STDEV.P(Table2[1M Return vs Nifty])</f>
        <v>0.29277968421776734</v>
      </c>
      <c r="K440">
        <v>-13.5374100555333</v>
      </c>
      <c r="L440">
        <f>(Table2[[#This Row],[6M Return vs Nifty]]-AVERAGE(Table2[6M Return vs Nifty]))/_xlfn.STDEV.P(Table2[6M Return vs Nifty])</f>
        <v>-0.63787881190536244</v>
      </c>
      <c r="M440">
        <v>-4.3970016267792698</v>
      </c>
      <c r="N440">
        <f>(Table2[[#This Row],[1W Return vs Nifty]]-AVERAGE(Table2[1W Return vs Nifty]))/_xlfn.STDEV.P(Table2[1W Return vs Nifty])</f>
        <v>-0.65198102827673599</v>
      </c>
      <c r="O440">
        <v>628.1</v>
      </c>
      <c r="P440">
        <v>602.60511394937998</v>
      </c>
      <c r="Q440">
        <v>563.86244521617095</v>
      </c>
      <c r="R440">
        <v>21.851524588266201</v>
      </c>
      <c r="S440" s="1">
        <f>(Table2[[#This Row],[Close Price]]-Table2[[#This Row],[20D EMA]])/Table2[[#This Row],[20D EMA]]</f>
        <v>-0.10730775354242951</v>
      </c>
      <c r="T440" s="1">
        <f>(Table2[[#This Row],[Close Price]]-Table2[[#This Row],[50D EMA]])/Table2[[#This Row],[50D EMA]]</f>
        <v>-6.9539924204659251E-2</v>
      </c>
      <c r="U440" s="1">
        <f>(Table2[[#This Row],[Close Price]]-Table2[[#This Row],[200D EMA]])/Table2[[#This Row],[200D EMA]]</f>
        <v>-5.6085402441698436E-3</v>
      </c>
      <c r="V440">
        <v>0.84330778300284404</v>
      </c>
      <c r="W440">
        <v>550</v>
      </c>
      <c r="X440">
        <v>620.75</v>
      </c>
      <c r="Y440">
        <v>550</v>
      </c>
      <c r="Z440">
        <v>629.95000000000005</v>
      </c>
      <c r="AA440">
        <v>550</v>
      </c>
      <c r="AB440">
        <v>655</v>
      </c>
      <c r="AC440" s="1">
        <f>(Table2[[#This Row],[Close Price]]/Table2[[#This Row],[Day Low]])-1</f>
        <v>1.9454545454545613E-2</v>
      </c>
      <c r="AD440" s="1">
        <f>(Table2[[#This Row],[Day High]]/Table2[[#This Row],[Close Price]])-1</f>
        <v>0.10709827001961814</v>
      </c>
      <c r="AE440" s="1">
        <f>(Table2[[#This Row],[Close Price]]/Table2[[#This Row],[Current Week Low]])-1</f>
        <v>1.9454545454545613E-2</v>
      </c>
      <c r="AF440" s="1">
        <f>(Table2[[#This Row],[Current Week High]]/Table2[[#This Row],[Close Price]])-1</f>
        <v>0.12350633137149991</v>
      </c>
      <c r="AG440" s="1">
        <f>(Table2[[#This Row],[Close Price]]/Table2[[#This Row],[Current Month Low]])-1</f>
        <v>1.9454545454545613E-2</v>
      </c>
      <c r="AH440" s="1">
        <f>(Table2[[#This Row],[Current Month High]]/Table2[[#This Row],[Close Price]])-1</f>
        <v>0.16818262885678603</v>
      </c>
      <c r="AI440">
        <v>23.408239700374502</v>
      </c>
      <c r="AJ440">
        <v>21.891304347826001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0.15</v>
      </c>
      <c r="AM440" t="s">
        <v>3088</v>
      </c>
      <c r="AN440">
        <v>-12.51</v>
      </c>
      <c r="AO440" t="s">
        <v>3089</v>
      </c>
      <c r="AP440">
        <v>0.159336705967035</v>
      </c>
      <c r="AQ440">
        <f>(Table2[[#This Row],[Sharpe Ratio]]-AVERAGE(Table2[Sharpe Ratio]))/_xlfn.STDEV.P(Table2[Sharpe Ratio])</f>
        <v>1.1739078521845832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-0.74821463611268435</v>
      </c>
      <c r="AS440">
        <f>_xlfn.RANK.AVG(Table2[[#This Row],[1Y Return vs Nifty Z-Score]],Table2[1Y Return vs Nifty Z-Score])</f>
        <v>645</v>
      </c>
      <c r="AT440">
        <f>_xlfn.RANK.AVG(Table2[[#This Row],[6M Return vs Nifty Z-Score]],Table2[6M Return vs Nifty Z-Score])</f>
        <v>534</v>
      </c>
      <c r="AU440">
        <f>_xlfn.RANK.AVG(Table2[[#This Row],[Sharpe Ratio Z-Score]],Table2[Sharpe Ratio Z-Score])</f>
        <v>87</v>
      </c>
      <c r="AV440">
        <f>(Table2[[#This Row],[Rank 1Y]]+Table2[[#This Row],[Rank 6M]]+Table2[[#This Row],[Rank Sharpe]])/3</f>
        <v>422</v>
      </c>
    </row>
    <row r="441" spans="1:48" x14ac:dyDescent="0.3">
      <c r="A441" t="s">
        <v>1329</v>
      </c>
      <c r="B441" t="s">
        <v>1330</v>
      </c>
      <c r="C441" t="s">
        <v>3040</v>
      </c>
      <c r="D441" t="s">
        <v>347</v>
      </c>
      <c r="E441">
        <v>7960.0671370179898</v>
      </c>
      <c r="F441">
        <v>206.89</v>
      </c>
      <c r="G441">
        <v>61.544601159463298</v>
      </c>
      <c r="H441">
        <f>(Table2[[#This Row],[1Y Return vs Nifty]]-AVERAGE(Table2[1Y Return vs Nifty]))/_xlfn.STDEV.P(Table2[1Y Return vs Nifty])</f>
        <v>0.4600106876194604</v>
      </c>
      <c r="I441">
        <v>-6.7031908765814396</v>
      </c>
      <c r="J441">
        <f>(Table2[[#This Row],[1M Return vs Nifty]]-AVERAGE(Table2[1M Return vs Nifty]))/_xlfn.STDEV.P(Table2[1M Return vs Nifty])</f>
        <v>-0.52909000044938814</v>
      </c>
      <c r="K441">
        <v>-15.131545549319201</v>
      </c>
      <c r="L441">
        <f>(Table2[[#This Row],[6M Return vs Nifty]]-AVERAGE(Table2[6M Return vs Nifty]))/_xlfn.STDEV.P(Table2[6M Return vs Nifty])</f>
        <v>-0.69664599412713424</v>
      </c>
      <c r="M441">
        <v>-4.5166982379868701</v>
      </c>
      <c r="N441">
        <f>(Table2[[#This Row],[1W Return vs Nifty]]-AVERAGE(Table2[1W Return vs Nifty]))/_xlfn.STDEV.P(Table2[1W Return vs Nifty])</f>
        <v>-0.67586903924616504</v>
      </c>
      <c r="O441">
        <v>219.65</v>
      </c>
      <c r="P441">
        <v>221.10802668138999</v>
      </c>
      <c r="Q441">
        <v>199.84782085106099</v>
      </c>
      <c r="R441">
        <v>24.692165925588</v>
      </c>
      <c r="S441" s="1">
        <f>(Table2[[#This Row],[Close Price]]-Table2[[#This Row],[20D EMA]])/Table2[[#This Row],[20D EMA]]</f>
        <v>-5.8092419758707117E-2</v>
      </c>
      <c r="T441" s="1">
        <f>(Table2[[#This Row],[Close Price]]-Table2[[#This Row],[50D EMA]])/Table2[[#This Row],[50D EMA]]</f>
        <v>-6.4303530246225524E-2</v>
      </c>
      <c r="U441" s="1">
        <f>(Table2[[#This Row],[Close Price]]-Table2[[#This Row],[200D EMA]])/Table2[[#This Row],[200D EMA]]</f>
        <v>3.5237707966739695E-2</v>
      </c>
      <c r="V441">
        <v>0.93017050136394497</v>
      </c>
      <c r="W441">
        <v>204</v>
      </c>
      <c r="X441">
        <v>213.5</v>
      </c>
      <c r="Y441">
        <v>204</v>
      </c>
      <c r="Z441">
        <v>214.5</v>
      </c>
      <c r="AA441">
        <v>204</v>
      </c>
      <c r="AB441">
        <v>224.4</v>
      </c>
      <c r="AC441" s="1">
        <f>(Table2[[#This Row],[Close Price]]/Table2[[#This Row],[Day Low]])-1</f>
        <v>1.4166666666666661E-2</v>
      </c>
      <c r="AD441" s="1">
        <f>(Table2[[#This Row],[Day High]]/Table2[[#This Row],[Close Price]])-1</f>
        <v>3.1949345062593615E-2</v>
      </c>
      <c r="AE441" s="1">
        <f>(Table2[[#This Row],[Close Price]]/Table2[[#This Row],[Current Week Low]])-1</f>
        <v>1.4166666666666661E-2</v>
      </c>
      <c r="AF441" s="1">
        <f>(Table2[[#This Row],[Current Week High]]/Table2[[#This Row],[Close Price]])-1</f>
        <v>3.6782831456329435E-2</v>
      </c>
      <c r="AG441" s="1">
        <f>(Table2[[#This Row],[Close Price]]/Table2[[#This Row],[Current Month Low]])-1</f>
        <v>1.4166666666666661E-2</v>
      </c>
      <c r="AH441" s="1">
        <f>(Table2[[#This Row],[Current Month High]]/Table2[[#This Row],[Close Price]])-1</f>
        <v>8.4634346754314027E-2</v>
      </c>
      <c r="AI441">
        <v>26.637343515878001</v>
      </c>
      <c r="AJ441">
        <v>91.476168440536696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-0.15</v>
      </c>
      <c r="AM441" t="s">
        <v>3089</v>
      </c>
      <c r="AN441">
        <v>-4</v>
      </c>
      <c r="AO441" t="s">
        <v>3089</v>
      </c>
      <c r="AQ441">
        <f>(Table2[[#This Row],[Sharpe Ratio]]-AVERAGE(Table2[Sharpe Ratio]))/_xlfn.STDEV.P(Table2[Sharpe Ratio])</f>
        <v>-0.69187918825832739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177</v>
      </c>
      <c r="AT441">
        <f>_xlfn.RANK.AVG(Table2[[#This Row],[6M Return vs Nifty Z-Score]],Table2[6M Return vs Nifty Z-Score])</f>
        <v>553</v>
      </c>
      <c r="AU441">
        <f>_xlfn.RANK.AVG(Table2[[#This Row],[Sharpe Ratio Z-Score]],Table2[Sharpe Ratio Z-Score])</f>
        <v>542.5</v>
      </c>
      <c r="AV441">
        <f>(Table2[[#This Row],[Rank 1Y]]+Table2[[#This Row],[Rank 6M]]+Table2[[#This Row],[Rank Sharpe]])/3</f>
        <v>424.16666666666669</v>
      </c>
    </row>
    <row r="442" spans="1:48" x14ac:dyDescent="0.3">
      <c r="A442" t="s">
        <v>333</v>
      </c>
      <c r="B442" t="s">
        <v>334</v>
      </c>
      <c r="C442" t="s">
        <v>3040</v>
      </c>
      <c r="D442" t="s">
        <v>127</v>
      </c>
      <c r="E442">
        <v>73532</v>
      </c>
      <c r="F442">
        <v>919.15</v>
      </c>
      <c r="G442">
        <v>17.6542592003115</v>
      </c>
      <c r="H442">
        <f>(Table2[[#This Row],[1Y Return vs Nifty]]-AVERAGE(Table2[1Y Return vs Nifty]))/_xlfn.STDEV.P(Table2[1Y Return vs Nifty])</f>
        <v>-0.22689681642346163</v>
      </c>
      <c r="I442">
        <v>-8.8123936904333195</v>
      </c>
      <c r="J442">
        <f>(Table2[[#This Row],[1M Return vs Nifty]]-AVERAGE(Table2[1M Return vs Nifty]))/_xlfn.STDEV.P(Table2[1M Return vs Nifty])</f>
        <v>-0.75275561433776772</v>
      </c>
      <c r="K442">
        <v>-14.184110917673999</v>
      </c>
      <c r="L442">
        <f>(Table2[[#This Row],[6M Return vs Nifty]]-AVERAGE(Table2[6M Return vs Nifty]))/_xlfn.STDEV.P(Table2[6M Return vs Nifty])</f>
        <v>-0.66171918655139839</v>
      </c>
      <c r="M442">
        <v>-3.4405834950633101</v>
      </c>
      <c r="N442">
        <f>(Table2[[#This Row],[1W Return vs Nifty]]-AVERAGE(Table2[1W Return vs Nifty]))/_xlfn.STDEV.P(Table2[1W Return vs Nifty])</f>
        <v>-0.46110739709125226</v>
      </c>
      <c r="O442">
        <v>981.38</v>
      </c>
      <c r="P442">
        <v>997.21098219432702</v>
      </c>
      <c r="Q442">
        <v>924.81052103694503</v>
      </c>
      <c r="R442">
        <v>18.338729692528599</v>
      </c>
      <c r="S442" s="1">
        <f>(Table2[[#This Row],[Close Price]]-Table2[[#This Row],[20D EMA]])/Table2[[#This Row],[20D EMA]]</f>
        <v>-6.3410707371252747E-2</v>
      </c>
      <c r="T442" s="1">
        <f>(Table2[[#This Row],[Close Price]]-Table2[[#This Row],[50D EMA]])/Table2[[#This Row],[50D EMA]]</f>
        <v>-7.8279304568584521E-2</v>
      </c>
      <c r="U442" s="1">
        <f>(Table2[[#This Row],[Close Price]]-Table2[[#This Row],[200D EMA]])/Table2[[#This Row],[200D EMA]]</f>
        <v>-6.1207359866518275E-3</v>
      </c>
      <c r="V442">
        <v>0.62373276667097999</v>
      </c>
      <c r="W442">
        <v>915.9</v>
      </c>
      <c r="X442">
        <v>946.75</v>
      </c>
      <c r="Y442">
        <v>915.9</v>
      </c>
      <c r="Z442">
        <v>954</v>
      </c>
      <c r="AA442">
        <v>915.9</v>
      </c>
      <c r="AB442">
        <v>995</v>
      </c>
      <c r="AC442" s="1">
        <f>(Table2[[#This Row],[Close Price]]/Table2[[#This Row],[Day Low]])-1</f>
        <v>3.5484223168467111E-3</v>
      </c>
      <c r="AD442" s="1">
        <f>(Table2[[#This Row],[Day High]]/Table2[[#This Row],[Close Price]])-1</f>
        <v>3.0027743023445685E-2</v>
      </c>
      <c r="AE442" s="1">
        <f>(Table2[[#This Row],[Close Price]]/Table2[[#This Row],[Current Week Low]])-1</f>
        <v>3.5484223168467111E-3</v>
      </c>
      <c r="AF442" s="1">
        <f>(Table2[[#This Row],[Current Week High]]/Table2[[#This Row],[Close Price]])-1</f>
        <v>3.7915465375618851E-2</v>
      </c>
      <c r="AG442" s="1">
        <f>(Table2[[#This Row],[Close Price]]/Table2[[#This Row],[Current Month Low]])-1</f>
        <v>3.5484223168467111E-3</v>
      </c>
      <c r="AH442" s="1">
        <f>(Table2[[#This Row],[Current Month High]]/Table2[[#This Row],[Close Price]])-1</f>
        <v>8.2521895229287878E-2</v>
      </c>
      <c r="AI442">
        <v>23.907958439862899</v>
      </c>
      <c r="AJ442">
        <v>44.725240119666097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-0.22</v>
      </c>
      <c r="AM442" t="s">
        <v>3089</v>
      </c>
      <c r="AN442">
        <v>-7.07</v>
      </c>
      <c r="AO442" t="s">
        <v>3089</v>
      </c>
      <c r="AP442">
        <v>5.1979971772730997E-2</v>
      </c>
      <c r="AQ442">
        <f>(Table2[[#This Row],[Sharpe Ratio]]-AVERAGE(Table2[Sharpe Ratio]))/_xlfn.STDEV.P(Table2[Sharpe Ratio])</f>
        <v>-8.3208655580096783E-2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363</v>
      </c>
      <c r="AT442">
        <f>_xlfn.RANK.AVG(Table2[[#This Row],[6M Return vs Nifty Z-Score]],Table2[6M Return vs Nifty Z-Score])</f>
        <v>539</v>
      </c>
      <c r="AU442">
        <f>_xlfn.RANK.AVG(Table2[[#This Row],[Sharpe Ratio Z-Score]],Table2[Sharpe Ratio Z-Score])</f>
        <v>371</v>
      </c>
      <c r="AV442">
        <f>(Table2[[#This Row],[Rank 1Y]]+Table2[[#This Row],[Rank 6M]]+Table2[[#This Row],[Rank Sharpe]])/3</f>
        <v>424.33333333333331</v>
      </c>
    </row>
    <row r="443" spans="1:48" x14ac:dyDescent="0.3">
      <c r="A443" t="s">
        <v>815</v>
      </c>
      <c r="B443" t="s">
        <v>816</v>
      </c>
      <c r="C443" t="s">
        <v>3041</v>
      </c>
      <c r="D443" t="s">
        <v>536</v>
      </c>
      <c r="E443">
        <v>18657.730202909999</v>
      </c>
      <c r="F443">
        <v>1650.3</v>
      </c>
      <c r="G443">
        <v>14.8172950114489</v>
      </c>
      <c r="H443">
        <f>(Table2[[#This Row],[1Y Return vs Nifty]]-AVERAGE(Table2[1Y Return vs Nifty]))/_xlfn.STDEV.P(Table2[1Y Return vs Nifty])</f>
        <v>-0.27129683481120681</v>
      </c>
      <c r="I443">
        <v>-8.1992108784299305</v>
      </c>
      <c r="J443">
        <f>(Table2[[#This Row],[1M Return vs Nifty]]-AVERAGE(Table2[1M Return vs Nifty]))/_xlfn.STDEV.P(Table2[1M Return vs Nifty])</f>
        <v>-0.68773203805015704</v>
      </c>
      <c r="K443">
        <v>1.2091874597385099</v>
      </c>
      <c r="L443">
        <f>(Table2[[#This Row],[6M Return vs Nifty]]-AVERAGE(Table2[6M Return vs Nifty]))/_xlfn.STDEV.P(Table2[6M Return vs Nifty])</f>
        <v>-9.4251255333627548E-2</v>
      </c>
      <c r="M443">
        <v>-5.5635635750663797</v>
      </c>
      <c r="N443">
        <f>(Table2[[#This Row],[1W Return vs Nifty]]-AVERAGE(Table2[1W Return vs Nifty]))/_xlfn.STDEV.P(Table2[1W Return vs Nifty])</f>
        <v>-0.88479333880129352</v>
      </c>
      <c r="O443">
        <v>1741.71</v>
      </c>
      <c r="P443">
        <v>1734.8443346607701</v>
      </c>
      <c r="Q443">
        <v>1594.8562976047299</v>
      </c>
      <c r="R443">
        <v>23.337549203191401</v>
      </c>
      <c r="S443" s="1">
        <f>(Table2[[#This Row],[Close Price]]-Table2[[#This Row],[20D EMA]])/Table2[[#This Row],[20D EMA]]</f>
        <v>-5.2482904731556965E-2</v>
      </c>
      <c r="T443" s="1">
        <f>(Table2[[#This Row],[Close Price]]-Table2[[#This Row],[50D EMA]])/Table2[[#This Row],[50D EMA]]</f>
        <v>-4.8733095512746301E-2</v>
      </c>
      <c r="U443" s="1">
        <f>(Table2[[#This Row],[Close Price]]-Table2[[#This Row],[200D EMA]])/Table2[[#This Row],[200D EMA]]</f>
        <v>3.4764074028825927E-2</v>
      </c>
      <c r="V443">
        <v>0.80268444420430296</v>
      </c>
      <c r="W443">
        <v>1639.85</v>
      </c>
      <c r="X443">
        <v>1669.5</v>
      </c>
      <c r="Y443">
        <v>1635.35</v>
      </c>
      <c r="Z443">
        <v>1684</v>
      </c>
      <c r="AA443">
        <v>1635.35</v>
      </c>
      <c r="AB443">
        <v>1790</v>
      </c>
      <c r="AC443" s="1">
        <f>(Table2[[#This Row],[Close Price]]/Table2[[#This Row],[Day Low]])-1</f>
        <v>6.3725340732383451E-3</v>
      </c>
      <c r="AD443" s="1">
        <f>(Table2[[#This Row],[Day High]]/Table2[[#This Row],[Close Price]])-1</f>
        <v>1.1634248318487472E-2</v>
      </c>
      <c r="AE443" s="1">
        <f>(Table2[[#This Row],[Close Price]]/Table2[[#This Row],[Current Week Low]])-1</f>
        <v>9.1417739321857372E-3</v>
      </c>
      <c r="AF443" s="1">
        <f>(Table2[[#This Row],[Current Week High]]/Table2[[#This Row],[Close Price]])-1</f>
        <v>2.042052960067875E-2</v>
      </c>
      <c r="AG443" s="1">
        <f>(Table2[[#This Row],[Close Price]]/Table2[[#This Row],[Current Month Low]])-1</f>
        <v>9.1417739321857372E-3</v>
      </c>
      <c r="AH443" s="1">
        <f>(Table2[[#This Row],[Current Month High]]/Table2[[#This Row],[Close Price]])-1</f>
        <v>8.4651275525662095E-2</v>
      </c>
      <c r="AI443">
        <v>15.248742652851</v>
      </c>
      <c r="AJ443">
        <v>45.170654468683999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-0.14000000000000001</v>
      </c>
      <c r="AM443" t="s">
        <v>3089</v>
      </c>
      <c r="AN443">
        <v>-5.01</v>
      </c>
      <c r="AO443" t="s">
        <v>3089</v>
      </c>
      <c r="AQ443">
        <f>(Table2[[#This Row],[Sharpe Ratio]]-AVERAGE(Table2[Sharpe Ratio]))/_xlfn.STDEV.P(Table2[Sharpe Ratio])</f>
        <v>-0.69187918825832739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-2.6299526552546122</v>
      </c>
      <c r="AS443">
        <f>_xlfn.RANK.AVG(Table2[[#This Row],[1Y Return vs Nifty Z-Score]],Table2[1Y Return vs Nifty Z-Score])</f>
        <v>384</v>
      </c>
      <c r="AT443">
        <f>_xlfn.RANK.AVG(Table2[[#This Row],[6M Return vs Nifty Z-Score]],Table2[6M Return vs Nifty Z-Score])</f>
        <v>348</v>
      </c>
      <c r="AU443">
        <f>_xlfn.RANK.AVG(Table2[[#This Row],[Sharpe Ratio Z-Score]],Table2[Sharpe Ratio Z-Score])</f>
        <v>542.5</v>
      </c>
      <c r="AV443">
        <f>(Table2[[#This Row],[Rank 1Y]]+Table2[[#This Row],[Rank 6M]]+Table2[[#This Row],[Rank Sharpe]])/3</f>
        <v>424.83333333333331</v>
      </c>
    </row>
    <row r="444" spans="1:48" x14ac:dyDescent="0.3">
      <c r="A444" t="s">
        <v>254</v>
      </c>
      <c r="B444" t="s">
        <v>255</v>
      </c>
      <c r="C444" t="s">
        <v>3030</v>
      </c>
      <c r="D444" t="s">
        <v>37</v>
      </c>
      <c r="E444">
        <v>101018.147256585</v>
      </c>
      <c r="F444">
        <v>700.05</v>
      </c>
      <c r="G444">
        <v>-1.94122539097994</v>
      </c>
      <c r="H444">
        <f>(Table2[[#This Row],[1Y Return vs Nifty]]-AVERAGE(Table2[1Y Return vs Nifty]))/_xlfn.STDEV.P(Table2[1Y Return vs Nifty])</f>
        <v>-0.53357671022886566</v>
      </c>
      <c r="I444">
        <v>12.5706799443061</v>
      </c>
      <c r="J444">
        <f>(Table2[[#This Row],[1M Return vs Nifty]]-AVERAGE(Table2[1M Return vs Nifty]))/_xlfn.STDEV.P(Table2[1M Return vs Nifty])</f>
        <v>1.5147637820545607</v>
      </c>
      <c r="K444">
        <v>23.681207470457998</v>
      </c>
      <c r="L444">
        <f>(Table2[[#This Row],[6M Return vs Nifty]]-AVERAGE(Table2[6M Return vs Nifty]))/_xlfn.STDEV.P(Table2[6M Return vs Nifty])</f>
        <v>0.73417098355958565</v>
      </c>
      <c r="M444">
        <v>2.9288329494004799</v>
      </c>
      <c r="N444">
        <f>(Table2[[#This Row],[1W Return vs Nifty]]-AVERAGE(Table2[1W Return vs Nifty]))/_xlfn.STDEV.P(Table2[1W Return vs Nifty])</f>
        <v>0.81004546479154127</v>
      </c>
      <c r="O444">
        <v>687.28</v>
      </c>
      <c r="P444">
        <v>647.11807724143796</v>
      </c>
      <c r="Q444">
        <v>584.23255305741395</v>
      </c>
      <c r="R444">
        <v>50.385389772303498</v>
      </c>
      <c r="S444" s="1">
        <f>(Table2[[#This Row],[Close Price]]-Table2[[#This Row],[20D EMA]])/Table2[[#This Row],[20D EMA]]</f>
        <v>1.8580491211733184E-2</v>
      </c>
      <c r="T444" s="1">
        <f>(Table2[[#This Row],[Close Price]]-Table2[[#This Row],[50D EMA]])/Table2[[#This Row],[50D EMA]]</f>
        <v>8.1796390210890746E-2</v>
      </c>
      <c r="U444" s="1">
        <f>(Table2[[#This Row],[Close Price]]-Table2[[#This Row],[200D EMA]])/Table2[[#This Row],[200D EMA]]</f>
        <v>0.19823860607644767</v>
      </c>
      <c r="V444">
        <v>1.42577075938243</v>
      </c>
      <c r="W444">
        <v>697.35</v>
      </c>
      <c r="X444">
        <v>726.9</v>
      </c>
      <c r="Y444">
        <v>697.35</v>
      </c>
      <c r="Z444">
        <v>726.9</v>
      </c>
      <c r="AA444">
        <v>697.35</v>
      </c>
      <c r="AB444">
        <v>742.2</v>
      </c>
      <c r="AC444" s="1">
        <f>(Table2[[#This Row],[Close Price]]/Table2[[#This Row],[Day Low]])-1</f>
        <v>3.8718003871800466E-3</v>
      </c>
      <c r="AD444" s="1">
        <f>(Table2[[#This Row],[Day High]]/Table2[[#This Row],[Close Price]])-1</f>
        <v>3.8354403256910308E-2</v>
      </c>
      <c r="AE444" s="1">
        <f>(Table2[[#This Row],[Close Price]]/Table2[[#This Row],[Current Week Low]])-1</f>
        <v>3.8718003871800466E-3</v>
      </c>
      <c r="AF444" s="1">
        <f>(Table2[[#This Row],[Current Week High]]/Table2[[#This Row],[Close Price]])-1</f>
        <v>3.8354403256910308E-2</v>
      </c>
      <c r="AG444" s="1">
        <f>(Table2[[#This Row],[Close Price]]/Table2[[#This Row],[Current Month Low]])-1</f>
        <v>3.8718003871800466E-3</v>
      </c>
      <c r="AH444" s="1">
        <f>(Table2[[#This Row],[Current Month High]]/Table2[[#This Row],[Close Price]])-1</f>
        <v>6.0209985001071553E-2</v>
      </c>
      <c r="AI444">
        <v>6.02099850010715</v>
      </c>
      <c r="AJ444">
        <v>51.051893408134603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0.13</v>
      </c>
      <c r="AM444" t="s">
        <v>3088</v>
      </c>
      <c r="AN444">
        <v>8.8000000000000007</v>
      </c>
      <c r="AO444" t="s">
        <v>3088</v>
      </c>
      <c r="AP444">
        <v>-3.9778345431885999E-2</v>
      </c>
      <c r="AQ444">
        <f>(Table2[[#This Row],[Sharpe Ratio]]-AVERAGE(Table2[Sharpe Ratio]))/_xlfn.STDEV.P(Table2[Sharpe Ratio])</f>
        <v>-1.1576721827013607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1.3677313374754612</v>
      </c>
      <c r="AS444">
        <f>_xlfn.RANK.AVG(Table2[[#This Row],[1Y Return vs Nifty Z-Score]],Table2[1Y Return vs Nifty Z-Score])</f>
        <v>501</v>
      </c>
      <c r="AT444">
        <f>_xlfn.RANK.AVG(Table2[[#This Row],[6M Return vs Nifty Z-Score]],Table2[6M Return vs Nifty Z-Score])</f>
        <v>137</v>
      </c>
      <c r="AU444">
        <f>_xlfn.RANK.AVG(Table2[[#This Row],[Sharpe Ratio Z-Score]],Table2[Sharpe Ratio Z-Score])</f>
        <v>637</v>
      </c>
      <c r="AV444">
        <f>(Table2[[#This Row],[Rank 1Y]]+Table2[[#This Row],[Rank 6M]]+Table2[[#This Row],[Rank Sharpe]])/3</f>
        <v>425</v>
      </c>
    </row>
    <row r="445" spans="1:48" x14ac:dyDescent="0.3">
      <c r="A445" t="s">
        <v>1128</v>
      </c>
      <c r="B445" t="s">
        <v>1129</v>
      </c>
      <c r="C445" t="s">
        <v>3034</v>
      </c>
      <c r="D445" t="s">
        <v>274</v>
      </c>
      <c r="E445">
        <v>10453.292315999999</v>
      </c>
      <c r="F445">
        <v>2040</v>
      </c>
      <c r="G445">
        <v>23.242141879440901</v>
      </c>
      <c r="H445">
        <f>(Table2[[#This Row],[1Y Return vs Nifty]]-AVERAGE(Table2[1Y Return vs Nifty]))/_xlfn.STDEV.P(Table2[1Y Return vs Nifty])</f>
        <v>-0.13944344120078128</v>
      </c>
      <c r="I445">
        <v>1.6335890087058</v>
      </c>
      <c r="J445">
        <f>(Table2[[#This Row],[1M Return vs Nifty]]-AVERAGE(Table2[1M Return vs Nifty]))/_xlfn.STDEV.P(Table2[1M Return vs Nifty])</f>
        <v>0.35496485603441841</v>
      </c>
      <c r="K445">
        <v>7.5408606516521299</v>
      </c>
      <c r="L445">
        <f>(Table2[[#This Row],[6M Return vs Nifty]]-AVERAGE(Table2[6M Return vs Nifty]))/_xlfn.STDEV.P(Table2[6M Return vs Nifty])</f>
        <v>0.13916340338789071</v>
      </c>
      <c r="M445">
        <v>0.44075713344140199</v>
      </c>
      <c r="N445">
        <f>(Table2[[#This Row],[1W Return vs Nifty]]-AVERAGE(Table2[1W Return vs Nifty]))/_xlfn.STDEV.P(Table2[1W Return vs Nifty])</f>
        <v>0.31349688430317552</v>
      </c>
      <c r="O445">
        <v>2057.81</v>
      </c>
      <c r="P445">
        <v>2001.4127171786799</v>
      </c>
      <c r="Q445">
        <v>1789.7126658888401</v>
      </c>
      <c r="R445">
        <v>41.224575920149</v>
      </c>
      <c r="S445" s="1">
        <f>(Table2[[#This Row],[Close Price]]-Table2[[#This Row],[20D EMA]])/Table2[[#This Row],[20D EMA]]</f>
        <v>-8.65483207876332E-3</v>
      </c>
      <c r="T445" s="1">
        <f>(Table2[[#This Row],[Close Price]]-Table2[[#This Row],[50D EMA]])/Table2[[#This Row],[50D EMA]]</f>
        <v>1.9280022800951906E-2</v>
      </c>
      <c r="U445" s="1">
        <f>(Table2[[#This Row],[Close Price]]-Table2[[#This Row],[200D EMA]])/Table2[[#This Row],[200D EMA]]</f>
        <v>0.13984777494260936</v>
      </c>
      <c r="V445">
        <v>0.461224638000441</v>
      </c>
      <c r="W445">
        <v>2033.65</v>
      </c>
      <c r="X445">
        <v>2106</v>
      </c>
      <c r="Y445">
        <v>1965.1</v>
      </c>
      <c r="Z445">
        <v>2139.9</v>
      </c>
      <c r="AA445">
        <v>1965.1</v>
      </c>
      <c r="AB445">
        <v>2139.9</v>
      </c>
      <c r="AC445" s="1">
        <f>(Table2[[#This Row],[Close Price]]/Table2[[#This Row],[Day Low]])-1</f>
        <v>3.1224645342118329E-3</v>
      </c>
      <c r="AD445" s="1">
        <f>(Table2[[#This Row],[Day High]]/Table2[[#This Row],[Close Price]])-1</f>
        <v>3.2352941176470695E-2</v>
      </c>
      <c r="AE445" s="1">
        <f>(Table2[[#This Row],[Close Price]]/Table2[[#This Row],[Current Week Low]])-1</f>
        <v>3.8115108645870421E-2</v>
      </c>
      <c r="AF445" s="1">
        <f>(Table2[[#This Row],[Current Week High]]/Table2[[#This Row],[Close Price]])-1</f>
        <v>4.897058823529421E-2</v>
      </c>
      <c r="AG445" s="1">
        <f>(Table2[[#This Row],[Close Price]]/Table2[[#This Row],[Current Month Low]])-1</f>
        <v>3.8115108645870421E-2</v>
      </c>
      <c r="AH445" s="1">
        <f>(Table2[[#This Row],[Current Month High]]/Table2[[#This Row],[Close Price]])-1</f>
        <v>4.897058823529421E-2</v>
      </c>
      <c r="AI445">
        <v>5.4044117647058698</v>
      </c>
      <c r="AJ445">
        <v>57.407407407407398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-0.02</v>
      </c>
      <c r="AM445" t="s">
        <v>3089</v>
      </c>
      <c r="AN445">
        <v>3.14</v>
      </c>
      <c r="AO445" t="s">
        <v>3088</v>
      </c>
      <c r="AP445">
        <v>-5.8946720744441003E-2</v>
      </c>
      <c r="AQ445">
        <f>(Table2[[#This Row],[Sharpe Ratio]]-AVERAGE(Table2[Sharpe Ratio]))/_xlfn.STDEV.P(Table2[Sharpe Ratio])</f>
        <v>-1.3821283494549907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-0.71394664693028709</v>
      </c>
      <c r="AS445">
        <f>_xlfn.RANK.AVG(Table2[[#This Row],[1Y Return vs Nifty Z-Score]],Table2[1Y Return vs Nifty Z-Score])</f>
        <v>333</v>
      </c>
      <c r="AT445">
        <f>_xlfn.RANK.AVG(Table2[[#This Row],[6M Return vs Nifty Z-Score]],Table2[6M Return vs Nifty Z-Score])</f>
        <v>273</v>
      </c>
      <c r="AU445">
        <f>_xlfn.RANK.AVG(Table2[[#This Row],[Sharpe Ratio Z-Score]],Table2[Sharpe Ratio Z-Score])</f>
        <v>672</v>
      </c>
      <c r="AV445">
        <f>(Table2[[#This Row],[Rank 1Y]]+Table2[[#This Row],[Rank 6M]]+Table2[[#This Row],[Rank Sharpe]])/3</f>
        <v>426</v>
      </c>
    </row>
    <row r="446" spans="1:48" x14ac:dyDescent="0.3">
      <c r="A446" t="s">
        <v>872</v>
      </c>
      <c r="B446" t="s">
        <v>873</v>
      </c>
      <c r="C446" t="s">
        <v>3030</v>
      </c>
      <c r="D446" t="s">
        <v>54</v>
      </c>
      <c r="E446">
        <v>16659.528336177998</v>
      </c>
      <c r="F446">
        <v>196.82</v>
      </c>
      <c r="G446">
        <v>20.366596572608898</v>
      </c>
      <c r="H446">
        <f>(Table2[[#This Row],[1Y Return vs Nifty]]-AVERAGE(Table2[1Y Return vs Nifty]))/_xlfn.STDEV.P(Table2[1Y Return vs Nifty])</f>
        <v>-0.18444727487600385</v>
      </c>
      <c r="I446">
        <v>-3.1307917440355202</v>
      </c>
      <c r="J446">
        <f>(Table2[[#This Row],[1M Return vs Nifty]]-AVERAGE(Table2[1M Return vs Nifty]))/_xlfn.STDEV.P(Table2[1M Return vs Nifty])</f>
        <v>-0.15026306176538287</v>
      </c>
      <c r="K446">
        <v>-3.9311900859750999</v>
      </c>
      <c r="L446">
        <f>(Table2[[#This Row],[6M Return vs Nifty]]-AVERAGE(Table2[6M Return vs Nifty]))/_xlfn.STDEV.P(Table2[6M Return vs Nifty])</f>
        <v>-0.28374926544331719</v>
      </c>
      <c r="M446">
        <v>-2.7414633369049599</v>
      </c>
      <c r="N446">
        <f>(Table2[[#This Row],[1W Return vs Nifty]]-AVERAGE(Table2[1W Return vs Nifty]))/_xlfn.STDEV.P(Table2[1W Return vs Nifty])</f>
        <v>-0.32158306270495629</v>
      </c>
      <c r="O446">
        <v>208.49</v>
      </c>
      <c r="P446">
        <v>201.913257420191</v>
      </c>
      <c r="Q446">
        <v>179.46048221377299</v>
      </c>
      <c r="R446">
        <v>29.013232444626802</v>
      </c>
      <c r="S446" s="1">
        <f>(Table2[[#This Row],[Close Price]]-Table2[[#This Row],[20D EMA]])/Table2[[#This Row],[20D EMA]]</f>
        <v>-5.5973907621468727E-2</v>
      </c>
      <c r="T446" s="1">
        <f>(Table2[[#This Row],[Close Price]]-Table2[[#This Row],[50D EMA]])/Table2[[#This Row],[50D EMA]]</f>
        <v>-2.5224977721951661E-2</v>
      </c>
      <c r="U446" s="1">
        <f>(Table2[[#This Row],[Close Price]]-Table2[[#This Row],[200D EMA]])/Table2[[#This Row],[200D EMA]]</f>
        <v>9.673170144248458E-2</v>
      </c>
      <c r="V446">
        <v>0.92502288975175595</v>
      </c>
      <c r="W446">
        <v>196</v>
      </c>
      <c r="X446">
        <v>206.63</v>
      </c>
      <c r="Y446">
        <v>196</v>
      </c>
      <c r="Z446">
        <v>207.94</v>
      </c>
      <c r="AA446">
        <v>196</v>
      </c>
      <c r="AB446">
        <v>217.61</v>
      </c>
      <c r="AC446" s="1">
        <f>(Table2[[#This Row],[Close Price]]/Table2[[#This Row],[Day Low]])-1</f>
        <v>4.1836734693876387E-3</v>
      </c>
      <c r="AD446" s="1">
        <f>(Table2[[#This Row],[Day High]]/Table2[[#This Row],[Close Price]])-1</f>
        <v>4.9842495681333254E-2</v>
      </c>
      <c r="AE446" s="1">
        <f>(Table2[[#This Row],[Close Price]]/Table2[[#This Row],[Current Week Low]])-1</f>
        <v>4.1836734693876387E-3</v>
      </c>
      <c r="AF446" s="1">
        <f>(Table2[[#This Row],[Current Week High]]/Table2[[#This Row],[Close Price]])-1</f>
        <v>5.6498323341123813E-2</v>
      </c>
      <c r="AG446" s="1">
        <f>(Table2[[#This Row],[Close Price]]/Table2[[#This Row],[Current Month Low]])-1</f>
        <v>4.1836734693876387E-3</v>
      </c>
      <c r="AH446" s="1">
        <f>(Table2[[#This Row],[Current Month High]]/Table2[[#This Row],[Close Price]])-1</f>
        <v>0.10562950919622005</v>
      </c>
      <c r="AI446">
        <v>17.061274260745801</v>
      </c>
      <c r="AJ446">
        <v>57.016354208217003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0.02</v>
      </c>
      <c r="AM446" t="s">
        <v>3088</v>
      </c>
      <c r="AN446">
        <v>-9.1199999999999992</v>
      </c>
      <c r="AO446" t="s">
        <v>3089</v>
      </c>
      <c r="AP446">
        <v>3.7174254219399998E-4</v>
      </c>
      <c r="AQ446">
        <f>(Table2[[#This Row],[Sharpe Ratio]]-AVERAGE(Table2[Sharpe Ratio]))/_xlfn.STDEV.P(Table2[Sharpe Ratio])</f>
        <v>-0.68752618991185499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-1.6275688547015152</v>
      </c>
      <c r="AS446">
        <f>_xlfn.RANK.AVG(Table2[[#This Row],[1Y Return vs Nifty Z-Score]],Table2[1Y Return vs Nifty Z-Score])</f>
        <v>341</v>
      </c>
      <c r="AT446">
        <f>_xlfn.RANK.AVG(Table2[[#This Row],[6M Return vs Nifty Z-Score]],Table2[6M Return vs Nifty Z-Score])</f>
        <v>421</v>
      </c>
      <c r="AU446">
        <f>_xlfn.RANK.AVG(Table2[[#This Row],[Sharpe Ratio Z-Score]],Table2[Sharpe Ratio Z-Score])</f>
        <v>520</v>
      </c>
      <c r="AV446">
        <f>(Table2[[#This Row],[Rank 1Y]]+Table2[[#This Row],[Rank 6M]]+Table2[[#This Row],[Rank Sharpe]])/3</f>
        <v>427.33333333333331</v>
      </c>
    </row>
    <row r="447" spans="1:48" x14ac:dyDescent="0.3">
      <c r="A447" t="s">
        <v>1197</v>
      </c>
      <c r="B447" t="s">
        <v>1198</v>
      </c>
      <c r="C447" t="s">
        <v>3032</v>
      </c>
      <c r="D447" t="s">
        <v>991</v>
      </c>
      <c r="E447">
        <v>9450.9433820249997</v>
      </c>
      <c r="F447">
        <v>468.45</v>
      </c>
      <c r="G447">
        <v>-6.7917179238978402</v>
      </c>
      <c r="H447">
        <f>(Table2[[#This Row],[1Y Return vs Nifty]]-AVERAGE(Table2[1Y Return vs Nifty]))/_xlfn.STDEV.P(Table2[1Y Return vs Nifty])</f>
        <v>-0.60948953228585412</v>
      </c>
      <c r="I447">
        <v>12.0496099380046</v>
      </c>
      <c r="J447">
        <f>(Table2[[#This Row],[1M Return vs Nifty]]-AVERAGE(Table2[1M Return vs Nifty]))/_xlfn.STDEV.P(Table2[1M Return vs Nifty])</f>
        <v>1.4595080986879108</v>
      </c>
      <c r="K447">
        <v>8.6190647426444507</v>
      </c>
      <c r="L447">
        <f>(Table2[[#This Row],[6M Return vs Nifty]]-AVERAGE(Table2[6M Return vs Nifty]))/_xlfn.STDEV.P(Table2[6M Return vs Nifty])</f>
        <v>0.17891097599674413</v>
      </c>
      <c r="M447">
        <v>4.2768145470611802</v>
      </c>
      <c r="N447">
        <f>(Table2[[#This Row],[1W Return vs Nifty]]-AVERAGE(Table2[1W Return vs Nifty]))/_xlfn.STDEV.P(Table2[1W Return vs Nifty])</f>
        <v>1.0790639346265734</v>
      </c>
      <c r="O447">
        <v>458.99</v>
      </c>
      <c r="P447">
        <v>436.70419940493798</v>
      </c>
      <c r="Q447">
        <v>407.97954898066399</v>
      </c>
      <c r="R447">
        <v>54.848128037337801</v>
      </c>
      <c r="S447" s="1">
        <f>(Table2[[#This Row],[Close Price]]-Table2[[#This Row],[20D EMA]])/Table2[[#This Row],[20D EMA]]</f>
        <v>2.0610470816357609E-2</v>
      </c>
      <c r="T447" s="1">
        <f>(Table2[[#This Row],[Close Price]]-Table2[[#This Row],[50D EMA]])/Table2[[#This Row],[50D EMA]]</f>
        <v>7.2694058445784304E-2</v>
      </c>
      <c r="U447" s="1">
        <f>(Table2[[#This Row],[Close Price]]-Table2[[#This Row],[200D EMA]])/Table2[[#This Row],[200D EMA]]</f>
        <v>0.14821931925367654</v>
      </c>
      <c r="V447">
        <v>1.17545184028177</v>
      </c>
      <c r="W447">
        <v>467</v>
      </c>
      <c r="X447">
        <v>485.15</v>
      </c>
      <c r="Y447">
        <v>467</v>
      </c>
      <c r="Z447">
        <v>485.15</v>
      </c>
      <c r="AA447">
        <v>467</v>
      </c>
      <c r="AB447">
        <v>491.65</v>
      </c>
      <c r="AC447" s="1">
        <f>(Table2[[#This Row],[Close Price]]/Table2[[#This Row],[Day Low]])-1</f>
        <v>3.104925053533103E-3</v>
      </c>
      <c r="AD447" s="1">
        <f>(Table2[[#This Row],[Day High]]/Table2[[#This Row],[Close Price]])-1</f>
        <v>3.5649482335361249E-2</v>
      </c>
      <c r="AE447" s="1">
        <f>(Table2[[#This Row],[Close Price]]/Table2[[#This Row],[Current Week Low]])-1</f>
        <v>3.104925053533103E-3</v>
      </c>
      <c r="AF447" s="1">
        <f>(Table2[[#This Row],[Current Week High]]/Table2[[#This Row],[Close Price]])-1</f>
        <v>3.5649482335361249E-2</v>
      </c>
      <c r="AG447" s="1">
        <f>(Table2[[#This Row],[Close Price]]/Table2[[#This Row],[Current Month Low]])-1</f>
        <v>3.104925053533103E-3</v>
      </c>
      <c r="AH447" s="1">
        <f>(Table2[[#This Row],[Current Month High]]/Table2[[#This Row],[Close Price]])-1</f>
        <v>4.9525029352118777E-2</v>
      </c>
      <c r="AI447">
        <v>5.4328103319457801</v>
      </c>
      <c r="AJ447">
        <v>36.375545851528301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0.09</v>
      </c>
      <c r="AM447" t="s">
        <v>3088</v>
      </c>
      <c r="AN447">
        <v>6.09</v>
      </c>
      <c r="AO447" t="s">
        <v>3088</v>
      </c>
      <c r="AP447">
        <v>1.4353943853341E-2</v>
      </c>
      <c r="AQ447">
        <f>(Table2[[#This Row],[Sharpe Ratio]]-AVERAGE(Table2[Sharpe Ratio]))/_xlfn.STDEV.P(Table2[Sharpe Ratio])</f>
        <v>-0.52379863043413355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1.5841948465912408</v>
      </c>
      <c r="AS447">
        <f>_xlfn.RANK.AVG(Table2[[#This Row],[1Y Return vs Nifty Z-Score]],Table2[1Y Return vs Nifty Z-Score])</f>
        <v>540</v>
      </c>
      <c r="AT447">
        <f>_xlfn.RANK.AVG(Table2[[#This Row],[6M Return vs Nifty Z-Score]],Table2[6M Return vs Nifty Z-Score])</f>
        <v>259</v>
      </c>
      <c r="AU447">
        <f>_xlfn.RANK.AVG(Table2[[#This Row],[Sharpe Ratio Z-Score]],Table2[Sharpe Ratio Z-Score])</f>
        <v>483</v>
      </c>
      <c r="AV447">
        <f>(Table2[[#This Row],[Rank 1Y]]+Table2[[#This Row],[Rank 6M]]+Table2[[#This Row],[Rank Sharpe]])/3</f>
        <v>427.33333333333331</v>
      </c>
    </row>
    <row r="448" spans="1:48" x14ac:dyDescent="0.3">
      <c r="A448" t="s">
        <v>194</v>
      </c>
      <c r="B448" t="s">
        <v>195</v>
      </c>
      <c r="C448" t="s">
        <v>3034</v>
      </c>
      <c r="D448" t="s">
        <v>196</v>
      </c>
      <c r="E448">
        <v>128156.2843379</v>
      </c>
      <c r="F448">
        <v>4827.55</v>
      </c>
      <c r="G448">
        <v>0.51784005829752999</v>
      </c>
      <c r="H448">
        <f>(Table2[[#This Row],[1Y Return vs Nifty]]-AVERAGE(Table2[1Y Return vs Nifty]))/_xlfn.STDEV.P(Table2[1Y Return vs Nifty])</f>
        <v>-0.49509101076419881</v>
      </c>
      <c r="I448">
        <v>5.5994029047502902</v>
      </c>
      <c r="J448">
        <f>(Table2[[#This Row],[1M Return vs Nifty]]-AVERAGE(Table2[1M Return vs Nifty]))/_xlfn.STDEV.P(Table2[1M Return vs Nifty])</f>
        <v>0.77551056828195974</v>
      </c>
      <c r="K448">
        <v>20.138345204057501</v>
      </c>
      <c r="L448">
        <f>(Table2[[#This Row],[6M Return vs Nifty]]-AVERAGE(Table2[6M Return vs Nifty]))/_xlfn.STDEV.P(Table2[6M Return vs Nifty])</f>
        <v>0.60356475014479916</v>
      </c>
      <c r="M448">
        <v>1.7834070304113301</v>
      </c>
      <c r="N448">
        <f>(Table2[[#This Row],[1W Return vs Nifty]]-AVERAGE(Table2[1W Return vs Nifty]))/_xlfn.STDEV.P(Table2[1W Return vs Nifty])</f>
        <v>0.58145129958142505</v>
      </c>
      <c r="O448">
        <v>4731.71</v>
      </c>
      <c r="P448">
        <v>4535.4028317422799</v>
      </c>
      <c r="Q448">
        <v>4042.83276904474</v>
      </c>
      <c r="R448">
        <v>56.3564613535059</v>
      </c>
      <c r="S448" s="1">
        <f>(Table2[[#This Row],[Close Price]]-Table2[[#This Row],[20D EMA]])/Table2[[#This Row],[20D EMA]]</f>
        <v>2.0254833876125151E-2</v>
      </c>
      <c r="T448" s="1">
        <f>(Table2[[#This Row],[Close Price]]-Table2[[#This Row],[50D EMA]])/Table2[[#This Row],[50D EMA]]</f>
        <v>6.4414822474653619E-2</v>
      </c>
      <c r="U448" s="1">
        <f>(Table2[[#This Row],[Close Price]]-Table2[[#This Row],[200D EMA]])/Table2[[#This Row],[200D EMA]]</f>
        <v>0.19410083864059433</v>
      </c>
      <c r="V448">
        <v>1.26253680558689</v>
      </c>
      <c r="W448">
        <v>4815.05</v>
      </c>
      <c r="X448">
        <v>4959</v>
      </c>
      <c r="Y448">
        <v>4778</v>
      </c>
      <c r="Z448">
        <v>4988.8999999999996</v>
      </c>
      <c r="AA448">
        <v>4778</v>
      </c>
      <c r="AB448">
        <v>5010</v>
      </c>
      <c r="AC448" s="1">
        <f>(Table2[[#This Row],[Close Price]]/Table2[[#This Row],[Day Low]])-1</f>
        <v>2.5960270402176633E-3</v>
      </c>
      <c r="AD448" s="1">
        <f>(Table2[[#This Row],[Day High]]/Table2[[#This Row],[Close Price]])-1</f>
        <v>2.7229132789924559E-2</v>
      </c>
      <c r="AE448" s="1">
        <f>(Table2[[#This Row],[Close Price]]/Table2[[#This Row],[Current Week Low]])-1</f>
        <v>1.0370447886144829E-2</v>
      </c>
      <c r="AF448" s="1">
        <f>(Table2[[#This Row],[Current Week High]]/Table2[[#This Row],[Close Price]])-1</f>
        <v>3.3422750670629942E-2</v>
      </c>
      <c r="AG448" s="1">
        <f>(Table2[[#This Row],[Close Price]]/Table2[[#This Row],[Current Month Low]])-1</f>
        <v>1.0370447886144829E-2</v>
      </c>
      <c r="AH448" s="1">
        <f>(Table2[[#This Row],[Current Month High]]/Table2[[#This Row],[Close Price]])-1</f>
        <v>3.7793497736947179E-2</v>
      </c>
      <c r="AI448">
        <v>3.7793497736947099</v>
      </c>
      <c r="AJ448">
        <v>46.498042666828503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0.09</v>
      </c>
      <c r="AM448" t="s">
        <v>3088</v>
      </c>
      <c r="AN448">
        <v>6.81</v>
      </c>
      <c r="AO448" t="s">
        <v>3088</v>
      </c>
      <c r="AP448">
        <v>-4.2162873364910002E-2</v>
      </c>
      <c r="AQ448">
        <f>(Table2[[#This Row],[Sharpe Ratio]]-AVERAGE(Table2[Sharpe Ratio]))/_xlfn.STDEV.P(Table2[Sharpe Ratio])</f>
        <v>-1.1855943195875767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0.27984128765640848</v>
      </c>
      <c r="AS448">
        <f>_xlfn.RANK.AVG(Table2[[#This Row],[1Y Return vs Nifty Z-Score]],Table2[1Y Return vs Nifty Z-Score])</f>
        <v>485</v>
      </c>
      <c r="AT448">
        <f>_xlfn.RANK.AVG(Table2[[#This Row],[6M Return vs Nifty Z-Score]],Table2[6M Return vs Nifty Z-Score])</f>
        <v>157</v>
      </c>
      <c r="AU448">
        <f>_xlfn.RANK.AVG(Table2[[#This Row],[Sharpe Ratio Z-Score]],Table2[Sharpe Ratio Z-Score])</f>
        <v>642</v>
      </c>
      <c r="AV448">
        <f>(Table2[[#This Row],[Rank 1Y]]+Table2[[#This Row],[Rank 6M]]+Table2[[#This Row],[Rank Sharpe]])/3</f>
        <v>428</v>
      </c>
    </row>
    <row r="449" spans="1:48" x14ac:dyDescent="0.3">
      <c r="A449" t="s">
        <v>624</v>
      </c>
      <c r="B449" t="s">
        <v>625</v>
      </c>
      <c r="C449" t="s">
        <v>3036</v>
      </c>
      <c r="D449" t="s">
        <v>212</v>
      </c>
      <c r="E449">
        <v>28469.24220945</v>
      </c>
      <c r="F449">
        <v>1354.85</v>
      </c>
      <c r="G449">
        <v>-9.9991470899782495</v>
      </c>
      <c r="H449">
        <f>(Table2[[#This Row],[1Y Return vs Nifty]]-AVERAGE(Table2[1Y Return vs Nifty]))/_xlfn.STDEV.P(Table2[1Y Return vs Nifty])</f>
        <v>-0.65968752720959534</v>
      </c>
      <c r="I449">
        <v>-2.4580486379324502</v>
      </c>
      <c r="J449">
        <f>(Table2[[#This Row],[1M Return vs Nifty]]-AVERAGE(Table2[1M Return vs Nifty]))/_xlfn.STDEV.P(Table2[1M Return vs Nifty])</f>
        <v>-7.8923549591621289E-2</v>
      </c>
      <c r="K449">
        <v>-0.94205055288533701</v>
      </c>
      <c r="L449">
        <f>(Table2[[#This Row],[6M Return vs Nifty]]-AVERAGE(Table2[6M Return vs Nifty]))/_xlfn.STDEV.P(Table2[6M Return vs Nifty])</f>
        <v>-0.17355580427760009</v>
      </c>
      <c r="M449">
        <v>-1.15019179423905</v>
      </c>
      <c r="N449">
        <f>(Table2[[#This Row],[1W Return vs Nifty]]-AVERAGE(Table2[1W Return vs Nifty]))/_xlfn.STDEV.P(Table2[1W Return vs Nifty])</f>
        <v>-4.0108968512751171E-3</v>
      </c>
      <c r="O449">
        <v>1386.44</v>
      </c>
      <c r="P449">
        <v>1333.86194423709</v>
      </c>
      <c r="Q449">
        <v>1224.3810484230901</v>
      </c>
      <c r="R449">
        <v>26.1071394615788</v>
      </c>
      <c r="S449" s="1">
        <f>(Table2[[#This Row],[Close Price]]-Table2[[#This Row],[20D EMA]])/Table2[[#This Row],[20D EMA]]</f>
        <v>-2.2784974466980284E-2</v>
      </c>
      <c r="T449" s="1">
        <f>(Table2[[#This Row],[Close Price]]-Table2[[#This Row],[50D EMA]])/Table2[[#This Row],[50D EMA]]</f>
        <v>1.5734803630606704E-2</v>
      </c>
      <c r="U449" s="1">
        <f>(Table2[[#This Row],[Close Price]]-Table2[[#This Row],[200D EMA]])/Table2[[#This Row],[200D EMA]]</f>
        <v>0.10655910735056211</v>
      </c>
      <c r="V449">
        <v>0.46087073615037999</v>
      </c>
      <c r="W449">
        <v>1349</v>
      </c>
      <c r="X449">
        <v>1396.95</v>
      </c>
      <c r="Y449">
        <v>1349</v>
      </c>
      <c r="Z449">
        <v>1396.95</v>
      </c>
      <c r="AA449">
        <v>1349</v>
      </c>
      <c r="AB449">
        <v>1450</v>
      </c>
      <c r="AC449" s="1">
        <f>(Table2[[#This Row],[Close Price]]/Table2[[#This Row],[Day Low]])-1</f>
        <v>4.3365455893253912E-3</v>
      </c>
      <c r="AD449" s="1">
        <f>(Table2[[#This Row],[Day High]]/Table2[[#This Row],[Close Price]])-1</f>
        <v>3.1073550577554787E-2</v>
      </c>
      <c r="AE449" s="1">
        <f>(Table2[[#This Row],[Close Price]]/Table2[[#This Row],[Current Week Low]])-1</f>
        <v>4.3365455893253912E-3</v>
      </c>
      <c r="AF449" s="1">
        <f>(Table2[[#This Row],[Current Week High]]/Table2[[#This Row],[Close Price]])-1</f>
        <v>3.1073550577554787E-2</v>
      </c>
      <c r="AG449" s="1">
        <f>(Table2[[#This Row],[Close Price]]/Table2[[#This Row],[Current Month Low]])-1</f>
        <v>4.3365455893253912E-3</v>
      </c>
      <c r="AH449" s="1">
        <f>(Table2[[#This Row],[Current Month High]]/Table2[[#This Row],[Close Price]])-1</f>
        <v>7.0229176661623205E-2</v>
      </c>
      <c r="AI449">
        <v>11.1525261099014</v>
      </c>
      <c r="AJ449">
        <v>35.0730272668361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7.0000000000000007E-2</v>
      </c>
      <c r="AM449" t="s">
        <v>3088</v>
      </c>
      <c r="AN449">
        <v>-1.66</v>
      </c>
      <c r="AO449" t="s">
        <v>3089</v>
      </c>
      <c r="AP449">
        <v>5.5113536196129999E-2</v>
      </c>
      <c r="AQ449">
        <f>(Table2[[#This Row],[Sharpe Ratio]]-AVERAGE(Table2[Sharpe Ratio]))/_xlfn.STDEV.P(Table2[Sharpe Ratio])</f>
        <v>-4.6515516632060487E-2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-0.96269329456215225</v>
      </c>
      <c r="AS449">
        <f>_xlfn.RANK.AVG(Table2[[#This Row],[1Y Return vs Nifty Z-Score]],Table2[1Y Return vs Nifty Z-Score])</f>
        <v>554</v>
      </c>
      <c r="AT449">
        <f>_xlfn.RANK.AVG(Table2[[#This Row],[6M Return vs Nifty Z-Score]],Table2[6M Return vs Nifty Z-Score])</f>
        <v>377</v>
      </c>
      <c r="AU449">
        <f>_xlfn.RANK.AVG(Table2[[#This Row],[Sharpe Ratio Z-Score]],Table2[Sharpe Ratio Z-Score])</f>
        <v>353</v>
      </c>
      <c r="AV449">
        <f>(Table2[[#This Row],[Rank 1Y]]+Table2[[#This Row],[Rank 6M]]+Table2[[#This Row],[Rank Sharpe]])/3</f>
        <v>428</v>
      </c>
    </row>
    <row r="450" spans="1:48" x14ac:dyDescent="0.3">
      <c r="A450" t="s">
        <v>1163</v>
      </c>
      <c r="B450" t="s">
        <v>1164</v>
      </c>
      <c r="C450" t="s">
        <v>3046</v>
      </c>
      <c r="D450" t="s">
        <v>1165</v>
      </c>
      <c r="E450">
        <v>9839.2221815619996</v>
      </c>
      <c r="F450">
        <v>93.98</v>
      </c>
      <c r="G450">
        <v>36.221713092609001</v>
      </c>
      <c r="H450">
        <f>(Table2[[#This Row],[1Y Return vs Nifty]]-AVERAGE(Table2[1Y Return vs Nifty]))/_xlfn.STDEV.P(Table2[1Y Return vs Nifty])</f>
        <v>6.369384293982655E-2</v>
      </c>
      <c r="I450">
        <v>3.1079734870278899</v>
      </c>
      <c r="J450">
        <f>(Table2[[#This Row],[1M Return vs Nifty]]-AVERAGE(Table2[1M Return vs Nifty]))/_xlfn.STDEV.P(Table2[1M Return vs Nifty])</f>
        <v>0.5113126037643656</v>
      </c>
      <c r="K450">
        <v>-26.752033564752299</v>
      </c>
      <c r="L450">
        <f>(Table2[[#This Row],[6M Return vs Nifty]]-AVERAGE(Table2[6M Return vs Nifty]))/_xlfn.STDEV.P(Table2[6M Return vs Nifty])</f>
        <v>-1.1250307452169237</v>
      </c>
      <c r="M450">
        <v>-3.4283044861448499</v>
      </c>
      <c r="N450">
        <f>(Table2[[#This Row],[1W Return vs Nifty]]-AVERAGE(Table2[1W Return vs Nifty]))/_xlfn.STDEV.P(Table2[1W Return vs Nifty])</f>
        <v>-0.45865685904528236</v>
      </c>
      <c r="O450">
        <v>88.36</v>
      </c>
      <c r="P450">
        <v>86.086531784371999</v>
      </c>
      <c r="Q450">
        <v>85.613684383698498</v>
      </c>
      <c r="R450">
        <v>59.017684784706397</v>
      </c>
      <c r="S450" s="1">
        <f>(Table2[[#This Row],[Close Price]]-Table2[[#This Row],[20D EMA]])/Table2[[#This Row],[20D EMA]]</f>
        <v>6.3603440470801326E-2</v>
      </c>
      <c r="T450" s="1">
        <f>(Table2[[#This Row],[Close Price]]-Table2[[#This Row],[50D EMA]])/Table2[[#This Row],[50D EMA]]</f>
        <v>9.1692254897658351E-2</v>
      </c>
      <c r="U450" s="1">
        <f>(Table2[[#This Row],[Close Price]]-Table2[[#This Row],[200D EMA]])/Table2[[#This Row],[200D EMA]]</f>
        <v>9.7721709753850014E-2</v>
      </c>
      <c r="V450">
        <v>2.9357293256981798</v>
      </c>
      <c r="W450">
        <v>88.7</v>
      </c>
      <c r="X450">
        <v>96.51</v>
      </c>
      <c r="Y450">
        <v>86.88</v>
      </c>
      <c r="Z450">
        <v>96.51</v>
      </c>
      <c r="AA450">
        <v>86.88</v>
      </c>
      <c r="AB450">
        <v>99.7</v>
      </c>
      <c r="AC450" s="1">
        <f>(Table2[[#This Row],[Close Price]]/Table2[[#This Row],[Day Low]])-1</f>
        <v>5.9526493799323621E-2</v>
      </c>
      <c r="AD450" s="1">
        <f>(Table2[[#This Row],[Day High]]/Table2[[#This Row],[Close Price]])-1</f>
        <v>2.6920621408810463E-2</v>
      </c>
      <c r="AE450" s="1">
        <f>(Table2[[#This Row],[Close Price]]/Table2[[#This Row],[Current Week Low]])-1</f>
        <v>8.1721915285451363E-2</v>
      </c>
      <c r="AF450" s="1">
        <f>(Table2[[#This Row],[Current Week High]]/Table2[[#This Row],[Close Price]])-1</f>
        <v>2.6920621408810463E-2</v>
      </c>
      <c r="AG450" s="1">
        <f>(Table2[[#This Row],[Close Price]]/Table2[[#This Row],[Current Month Low]])-1</f>
        <v>8.1721915285451363E-2</v>
      </c>
      <c r="AH450" s="1">
        <f>(Table2[[#This Row],[Current Month High]]/Table2[[#This Row],[Close Price]])-1</f>
        <v>6.0864013619919222E-2</v>
      </c>
      <c r="AI450">
        <v>44.392423919982903</v>
      </c>
      <c r="AJ450">
        <v>62.5951557093425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0.04</v>
      </c>
      <c r="AM450" t="s">
        <v>3088</v>
      </c>
      <c r="AN450">
        <v>19.079999999999998</v>
      </c>
      <c r="AO450" t="s">
        <v>3088</v>
      </c>
      <c r="AP450">
        <v>6.0192770979595002E-2</v>
      </c>
      <c r="AQ450">
        <f>(Table2[[#This Row],[Sharpe Ratio]]-AVERAGE(Table2[Sharpe Ratio]))/_xlfn.STDEV.P(Table2[Sharpe Ratio])</f>
        <v>1.2960863131410304E-2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-0.9957202944266037</v>
      </c>
      <c r="AS450">
        <f>_xlfn.RANK.AVG(Table2[[#This Row],[1Y Return vs Nifty Z-Score]],Table2[1Y Return vs Nifty Z-Score])</f>
        <v>280</v>
      </c>
      <c r="AT450">
        <f>_xlfn.RANK.AVG(Table2[[#This Row],[6M Return vs Nifty Z-Score]],Table2[6M Return vs Nifty Z-Score])</f>
        <v>667</v>
      </c>
      <c r="AU450">
        <f>_xlfn.RANK.AVG(Table2[[#This Row],[Sharpe Ratio Z-Score]],Table2[Sharpe Ratio Z-Score])</f>
        <v>339</v>
      </c>
      <c r="AV450">
        <f>(Table2[[#This Row],[Rank 1Y]]+Table2[[#This Row],[Rank 6M]]+Table2[[#This Row],[Rank Sharpe]])/3</f>
        <v>428.66666666666669</v>
      </c>
    </row>
    <row r="451" spans="1:48" x14ac:dyDescent="0.3">
      <c r="A451" t="s">
        <v>1189</v>
      </c>
      <c r="B451" t="s">
        <v>1190</v>
      </c>
      <c r="C451" t="s">
        <v>3042</v>
      </c>
      <c r="D451" t="s">
        <v>146</v>
      </c>
      <c r="E451">
        <v>9577.3916700000009</v>
      </c>
      <c r="F451">
        <v>693</v>
      </c>
      <c r="G451">
        <v>17.394463065454499</v>
      </c>
      <c r="H451">
        <f>(Table2[[#This Row],[1Y Return vs Nifty]]-AVERAGE(Table2[1Y Return vs Nifty]))/_xlfn.STDEV.P(Table2[1Y Return vs Nifty])</f>
        <v>-0.23096276593738221</v>
      </c>
      <c r="I451">
        <v>-6.1615949222654498</v>
      </c>
      <c r="J451">
        <f>(Table2[[#This Row],[1M Return vs Nifty]]-AVERAGE(Table2[1M Return vs Nifty]))/_xlfn.STDEV.P(Table2[1M Return vs Nifty])</f>
        <v>-0.47165768962275589</v>
      </c>
      <c r="K451">
        <v>-0.98289385351402903</v>
      </c>
      <c r="L451">
        <f>(Table2[[#This Row],[6M Return vs Nifty]]-AVERAGE(Table2[6M Return vs Nifty]))/_xlfn.STDEV.P(Table2[6M Return vs Nifty])</f>
        <v>-0.1750614765996463</v>
      </c>
      <c r="M451">
        <v>-2.77198739117574</v>
      </c>
      <c r="N451">
        <f>(Table2[[#This Row],[1W Return vs Nifty]]-AVERAGE(Table2[1W Return vs Nifty]))/_xlfn.STDEV.P(Table2[1W Return vs Nifty])</f>
        <v>-0.32767478857668714</v>
      </c>
      <c r="O451">
        <v>721.02</v>
      </c>
      <c r="P451">
        <v>727.70456816164096</v>
      </c>
      <c r="Q451">
        <v>627.92658616868596</v>
      </c>
      <c r="R451">
        <v>26.899998449438801</v>
      </c>
      <c r="S451" s="1">
        <f>(Table2[[#This Row],[Close Price]]-Table2[[#This Row],[20D EMA]])/Table2[[#This Row],[20D EMA]]</f>
        <v>-3.8861612715319939E-2</v>
      </c>
      <c r="T451" s="1">
        <f>(Table2[[#This Row],[Close Price]]-Table2[[#This Row],[50D EMA]])/Table2[[#This Row],[50D EMA]]</f>
        <v>-4.769046352053713E-2</v>
      </c>
      <c r="U451" s="1">
        <f>(Table2[[#This Row],[Close Price]]-Table2[[#This Row],[200D EMA]])/Table2[[#This Row],[200D EMA]]</f>
        <v>0.10363220042706194</v>
      </c>
      <c r="V451">
        <v>1.02589696828173</v>
      </c>
      <c r="W451">
        <v>682.55</v>
      </c>
      <c r="X451">
        <v>704.95</v>
      </c>
      <c r="Y451">
        <v>677.2</v>
      </c>
      <c r="Z451">
        <v>709.95</v>
      </c>
      <c r="AA451">
        <v>677.2</v>
      </c>
      <c r="AB451">
        <v>734.5</v>
      </c>
      <c r="AC451" s="1">
        <f>(Table2[[#This Row],[Close Price]]/Table2[[#This Row],[Day Low]])-1</f>
        <v>1.5310233682514163E-2</v>
      </c>
      <c r="AD451" s="1">
        <f>(Table2[[#This Row],[Day High]]/Table2[[#This Row],[Close Price]])-1</f>
        <v>1.7243867243867284E-2</v>
      </c>
      <c r="AE451" s="1">
        <f>(Table2[[#This Row],[Close Price]]/Table2[[#This Row],[Current Week Low]])-1</f>
        <v>2.3331364441819158E-2</v>
      </c>
      <c r="AF451" s="1">
        <f>(Table2[[#This Row],[Current Week High]]/Table2[[#This Row],[Close Price]])-1</f>
        <v>2.4458874458874513E-2</v>
      </c>
      <c r="AG451" s="1">
        <f>(Table2[[#This Row],[Close Price]]/Table2[[#This Row],[Current Month Low]])-1</f>
        <v>2.3331364441819158E-2</v>
      </c>
      <c r="AH451" s="1">
        <f>(Table2[[#This Row],[Current Month High]]/Table2[[#This Row],[Close Price]])-1</f>
        <v>5.9884559884559874E-2</v>
      </c>
      <c r="AI451">
        <v>16.890331890331801</v>
      </c>
      <c r="AJ451">
        <v>68.592628633986095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-0.13</v>
      </c>
      <c r="AM451" t="s">
        <v>3089</v>
      </c>
      <c r="AN451">
        <v>-3.22</v>
      </c>
      <c r="AO451" t="s">
        <v>3089</v>
      </c>
      <c r="AQ451">
        <f>(Table2[[#This Row],[Sharpe Ratio]]-AVERAGE(Table2[Sharpe Ratio]))/_xlfn.STDEV.P(Table2[Sharpe Ratio])</f>
        <v>-0.69187918825832739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367</v>
      </c>
      <c r="AT451">
        <f>_xlfn.RANK.AVG(Table2[[#This Row],[6M Return vs Nifty Z-Score]],Table2[6M Return vs Nifty Z-Score])</f>
        <v>378</v>
      </c>
      <c r="AU451">
        <f>_xlfn.RANK.AVG(Table2[[#This Row],[Sharpe Ratio Z-Score]],Table2[Sharpe Ratio Z-Score])</f>
        <v>542.5</v>
      </c>
      <c r="AV451">
        <f>(Table2[[#This Row],[Rank 1Y]]+Table2[[#This Row],[Rank 6M]]+Table2[[#This Row],[Rank Sharpe]])/3</f>
        <v>429.16666666666669</v>
      </c>
    </row>
    <row r="452" spans="1:48" x14ac:dyDescent="0.3">
      <c r="A452" t="s">
        <v>979</v>
      </c>
      <c r="B452" t="s">
        <v>980</v>
      </c>
      <c r="C452" t="s">
        <v>3042</v>
      </c>
      <c r="D452" t="s">
        <v>347</v>
      </c>
      <c r="E452">
        <v>13586.2531703</v>
      </c>
      <c r="F452">
        <v>980.15</v>
      </c>
      <c r="G452">
        <v>1.8726805579419801</v>
      </c>
      <c r="H452">
        <f>(Table2[[#This Row],[1Y Return vs Nifty]]-AVERAGE(Table2[1Y Return vs Nifty]))/_xlfn.STDEV.P(Table2[1Y Return vs Nifty])</f>
        <v>-0.47388702682501738</v>
      </c>
      <c r="I452">
        <v>10.272724787095401</v>
      </c>
      <c r="J452">
        <f>(Table2[[#This Row],[1M Return vs Nifty]]-AVERAGE(Table2[1M Return vs Nifty]))/_xlfn.STDEV.P(Table2[1M Return vs Nifty])</f>
        <v>1.2710823553325532</v>
      </c>
      <c r="K452">
        <v>14.881734659710901</v>
      </c>
      <c r="L452">
        <f>(Table2[[#This Row],[6M Return vs Nifty]]-AVERAGE(Table2[6M Return vs Nifty]))/_xlfn.STDEV.P(Table2[6M Return vs Nifty])</f>
        <v>0.4097818559474804</v>
      </c>
      <c r="M452">
        <v>10.5685535522012</v>
      </c>
      <c r="N452">
        <f>(Table2[[#This Row],[1W Return vs Nifty]]-AVERAGE(Table2[1W Return vs Nifty]))/_xlfn.STDEV.P(Table2[1W Return vs Nifty])</f>
        <v>2.3347146072333049</v>
      </c>
      <c r="O452">
        <v>916.97</v>
      </c>
      <c r="P452">
        <v>849.05833800356595</v>
      </c>
      <c r="Q452">
        <v>779.49191844964503</v>
      </c>
      <c r="R452">
        <v>74.267497337446301</v>
      </c>
      <c r="S452" s="1">
        <f>(Table2[[#This Row],[Close Price]]-Table2[[#This Row],[20D EMA]])/Table2[[#This Row],[20D EMA]]</f>
        <v>6.8900836450483602E-2</v>
      </c>
      <c r="T452" s="1">
        <f>(Table2[[#This Row],[Close Price]]-Table2[[#This Row],[50D EMA]])/Table2[[#This Row],[50D EMA]]</f>
        <v>0.15439653099064607</v>
      </c>
      <c r="U452" s="1">
        <f>(Table2[[#This Row],[Close Price]]-Table2[[#This Row],[200D EMA]])/Table2[[#This Row],[200D EMA]]</f>
        <v>0.25742163170780508</v>
      </c>
      <c r="V452">
        <v>2.1474174547892901</v>
      </c>
      <c r="W452">
        <v>977</v>
      </c>
      <c r="X452">
        <v>1009.9</v>
      </c>
      <c r="Y452">
        <v>960.5</v>
      </c>
      <c r="Z452">
        <v>1021</v>
      </c>
      <c r="AA452">
        <v>944.15</v>
      </c>
      <c r="AB452">
        <v>1021</v>
      </c>
      <c r="AC452" s="1">
        <f>(Table2[[#This Row],[Close Price]]/Table2[[#This Row],[Day Low]])-1</f>
        <v>3.2241555783008025E-3</v>
      </c>
      <c r="AD452" s="1">
        <f>(Table2[[#This Row],[Day High]]/Table2[[#This Row],[Close Price]])-1</f>
        <v>3.0352497066775452E-2</v>
      </c>
      <c r="AE452" s="1">
        <f>(Table2[[#This Row],[Close Price]]/Table2[[#This Row],[Current Week Low]])-1</f>
        <v>2.0458094742321631E-2</v>
      </c>
      <c r="AF452" s="1">
        <f>(Table2[[#This Row],[Current Week High]]/Table2[[#This Row],[Close Price]])-1</f>
        <v>4.1677294291690092E-2</v>
      </c>
      <c r="AG452" s="1">
        <f>(Table2[[#This Row],[Close Price]]/Table2[[#This Row],[Current Month Low]])-1</f>
        <v>3.8129534501933016E-2</v>
      </c>
      <c r="AH452" s="1">
        <f>(Table2[[#This Row],[Current Month High]]/Table2[[#This Row],[Close Price]])-1</f>
        <v>4.1677294291690092E-2</v>
      </c>
      <c r="AI452">
        <v>4.1677294291690004</v>
      </c>
      <c r="AJ452">
        <v>51.456385691107101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0.26</v>
      </c>
      <c r="AM452" t="s">
        <v>3088</v>
      </c>
      <c r="AN452">
        <v>10.210000000000001</v>
      </c>
      <c r="AO452" t="s">
        <v>3088</v>
      </c>
      <c r="AP452">
        <v>-3.2031706616403997E-2</v>
      </c>
      <c r="AQ452">
        <f>(Table2[[#This Row],[Sharpe Ratio]]-AVERAGE(Table2[Sharpe Ratio]))/_xlfn.STDEV.P(Table2[Sharpe Ratio])</f>
        <v>-1.066961268218739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2.474730523469582</v>
      </c>
      <c r="AS452">
        <f>_xlfn.RANK.AVG(Table2[[#This Row],[1Y Return vs Nifty Z-Score]],Table2[1Y Return vs Nifty Z-Score])</f>
        <v>474</v>
      </c>
      <c r="AT452">
        <f>_xlfn.RANK.AVG(Table2[[#This Row],[6M Return vs Nifty Z-Score]],Table2[6M Return vs Nifty Z-Score])</f>
        <v>195</v>
      </c>
      <c r="AU452">
        <f>_xlfn.RANK.AVG(Table2[[#This Row],[Sharpe Ratio Z-Score]],Table2[Sharpe Ratio Z-Score])</f>
        <v>622</v>
      </c>
      <c r="AV452">
        <f>(Table2[[#This Row],[Rank 1Y]]+Table2[[#This Row],[Rank 6M]]+Table2[[#This Row],[Rank Sharpe]])/3</f>
        <v>430.33333333333331</v>
      </c>
    </row>
    <row r="453" spans="1:48" x14ac:dyDescent="0.3">
      <c r="A453" t="s">
        <v>571</v>
      </c>
      <c r="B453" t="s">
        <v>572</v>
      </c>
      <c r="C453" t="s">
        <v>3036</v>
      </c>
      <c r="D453" t="s">
        <v>382</v>
      </c>
      <c r="E453">
        <v>32729.927252109999</v>
      </c>
      <c r="F453">
        <v>515.35</v>
      </c>
      <c r="G453">
        <v>-4.4194162368326202</v>
      </c>
      <c r="H453">
        <f>(Table2[[#This Row],[1Y Return vs Nifty]]-AVERAGE(Table2[1Y Return vs Nifty]))/_xlfn.STDEV.P(Table2[1Y Return vs Nifty])</f>
        <v>-0.57236173245655708</v>
      </c>
      <c r="I453">
        <v>0.94331821442751396</v>
      </c>
      <c r="J453">
        <f>(Table2[[#This Row],[1M Return vs Nifty]]-AVERAGE(Table2[1M Return vs Nifty]))/_xlfn.STDEV.P(Table2[1M Return vs Nifty])</f>
        <v>0.28176666004418949</v>
      </c>
      <c r="K453">
        <v>-16.216464405723698</v>
      </c>
      <c r="L453">
        <f>(Table2[[#This Row],[6M Return vs Nifty]]-AVERAGE(Table2[6M Return vs Nifty]))/_xlfn.STDEV.P(Table2[6M Return vs Nifty])</f>
        <v>-0.73664110393975235</v>
      </c>
      <c r="M453">
        <v>-0.73696344146194503</v>
      </c>
      <c r="N453">
        <f>(Table2[[#This Row],[1W Return vs Nifty]]-AVERAGE(Table2[1W Return vs Nifty]))/_xlfn.STDEV.P(Table2[1W Return vs Nifty])</f>
        <v>7.8457631910145834E-2</v>
      </c>
      <c r="O453">
        <v>534.16</v>
      </c>
      <c r="P453">
        <v>519.78261886052496</v>
      </c>
      <c r="Q453">
        <v>477.82553299987802</v>
      </c>
      <c r="R453">
        <v>32.0071608027256</v>
      </c>
      <c r="S453" s="1">
        <f>(Table2[[#This Row],[Close Price]]-Table2[[#This Row],[20D EMA]])/Table2[[#This Row],[20D EMA]]</f>
        <v>-3.5214168039538613E-2</v>
      </c>
      <c r="T453" s="1">
        <f>(Table2[[#This Row],[Close Price]]-Table2[[#This Row],[50D EMA]])/Table2[[#This Row],[50D EMA]]</f>
        <v>-8.5278320199359339E-3</v>
      </c>
      <c r="U453" s="1">
        <f>(Table2[[#This Row],[Close Price]]-Table2[[#This Row],[200D EMA]])/Table2[[#This Row],[200D EMA]]</f>
        <v>7.8531732627464212E-2</v>
      </c>
      <c r="V453">
        <v>0.67727695413385702</v>
      </c>
      <c r="W453">
        <v>512.79999999999995</v>
      </c>
      <c r="X453">
        <v>532.5</v>
      </c>
      <c r="Y453">
        <v>512.79999999999995</v>
      </c>
      <c r="Z453">
        <v>536.54999999999995</v>
      </c>
      <c r="AA453">
        <v>512.79999999999995</v>
      </c>
      <c r="AB453">
        <v>560</v>
      </c>
      <c r="AC453" s="1">
        <f>(Table2[[#This Row],[Close Price]]/Table2[[#This Row],[Day Low]])-1</f>
        <v>4.9726989079563744E-3</v>
      </c>
      <c r="AD453" s="1">
        <f>(Table2[[#This Row],[Day High]]/Table2[[#This Row],[Close Price]])-1</f>
        <v>3.3278354516347974E-2</v>
      </c>
      <c r="AE453" s="1">
        <f>(Table2[[#This Row],[Close Price]]/Table2[[#This Row],[Current Week Low]])-1</f>
        <v>4.9726989079563744E-3</v>
      </c>
      <c r="AF453" s="1">
        <f>(Table2[[#This Row],[Current Week High]]/Table2[[#This Row],[Close Price]])-1</f>
        <v>4.1137091297176465E-2</v>
      </c>
      <c r="AG453" s="1">
        <f>(Table2[[#This Row],[Close Price]]/Table2[[#This Row],[Current Month Low]])-1</f>
        <v>4.9726989079563744E-3</v>
      </c>
      <c r="AH453" s="1">
        <f>(Table2[[#This Row],[Current Month High]]/Table2[[#This Row],[Close Price]])-1</f>
        <v>8.66401474725913E-2</v>
      </c>
      <c r="AI453">
        <v>10.2260599592509</v>
      </c>
      <c r="AJ453">
        <v>41.191780821917803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</v>
      </c>
      <c r="AM453" t="s">
        <v>3090</v>
      </c>
      <c r="AN453">
        <v>-1.95</v>
      </c>
      <c r="AO453" t="s">
        <v>3089</v>
      </c>
      <c r="AP453">
        <v>0.108643440752958</v>
      </c>
      <c r="AQ453">
        <f>(Table2[[#This Row],[Sharpe Ratio]]-AVERAGE(Table2[Sharpe Ratio]))/_xlfn.STDEV.P(Table2[Sharpe Ratio])</f>
        <v>0.58030428356475483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-0.3684742608772193</v>
      </c>
      <c r="AS453">
        <f>_xlfn.RANK.AVG(Table2[[#This Row],[1Y Return vs Nifty Z-Score]],Table2[1Y Return vs Nifty Z-Score])</f>
        <v>523</v>
      </c>
      <c r="AT453">
        <f>_xlfn.RANK.AVG(Table2[[#This Row],[6M Return vs Nifty Z-Score]],Table2[6M Return vs Nifty Z-Score])</f>
        <v>568</v>
      </c>
      <c r="AU453">
        <f>_xlfn.RANK.AVG(Table2[[#This Row],[Sharpe Ratio Z-Score]],Table2[Sharpe Ratio Z-Score])</f>
        <v>202</v>
      </c>
      <c r="AV453">
        <f>(Table2[[#This Row],[Rank 1Y]]+Table2[[#This Row],[Rank 6M]]+Table2[[#This Row],[Rank Sharpe]])/3</f>
        <v>431</v>
      </c>
    </row>
    <row r="454" spans="1:48" x14ac:dyDescent="0.3">
      <c r="A454" t="s">
        <v>523</v>
      </c>
      <c r="B454" t="s">
        <v>524</v>
      </c>
      <c r="C454" t="s">
        <v>3037</v>
      </c>
      <c r="D454" t="s">
        <v>359</v>
      </c>
      <c r="E454">
        <v>37433.198483624998</v>
      </c>
      <c r="F454">
        <v>716.25</v>
      </c>
      <c r="G454">
        <v>-13.0098157331979</v>
      </c>
      <c r="H454">
        <f>(Table2[[#This Row],[1Y Return vs Nifty]]-AVERAGE(Table2[1Y Return vs Nifty]))/_xlfn.STDEV.P(Table2[1Y Return vs Nifty])</f>
        <v>-0.70680611391687154</v>
      </c>
      <c r="I454">
        <v>-3.8756399070674501</v>
      </c>
      <c r="J454">
        <f>(Table2[[#This Row],[1M Return vs Nifty]]-AVERAGE(Table2[1M Return vs Nifty]))/_xlfn.STDEV.P(Table2[1M Return vs Nifty])</f>
        <v>-0.22924879065976303</v>
      </c>
      <c r="K454">
        <v>16.139618976607899</v>
      </c>
      <c r="L454">
        <f>(Table2[[#This Row],[6M Return vs Nifty]]-AVERAGE(Table2[6M Return vs Nifty]))/_xlfn.STDEV.P(Table2[6M Return vs Nifty])</f>
        <v>0.45615326989137123</v>
      </c>
      <c r="M454">
        <v>2.2343826490885701</v>
      </c>
      <c r="N454">
        <f>(Table2[[#This Row],[1W Return vs Nifty]]-AVERAGE(Table2[1W Return vs Nifty]))/_xlfn.STDEV.P(Table2[1W Return vs Nifty])</f>
        <v>0.67145310011045234</v>
      </c>
      <c r="O454">
        <v>736.62</v>
      </c>
      <c r="P454">
        <v>723.92534821764798</v>
      </c>
      <c r="Q454">
        <v>636.42643101077601</v>
      </c>
      <c r="R454">
        <v>40.9751051028123</v>
      </c>
      <c r="S454" s="1">
        <f>(Table2[[#This Row],[Close Price]]-Table2[[#This Row],[20D EMA]])/Table2[[#This Row],[20D EMA]]</f>
        <v>-2.765333550541664E-2</v>
      </c>
      <c r="T454" s="1">
        <f>(Table2[[#This Row],[Close Price]]-Table2[[#This Row],[50D EMA]])/Table2[[#This Row],[50D EMA]]</f>
        <v>-1.0602402908732501E-2</v>
      </c>
      <c r="U454" s="1">
        <f>(Table2[[#This Row],[Close Price]]-Table2[[#This Row],[200D EMA]])/Table2[[#This Row],[200D EMA]]</f>
        <v>0.12542466041589087</v>
      </c>
      <c r="V454">
        <v>1.5487782763354301</v>
      </c>
      <c r="W454">
        <v>705</v>
      </c>
      <c r="X454">
        <v>749</v>
      </c>
      <c r="Y454">
        <v>705</v>
      </c>
      <c r="Z454">
        <v>768.85</v>
      </c>
      <c r="AA454">
        <v>705</v>
      </c>
      <c r="AB454">
        <v>799</v>
      </c>
      <c r="AC454" s="1">
        <f>(Table2[[#This Row],[Close Price]]/Table2[[#This Row],[Day Low]])-1</f>
        <v>1.5957446808510634E-2</v>
      </c>
      <c r="AD454" s="1">
        <f>(Table2[[#This Row],[Day High]]/Table2[[#This Row],[Close Price]])-1</f>
        <v>4.5724258289703279E-2</v>
      </c>
      <c r="AE454" s="1">
        <f>(Table2[[#This Row],[Close Price]]/Table2[[#This Row],[Current Week Low]])-1</f>
        <v>1.5957446808510634E-2</v>
      </c>
      <c r="AF454" s="1">
        <f>(Table2[[#This Row],[Current Week High]]/Table2[[#This Row],[Close Price]])-1</f>
        <v>7.3438045375218142E-2</v>
      </c>
      <c r="AG454" s="1">
        <f>(Table2[[#This Row],[Close Price]]/Table2[[#This Row],[Current Month Low]])-1</f>
        <v>1.5957446808510634E-2</v>
      </c>
      <c r="AH454" s="1">
        <f>(Table2[[#This Row],[Current Month High]]/Table2[[#This Row],[Close Price]])-1</f>
        <v>0.11553228621291445</v>
      </c>
      <c r="AI454">
        <v>11.553228621291399</v>
      </c>
      <c r="AJ454">
        <v>45.579268292682897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0.08</v>
      </c>
      <c r="AM454" t="s">
        <v>3088</v>
      </c>
      <c r="AN454">
        <v>0.95</v>
      </c>
      <c r="AO454" t="s">
        <v>3088</v>
      </c>
      <c r="AQ454">
        <f>(Table2[[#This Row],[Sharpe Ratio]]-AVERAGE(Table2[Sharpe Ratio]))/_xlfn.STDEV.P(Table2[Sharpe Ratio])</f>
        <v>-0.69187918825832739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-0.50032772283313853</v>
      </c>
      <c r="AS454">
        <f>_xlfn.RANK.AVG(Table2[[#This Row],[1Y Return vs Nifty Z-Score]],Table2[1Y Return vs Nifty Z-Score])</f>
        <v>574</v>
      </c>
      <c r="AT454">
        <f>_xlfn.RANK.AVG(Table2[[#This Row],[6M Return vs Nifty Z-Score]],Table2[6M Return vs Nifty Z-Score])</f>
        <v>179</v>
      </c>
      <c r="AU454">
        <f>_xlfn.RANK.AVG(Table2[[#This Row],[Sharpe Ratio Z-Score]],Table2[Sharpe Ratio Z-Score])</f>
        <v>542.5</v>
      </c>
      <c r="AV454">
        <f>(Table2[[#This Row],[Rank 1Y]]+Table2[[#This Row],[Rank 6M]]+Table2[[#This Row],[Rank Sharpe]])/3</f>
        <v>431.83333333333331</v>
      </c>
    </row>
    <row r="455" spans="1:48" x14ac:dyDescent="0.3">
      <c r="A455" t="s">
        <v>670</v>
      </c>
      <c r="B455" t="s">
        <v>671</v>
      </c>
      <c r="C455" t="s">
        <v>3032</v>
      </c>
      <c r="D455" t="s">
        <v>172</v>
      </c>
      <c r="E455">
        <v>24935.185604909999</v>
      </c>
      <c r="F455">
        <v>7652.3</v>
      </c>
      <c r="G455">
        <v>14.9328281659335</v>
      </c>
      <c r="H455">
        <f>(Table2[[#This Row],[1Y Return vs Nifty]]-AVERAGE(Table2[1Y Return vs Nifty]))/_xlfn.STDEV.P(Table2[1Y Return vs Nifty])</f>
        <v>-0.26948867868302978</v>
      </c>
      <c r="I455">
        <v>7.5203682013368596</v>
      </c>
      <c r="J455">
        <f>(Table2[[#This Row],[1M Return vs Nifty]]-AVERAGE(Table2[1M Return vs Nifty]))/_xlfn.STDEV.P(Table2[1M Return vs Nifty])</f>
        <v>0.97921496289855092</v>
      </c>
      <c r="K455">
        <v>3.1770029703859302</v>
      </c>
      <c r="L455">
        <f>(Table2[[#This Row],[6M Return vs Nifty]]-AVERAGE(Table2[6M Return vs Nifty]))/_xlfn.STDEV.P(Table2[6M Return vs Nifty])</f>
        <v>-2.1708505270139435E-2</v>
      </c>
      <c r="M455">
        <v>0.72172442850055696</v>
      </c>
      <c r="N455">
        <f>(Table2[[#This Row],[1W Return vs Nifty]]-AVERAGE(Table2[1W Return vs Nifty]))/_xlfn.STDEV.P(Table2[1W Return vs Nifty])</f>
        <v>0.36956989889155967</v>
      </c>
      <c r="O455">
        <v>7699.98</v>
      </c>
      <c r="P455">
        <v>7482.8177716690598</v>
      </c>
      <c r="Q455">
        <v>6778.0541695697502</v>
      </c>
      <c r="R455">
        <v>43.430455396463898</v>
      </c>
      <c r="S455" s="1">
        <f>(Table2[[#This Row],[Close Price]]-Table2[[#This Row],[20D EMA]])/Table2[[#This Row],[20D EMA]]</f>
        <v>-6.1922238759060909E-3</v>
      </c>
      <c r="T455" s="1">
        <f>(Table2[[#This Row],[Close Price]]-Table2[[#This Row],[50D EMA]])/Table2[[#This Row],[50D EMA]]</f>
        <v>2.2649519673273697E-2</v>
      </c>
      <c r="U455" s="1">
        <f>(Table2[[#This Row],[Close Price]]-Table2[[#This Row],[200D EMA]])/Table2[[#This Row],[200D EMA]]</f>
        <v>0.12898182997049495</v>
      </c>
      <c r="V455">
        <v>0.53547069237391398</v>
      </c>
      <c r="W455">
        <v>7560</v>
      </c>
      <c r="X455">
        <v>7759.95</v>
      </c>
      <c r="Y455">
        <v>7551.2</v>
      </c>
      <c r="Z455">
        <v>7966</v>
      </c>
      <c r="AA455">
        <v>7551.2</v>
      </c>
      <c r="AB455">
        <v>8195</v>
      </c>
      <c r="AC455" s="1">
        <f>(Table2[[#This Row],[Close Price]]/Table2[[#This Row],[Day Low]])-1</f>
        <v>1.2208994708994725E-2</v>
      </c>
      <c r="AD455" s="1">
        <f>(Table2[[#This Row],[Day High]]/Table2[[#This Row],[Close Price]])-1</f>
        <v>1.4067665930504569E-2</v>
      </c>
      <c r="AE455" s="1">
        <f>(Table2[[#This Row],[Close Price]]/Table2[[#This Row],[Current Week Low]])-1</f>
        <v>1.3388600487339808E-2</v>
      </c>
      <c r="AF455" s="1">
        <f>(Table2[[#This Row],[Current Week High]]/Table2[[#This Row],[Close Price]])-1</f>
        <v>4.0994210890843208E-2</v>
      </c>
      <c r="AG455" s="1">
        <f>(Table2[[#This Row],[Close Price]]/Table2[[#This Row],[Current Month Low]])-1</f>
        <v>1.3388600487339808E-2</v>
      </c>
      <c r="AH455" s="1">
        <f>(Table2[[#This Row],[Current Month High]]/Table2[[#This Row],[Close Price]])-1</f>
        <v>7.0919854161493934E-2</v>
      </c>
      <c r="AI455">
        <v>7.0919854161493898</v>
      </c>
      <c r="AJ455">
        <v>41.643683479870397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</v>
      </c>
      <c r="AM455" t="s">
        <v>3090</v>
      </c>
      <c r="AN455">
        <v>-0.41</v>
      </c>
      <c r="AO455" t="s">
        <v>3089</v>
      </c>
      <c r="AP455">
        <v>-1.2229696549831999E-2</v>
      </c>
      <c r="AQ455">
        <f>(Table2[[#This Row],[Sharpe Ratio]]-AVERAGE(Table2[Sharpe Ratio]))/_xlfn.STDEV.P(Table2[Sharpe Ratio])</f>
        <v>-0.83508542057460688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0.22250225726233444</v>
      </c>
      <c r="AS455">
        <f>_xlfn.RANK.AVG(Table2[[#This Row],[1Y Return vs Nifty Z-Score]],Table2[1Y Return vs Nifty Z-Score])</f>
        <v>382</v>
      </c>
      <c r="AT455">
        <f>_xlfn.RANK.AVG(Table2[[#This Row],[6M Return vs Nifty Z-Score]],Table2[6M Return vs Nifty Z-Score])</f>
        <v>328</v>
      </c>
      <c r="AU455">
        <f>_xlfn.RANK.AVG(Table2[[#This Row],[Sharpe Ratio Z-Score]],Table2[Sharpe Ratio Z-Score])</f>
        <v>588</v>
      </c>
      <c r="AV455">
        <f>(Table2[[#This Row],[Rank 1Y]]+Table2[[#This Row],[Rank 6M]]+Table2[[#This Row],[Rank Sharpe]])/3</f>
        <v>432.66666666666669</v>
      </c>
    </row>
    <row r="456" spans="1:48" x14ac:dyDescent="0.3">
      <c r="A456" t="s">
        <v>1065</v>
      </c>
      <c r="B456" t="s">
        <v>1066</v>
      </c>
      <c r="C456" t="s">
        <v>3039</v>
      </c>
      <c r="D456" t="s">
        <v>770</v>
      </c>
      <c r="E456">
        <v>11671.088371235001</v>
      </c>
      <c r="F456">
        <v>2485.85</v>
      </c>
      <c r="G456">
        <v>18.217702213623198</v>
      </c>
      <c r="H456">
        <f>(Table2[[#This Row],[1Y Return vs Nifty]]-AVERAGE(Table2[1Y Return vs Nifty]))/_xlfn.STDEV.P(Table2[1Y Return vs Nifty])</f>
        <v>-0.21807862962727378</v>
      </c>
      <c r="I456">
        <v>-1.93460584594466</v>
      </c>
      <c r="J456">
        <f>(Table2[[#This Row],[1M Return vs Nifty]]-AVERAGE(Table2[1M Return vs Nifty]))/_xlfn.STDEV.P(Table2[1M Return vs Nifty])</f>
        <v>-2.3416249565034939E-2</v>
      </c>
      <c r="K456">
        <v>-16.233611386560199</v>
      </c>
      <c r="L456">
        <f>(Table2[[#This Row],[6M Return vs Nifty]]-AVERAGE(Table2[6M Return vs Nifty]))/_xlfn.STDEV.P(Table2[6M Return vs Nifty])</f>
        <v>-0.73727322068973988</v>
      </c>
      <c r="M456">
        <v>5.4874989025618301</v>
      </c>
      <c r="N456">
        <f>(Table2[[#This Row],[1W Return vs Nifty]]-AVERAGE(Table2[1W Return vs Nifty]))/_xlfn.STDEV.P(Table2[1W Return vs Nifty])</f>
        <v>1.3206818123002846</v>
      </c>
      <c r="O456">
        <v>2434.04</v>
      </c>
      <c r="P456">
        <v>2416.29770097442</v>
      </c>
      <c r="Q456">
        <v>2310.9443648306601</v>
      </c>
      <c r="R456">
        <v>63.433974242365103</v>
      </c>
      <c r="S456" s="1">
        <f>(Table2[[#This Row],[Close Price]]-Table2[[#This Row],[20D EMA]])/Table2[[#This Row],[20D EMA]]</f>
        <v>2.1285599250628562E-2</v>
      </c>
      <c r="T456" s="1">
        <f>(Table2[[#This Row],[Close Price]]-Table2[[#This Row],[50D EMA]])/Table2[[#This Row],[50D EMA]]</f>
        <v>2.8784656376377629E-2</v>
      </c>
      <c r="U456" s="1">
        <f>(Table2[[#This Row],[Close Price]]-Table2[[#This Row],[200D EMA]])/Table2[[#This Row],[200D EMA]]</f>
        <v>7.5685783626451092E-2</v>
      </c>
      <c r="V456">
        <v>0.84967706898192297</v>
      </c>
      <c r="W456">
        <v>2411.65</v>
      </c>
      <c r="X456">
        <v>2499.9499999999998</v>
      </c>
      <c r="Y456">
        <v>2325.85</v>
      </c>
      <c r="Z456">
        <v>2499.9499999999998</v>
      </c>
      <c r="AA456">
        <v>2325.85</v>
      </c>
      <c r="AB456">
        <v>2499.9499999999998</v>
      </c>
      <c r="AC456" s="1">
        <f>(Table2[[#This Row],[Close Price]]/Table2[[#This Row],[Day Low]])-1</f>
        <v>3.0767316982149184E-2</v>
      </c>
      <c r="AD456" s="1">
        <f>(Table2[[#This Row],[Day High]]/Table2[[#This Row],[Close Price]])-1</f>
        <v>5.6721041092584468E-3</v>
      </c>
      <c r="AE456" s="1">
        <f>(Table2[[#This Row],[Close Price]]/Table2[[#This Row],[Current Week Low]])-1</f>
        <v>6.8792054517703205E-2</v>
      </c>
      <c r="AF456" s="1">
        <f>(Table2[[#This Row],[Current Week High]]/Table2[[#This Row],[Close Price]])-1</f>
        <v>5.6721041092584468E-3</v>
      </c>
      <c r="AG456" s="1">
        <f>(Table2[[#This Row],[Close Price]]/Table2[[#This Row],[Current Month Low]])-1</f>
        <v>6.8792054517703205E-2</v>
      </c>
      <c r="AH456" s="1">
        <f>(Table2[[#This Row],[Current Month High]]/Table2[[#This Row],[Close Price]])-1</f>
        <v>5.6721041092584468E-3</v>
      </c>
      <c r="AI456">
        <v>13.7639036949132</v>
      </c>
      <c r="AJ456">
        <v>57.133375474083401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-0.06</v>
      </c>
      <c r="AM456" t="s">
        <v>3089</v>
      </c>
      <c r="AN456">
        <v>2.2000000000000002</v>
      </c>
      <c r="AO456" t="s">
        <v>3088</v>
      </c>
      <c r="AP456">
        <v>4.9039844405422001E-2</v>
      </c>
      <c r="AQ456">
        <f>(Table2[[#This Row],[Sharpe Ratio]]-AVERAGE(Table2[Sharpe Ratio]))/_xlfn.STDEV.P(Table2[Sharpe Ratio])</f>
        <v>-0.11763670218670594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0.22427701023152991</v>
      </c>
      <c r="AS456">
        <f>_xlfn.RANK.AVG(Table2[[#This Row],[1Y Return vs Nifty Z-Score]],Table2[1Y Return vs Nifty Z-Score])</f>
        <v>356</v>
      </c>
      <c r="AT456">
        <f>_xlfn.RANK.AVG(Table2[[#This Row],[6M Return vs Nifty Z-Score]],Table2[6M Return vs Nifty Z-Score])</f>
        <v>569</v>
      </c>
      <c r="AU456">
        <f>_xlfn.RANK.AVG(Table2[[#This Row],[Sharpe Ratio Z-Score]],Table2[Sharpe Ratio Z-Score])</f>
        <v>377</v>
      </c>
      <c r="AV456">
        <f>(Table2[[#This Row],[Rank 1Y]]+Table2[[#This Row],[Rank 6M]]+Table2[[#This Row],[Rank Sharpe]])/3</f>
        <v>434</v>
      </c>
    </row>
    <row r="457" spans="1:48" x14ac:dyDescent="0.3">
      <c r="A457" t="s">
        <v>1317</v>
      </c>
      <c r="B457" t="s">
        <v>1318</v>
      </c>
      <c r="C457" t="s">
        <v>3038</v>
      </c>
      <c r="D457" t="s">
        <v>75</v>
      </c>
      <c r="E457">
        <v>8113.9218712749998</v>
      </c>
      <c r="F457">
        <v>200.75</v>
      </c>
      <c r="G457">
        <v>-2.9016514903683199</v>
      </c>
      <c r="H457">
        <f>(Table2[[#This Row],[1Y Return vs Nifty]]-AVERAGE(Table2[1Y Return vs Nifty]))/_xlfn.STDEV.P(Table2[1Y Return vs Nifty])</f>
        <v>-0.54860789625522544</v>
      </c>
      <c r="I457">
        <v>-3.8417862743170001</v>
      </c>
      <c r="J457">
        <f>(Table2[[#This Row],[1M Return vs Nifty]]-AVERAGE(Table2[1M Return vs Nifty]))/_xlfn.STDEV.P(Table2[1M Return vs Nifty])</f>
        <v>-0.22565885919288189</v>
      </c>
      <c r="K457">
        <v>-3.3595460360568898</v>
      </c>
      <c r="L457">
        <f>(Table2[[#This Row],[6M Return vs Nifty]]-AVERAGE(Table2[6M Return vs Nifty]))/_xlfn.STDEV.P(Table2[6M Return vs Nifty])</f>
        <v>-0.26267583085856105</v>
      </c>
      <c r="M457">
        <v>-2.8482454861696298</v>
      </c>
      <c r="N457">
        <f>(Table2[[#This Row],[1W Return vs Nifty]]-AVERAGE(Table2[1W Return vs Nifty]))/_xlfn.STDEV.P(Table2[1W Return vs Nifty])</f>
        <v>-0.34289371742808417</v>
      </c>
      <c r="O457">
        <v>208.33</v>
      </c>
      <c r="P457">
        <v>211.540495378381</v>
      </c>
      <c r="Q457">
        <v>197.943623447607</v>
      </c>
      <c r="R457">
        <v>29.377528691929601</v>
      </c>
      <c r="S457" s="1">
        <f>(Table2[[#This Row],[Close Price]]-Table2[[#This Row],[20D EMA]])/Table2[[#This Row],[20D EMA]]</f>
        <v>-3.6384582153314513E-2</v>
      </c>
      <c r="T457" s="1">
        <f>(Table2[[#This Row],[Close Price]]-Table2[[#This Row],[50D EMA]])/Table2[[#This Row],[50D EMA]]</f>
        <v>-5.1009124087944072E-2</v>
      </c>
      <c r="U457" s="1">
        <f>(Table2[[#This Row],[Close Price]]-Table2[[#This Row],[200D EMA]])/Table2[[#This Row],[200D EMA]]</f>
        <v>1.4177655756290701E-2</v>
      </c>
      <c r="V457">
        <v>0.57696378128602899</v>
      </c>
      <c r="W457">
        <v>199.01</v>
      </c>
      <c r="X457">
        <v>204.26</v>
      </c>
      <c r="Y457">
        <v>199</v>
      </c>
      <c r="Z457">
        <v>204.37</v>
      </c>
      <c r="AA457">
        <v>199</v>
      </c>
      <c r="AB457">
        <v>213</v>
      </c>
      <c r="AC457" s="1">
        <f>(Table2[[#This Row],[Close Price]]/Table2[[#This Row],[Day Low]])-1</f>
        <v>8.7432792321995301E-3</v>
      </c>
      <c r="AD457" s="1">
        <f>(Table2[[#This Row],[Day High]]/Table2[[#This Row],[Close Price]])-1</f>
        <v>1.7484433374844288E-2</v>
      </c>
      <c r="AE457" s="1">
        <f>(Table2[[#This Row],[Close Price]]/Table2[[#This Row],[Current Week Low]])-1</f>
        <v>8.793969849246297E-3</v>
      </c>
      <c r="AF457" s="1">
        <f>(Table2[[#This Row],[Current Week High]]/Table2[[#This Row],[Close Price]])-1</f>
        <v>1.8032378580323805E-2</v>
      </c>
      <c r="AG457" s="1">
        <f>(Table2[[#This Row],[Close Price]]/Table2[[#This Row],[Current Month Low]])-1</f>
        <v>8.793969849246297E-3</v>
      </c>
      <c r="AH457" s="1">
        <f>(Table2[[#This Row],[Current Month High]]/Table2[[#This Row],[Close Price]])-1</f>
        <v>6.1021170610211728E-2</v>
      </c>
      <c r="AI457">
        <v>27.521793275217899</v>
      </c>
      <c r="AJ457">
        <v>36.5646258503401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-0.13</v>
      </c>
      <c r="AM457" t="s">
        <v>3089</v>
      </c>
      <c r="AN457">
        <v>-2.4300000000000002</v>
      </c>
      <c r="AO457" t="s">
        <v>3089</v>
      </c>
      <c r="AP457">
        <v>4.9010721439829999E-2</v>
      </c>
      <c r="AQ457">
        <f>(Table2[[#This Row],[Sharpe Ratio]]-AVERAGE(Table2[Sharpe Ratio]))/_xlfn.STDEV.P(Table2[Sharpe Ratio])</f>
        <v>-0.1179777237451161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508</v>
      </c>
      <c r="AT457">
        <f>_xlfn.RANK.AVG(Table2[[#This Row],[6M Return vs Nifty Z-Score]],Table2[6M Return vs Nifty Z-Score])</f>
        <v>416</v>
      </c>
      <c r="AU457">
        <f>_xlfn.RANK.AVG(Table2[[#This Row],[Sharpe Ratio Z-Score]],Table2[Sharpe Ratio Z-Score])</f>
        <v>378</v>
      </c>
      <c r="AV457">
        <f>(Table2[[#This Row],[Rank 1Y]]+Table2[[#This Row],[Rank 6M]]+Table2[[#This Row],[Rank Sharpe]])/3</f>
        <v>434</v>
      </c>
    </row>
    <row r="458" spans="1:48" x14ac:dyDescent="0.3">
      <c r="A458" t="s">
        <v>435</v>
      </c>
      <c r="B458" t="s">
        <v>436</v>
      </c>
      <c r="C458" t="s">
        <v>3032</v>
      </c>
      <c r="D458" t="s">
        <v>248</v>
      </c>
      <c r="E458">
        <v>52452.69345862</v>
      </c>
      <c r="F458">
        <v>1983.8</v>
      </c>
      <c r="G458">
        <v>2.3637225175055199</v>
      </c>
      <c r="H458">
        <f>(Table2[[#This Row],[1Y Return vs Nifty]]-AVERAGE(Table2[1Y Return vs Nifty]))/_xlfn.STDEV.P(Table2[1Y Return vs Nifty])</f>
        <v>-0.46620195553671306</v>
      </c>
      <c r="I458">
        <v>-4.4671147436404297</v>
      </c>
      <c r="J458">
        <f>(Table2[[#This Row],[1M Return vs Nifty]]-AVERAGE(Table2[1M Return vs Nifty]))/_xlfn.STDEV.P(Table2[1M Return vs Nifty])</f>
        <v>-0.29197039407922198</v>
      </c>
      <c r="K458">
        <v>0.92862629356421</v>
      </c>
      <c r="L458">
        <f>(Table2[[#This Row],[6M Return vs Nifty]]-AVERAGE(Table2[6M Return vs Nifty]))/_xlfn.STDEV.P(Table2[6M Return vs Nifty])</f>
        <v>-0.10459403312208337</v>
      </c>
      <c r="M458">
        <v>0.88035357692030702</v>
      </c>
      <c r="N458">
        <f>(Table2[[#This Row],[1W Return vs Nifty]]-AVERAGE(Table2[1W Return vs Nifty]))/_xlfn.STDEV.P(Table2[1W Return vs Nifty])</f>
        <v>0.40122772779157762</v>
      </c>
      <c r="O458">
        <v>2021.56</v>
      </c>
      <c r="P458">
        <v>2006.7323810376299</v>
      </c>
      <c r="Q458">
        <v>1848.6576293457899</v>
      </c>
      <c r="R458">
        <v>41.324096804624098</v>
      </c>
      <c r="S458" s="1">
        <f>(Table2[[#This Row],[Close Price]]-Table2[[#This Row],[20D EMA]])/Table2[[#This Row],[20D EMA]]</f>
        <v>-1.8678644215358434E-2</v>
      </c>
      <c r="T458" s="1">
        <f>(Table2[[#This Row],[Close Price]]-Table2[[#This Row],[50D EMA]])/Table2[[#This Row],[50D EMA]]</f>
        <v>-1.1427722627255469E-2</v>
      </c>
      <c r="U458" s="1">
        <f>(Table2[[#This Row],[Close Price]]-Table2[[#This Row],[200D EMA]])/Table2[[#This Row],[200D EMA]]</f>
        <v>7.3102974022309766E-2</v>
      </c>
      <c r="V458">
        <v>1.4041025127122</v>
      </c>
      <c r="W458">
        <v>1953.6</v>
      </c>
      <c r="X458">
        <v>2010</v>
      </c>
      <c r="Y458">
        <v>1935.75</v>
      </c>
      <c r="Z458">
        <v>2010</v>
      </c>
      <c r="AA458">
        <v>1935.75</v>
      </c>
      <c r="AB458">
        <v>2042.95</v>
      </c>
      <c r="AC458" s="1">
        <f>(Table2[[#This Row],[Close Price]]/Table2[[#This Row],[Day Low]])-1</f>
        <v>1.5458640458640538E-2</v>
      </c>
      <c r="AD458" s="1">
        <f>(Table2[[#This Row],[Day High]]/Table2[[#This Row],[Close Price]])-1</f>
        <v>1.3206976509728907E-2</v>
      </c>
      <c r="AE458" s="1">
        <f>(Table2[[#This Row],[Close Price]]/Table2[[#This Row],[Current Week Low]])-1</f>
        <v>2.4822420250548927E-2</v>
      </c>
      <c r="AF458" s="1">
        <f>(Table2[[#This Row],[Current Week High]]/Table2[[#This Row],[Close Price]])-1</f>
        <v>1.3206976509728907E-2</v>
      </c>
      <c r="AG458" s="1">
        <f>(Table2[[#This Row],[Close Price]]/Table2[[#This Row],[Current Month Low]])-1</f>
        <v>2.4822420250548927E-2</v>
      </c>
      <c r="AH458" s="1">
        <f>(Table2[[#This Row],[Current Month High]]/Table2[[#This Row],[Close Price]])-1</f>
        <v>2.9816513761467878E-2</v>
      </c>
      <c r="AI458">
        <v>10.013610242967999</v>
      </c>
      <c r="AJ458">
        <v>32.949100291525603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-0.05</v>
      </c>
      <c r="AM458" t="s">
        <v>3089</v>
      </c>
      <c r="AN458">
        <v>-2.8</v>
      </c>
      <c r="AO458" t="s">
        <v>3089</v>
      </c>
      <c r="AP458">
        <v>1.4296558726471001E-2</v>
      </c>
      <c r="AQ458">
        <f>(Table2[[#This Row],[Sharpe Ratio]]-AVERAGE(Table2[Sharpe Ratio]))/_xlfn.STDEV.P(Table2[Sharpe Ratio])</f>
        <v>-0.52447059377979455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-0.9860092487262353</v>
      </c>
      <c r="AS458">
        <f>_xlfn.RANK.AVG(Table2[[#This Row],[1Y Return vs Nifty Z-Score]],Table2[1Y Return vs Nifty Z-Score])</f>
        <v>466</v>
      </c>
      <c r="AT458">
        <f>_xlfn.RANK.AVG(Table2[[#This Row],[6M Return vs Nifty Z-Score]],Table2[6M Return vs Nifty Z-Score])</f>
        <v>354</v>
      </c>
      <c r="AU458">
        <f>_xlfn.RANK.AVG(Table2[[#This Row],[Sharpe Ratio Z-Score]],Table2[Sharpe Ratio Z-Score])</f>
        <v>485</v>
      </c>
      <c r="AV458">
        <f>(Table2[[#This Row],[Rank 1Y]]+Table2[[#This Row],[Rank 6M]]+Table2[[#This Row],[Rank Sharpe]])/3</f>
        <v>435</v>
      </c>
    </row>
    <row r="459" spans="1:48" x14ac:dyDescent="0.3">
      <c r="A459" t="s">
        <v>1465</v>
      </c>
      <c r="B459" t="s">
        <v>1466</v>
      </c>
      <c r="C459" t="s">
        <v>3033</v>
      </c>
      <c r="D459" t="s">
        <v>46</v>
      </c>
      <c r="E459">
        <v>6632.7597357300001</v>
      </c>
      <c r="F459">
        <v>178.66</v>
      </c>
      <c r="G459">
        <v>0.70859155171792998</v>
      </c>
      <c r="H459">
        <f>(Table2[[#This Row],[1Y Return vs Nifty]]-AVERAGE(Table2[1Y Return vs Nifty]))/_xlfn.STDEV.P(Table2[1Y Return vs Nifty])</f>
        <v>-0.49210564709672466</v>
      </c>
      <c r="I459">
        <v>-3.3273037148662299</v>
      </c>
      <c r="J459">
        <f>(Table2[[#This Row],[1M Return vs Nifty]]-AVERAGE(Table2[1M Return vs Nifty]))/_xlfn.STDEV.P(Table2[1M Return vs Nifty])</f>
        <v>-0.17110172664085685</v>
      </c>
      <c r="K459">
        <v>-33.463406503027002</v>
      </c>
      <c r="L459">
        <f>(Table2[[#This Row],[6M Return vs Nifty]]-AVERAGE(Table2[6M Return vs Nifty]))/_xlfn.STDEV.P(Table2[6M Return vs Nifty])</f>
        <v>-1.3724428867565237</v>
      </c>
      <c r="M459">
        <v>-7.4303203202866701</v>
      </c>
      <c r="N459">
        <f>(Table2[[#This Row],[1W Return vs Nifty]]-AVERAGE(Table2[1W Return vs Nifty]))/_xlfn.STDEV.P(Table2[1W Return vs Nifty])</f>
        <v>-1.257344450793398</v>
      </c>
      <c r="O459">
        <v>196.77</v>
      </c>
      <c r="P459">
        <v>198.410185697261</v>
      </c>
      <c r="Q459">
        <v>189.72168699194501</v>
      </c>
      <c r="R459">
        <v>23.571299225475101</v>
      </c>
      <c r="S459" s="1">
        <f>(Table2[[#This Row],[Close Price]]-Table2[[#This Row],[20D EMA]])/Table2[[#This Row],[20D EMA]]</f>
        <v>-9.2036387660720698E-2</v>
      </c>
      <c r="T459" s="1">
        <f>(Table2[[#This Row],[Close Price]]-Table2[[#This Row],[50D EMA]])/Table2[[#This Row],[50D EMA]]</f>
        <v>-9.9542196525113424E-2</v>
      </c>
      <c r="U459" s="1">
        <f>(Table2[[#This Row],[Close Price]]-Table2[[#This Row],[200D EMA]])/Table2[[#This Row],[200D EMA]]</f>
        <v>-5.8304810416400392E-2</v>
      </c>
      <c r="V459">
        <v>1.7590576860524201</v>
      </c>
      <c r="W459">
        <v>178</v>
      </c>
      <c r="X459">
        <v>191.99</v>
      </c>
      <c r="Y459">
        <v>178</v>
      </c>
      <c r="Z459">
        <v>193.36</v>
      </c>
      <c r="AA459">
        <v>178</v>
      </c>
      <c r="AB459">
        <v>204.4</v>
      </c>
      <c r="AC459" s="1">
        <f>(Table2[[#This Row],[Close Price]]/Table2[[#This Row],[Day Low]])-1</f>
        <v>3.7078651685393815E-3</v>
      </c>
      <c r="AD459" s="1">
        <f>(Table2[[#This Row],[Day High]]/Table2[[#This Row],[Close Price]])-1</f>
        <v>7.4610992947498067E-2</v>
      </c>
      <c r="AE459" s="1">
        <f>(Table2[[#This Row],[Close Price]]/Table2[[#This Row],[Current Week Low]])-1</f>
        <v>3.7078651685393815E-3</v>
      </c>
      <c r="AF459" s="1">
        <f>(Table2[[#This Row],[Current Week High]]/Table2[[#This Row],[Close Price]])-1</f>
        <v>8.2279189521997198E-2</v>
      </c>
      <c r="AG459" s="1">
        <f>(Table2[[#This Row],[Close Price]]/Table2[[#This Row],[Current Month Low]])-1</f>
        <v>3.7078651685393815E-3</v>
      </c>
      <c r="AH459" s="1">
        <f>(Table2[[#This Row],[Current Month High]]/Table2[[#This Row],[Close Price]])-1</f>
        <v>0.14407254002015013</v>
      </c>
      <c r="AI459">
        <v>39.538788760774601</v>
      </c>
      <c r="AJ459">
        <v>34.685261967583799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-0.14000000000000001</v>
      </c>
      <c r="AM459" t="s">
        <v>3089</v>
      </c>
      <c r="AN459">
        <v>-7.69</v>
      </c>
      <c r="AO459" t="s">
        <v>3089</v>
      </c>
      <c r="AP459">
        <v>0.14529993192808199</v>
      </c>
      <c r="AQ459">
        <f>(Table2[[#This Row],[Sharpe Ratio]]-AVERAGE(Table2[Sharpe Ratio]))/_xlfn.STDEV.P(Table2[Sharpe Ratio])</f>
        <v>1.0095412617460791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483</v>
      </c>
      <c r="AT459">
        <f>_xlfn.RANK.AVG(Table2[[#This Row],[6M Return vs Nifty Z-Score]],Table2[6M Return vs Nifty Z-Score])</f>
        <v>705</v>
      </c>
      <c r="AU459">
        <f>_xlfn.RANK.AVG(Table2[[#This Row],[Sharpe Ratio Z-Score]],Table2[Sharpe Ratio Z-Score])</f>
        <v>117</v>
      </c>
      <c r="AV459">
        <f>(Table2[[#This Row],[Rank 1Y]]+Table2[[#This Row],[Rank 6M]]+Table2[[#This Row],[Rank Sharpe]])/3</f>
        <v>435</v>
      </c>
    </row>
    <row r="460" spans="1:48" x14ac:dyDescent="0.3">
      <c r="A460" t="s">
        <v>588</v>
      </c>
      <c r="B460" t="s">
        <v>589</v>
      </c>
      <c r="C460" t="s">
        <v>3034</v>
      </c>
      <c r="D460" t="s">
        <v>274</v>
      </c>
      <c r="E460">
        <v>31782.582659700001</v>
      </c>
      <c r="F460">
        <v>1183.5</v>
      </c>
      <c r="G460">
        <v>48.4163610629153</v>
      </c>
      <c r="H460">
        <f>(Table2[[#This Row],[1Y Return vs Nifty]]-AVERAGE(Table2[1Y Return vs Nifty]))/_xlfn.STDEV.P(Table2[1Y Return vs Nifty])</f>
        <v>0.25454665533671283</v>
      </c>
      <c r="I460">
        <v>-7.7451127310176497</v>
      </c>
      <c r="J460">
        <f>(Table2[[#This Row],[1M Return vs Nifty]]-AVERAGE(Table2[1M Return vs Nifty]))/_xlfn.STDEV.P(Table2[1M Return vs Nifty])</f>
        <v>-0.63957823309620809</v>
      </c>
      <c r="K460">
        <v>-13.570426488296</v>
      </c>
      <c r="L460">
        <f>(Table2[[#This Row],[6M Return vs Nifty]]-AVERAGE(Table2[6M Return vs Nifty]))/_xlfn.STDEV.P(Table2[6M Return vs Nifty])</f>
        <v>-0.63909594980113216</v>
      </c>
      <c r="M460">
        <v>-3.2091439787125999</v>
      </c>
      <c r="N460">
        <f>(Table2[[#This Row],[1W Return vs Nifty]]-AVERAGE(Table2[1W Return vs Nifty]))/_xlfn.STDEV.P(Table2[1W Return vs Nifty])</f>
        <v>-0.41491870678859738</v>
      </c>
      <c r="O460">
        <v>1217.01</v>
      </c>
      <c r="P460">
        <v>1245.0479766649801</v>
      </c>
      <c r="Q460">
        <v>1143.50010160494</v>
      </c>
      <c r="R460">
        <v>40.315993018771699</v>
      </c>
      <c r="S460" s="1">
        <f>(Table2[[#This Row],[Close Price]]-Table2[[#This Row],[20D EMA]])/Table2[[#This Row],[20D EMA]]</f>
        <v>-2.753469568861389E-2</v>
      </c>
      <c r="T460" s="1">
        <f>(Table2[[#This Row],[Close Price]]-Table2[[#This Row],[50D EMA]])/Table2[[#This Row],[50D EMA]]</f>
        <v>-4.9434220864198485E-2</v>
      </c>
      <c r="U460" s="1">
        <f>(Table2[[#This Row],[Close Price]]-Table2[[#This Row],[200D EMA]])/Table2[[#This Row],[200D EMA]]</f>
        <v>3.4980231605505584E-2</v>
      </c>
      <c r="V460">
        <v>0.497212487426415</v>
      </c>
      <c r="W460">
        <v>1150.05</v>
      </c>
      <c r="X460">
        <v>1189.9000000000001</v>
      </c>
      <c r="Y460">
        <v>1145.3499999999999</v>
      </c>
      <c r="Z460">
        <v>1196.05</v>
      </c>
      <c r="AA460">
        <v>1145.3499999999999</v>
      </c>
      <c r="AB460">
        <v>1253.8</v>
      </c>
      <c r="AC460" s="1">
        <f>(Table2[[#This Row],[Close Price]]/Table2[[#This Row],[Day Low]])-1</f>
        <v>2.9085691926437951E-2</v>
      </c>
      <c r="AD460" s="1">
        <f>(Table2[[#This Row],[Day High]]/Table2[[#This Row],[Close Price]])-1</f>
        <v>5.4076890578791392E-3</v>
      </c>
      <c r="AE460" s="1">
        <f>(Table2[[#This Row],[Close Price]]/Table2[[#This Row],[Current Week Low]])-1</f>
        <v>3.3308595625791249E-2</v>
      </c>
      <c r="AF460" s="1">
        <f>(Table2[[#This Row],[Current Week High]]/Table2[[#This Row],[Close Price]])-1</f>
        <v>1.0604140261934791E-2</v>
      </c>
      <c r="AG460" s="1">
        <f>(Table2[[#This Row],[Close Price]]/Table2[[#This Row],[Current Month Low]])-1</f>
        <v>3.3308595625791249E-2</v>
      </c>
      <c r="AH460" s="1">
        <f>(Table2[[#This Row],[Current Month High]]/Table2[[#This Row],[Close Price]])-1</f>
        <v>5.9400084495141448E-2</v>
      </c>
      <c r="AI460">
        <v>27.9171947613012</v>
      </c>
      <c r="AJ460">
        <v>78.925088820016597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-0.27</v>
      </c>
      <c r="AM460" t="s">
        <v>3089</v>
      </c>
      <c r="AN460">
        <v>-1.73</v>
      </c>
      <c r="AO460" t="s">
        <v>3089</v>
      </c>
      <c r="AQ460">
        <f>(Table2[[#This Row],[Sharpe Ratio]]-AVERAGE(Table2[Sharpe Ratio]))/_xlfn.STDEV.P(Table2[Sharpe Ratio])</f>
        <v>-0.69187918825832739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228</v>
      </c>
      <c r="AT460">
        <f>_xlfn.RANK.AVG(Table2[[#This Row],[6M Return vs Nifty Z-Score]],Table2[6M Return vs Nifty Z-Score])</f>
        <v>535</v>
      </c>
      <c r="AU460">
        <f>_xlfn.RANK.AVG(Table2[[#This Row],[Sharpe Ratio Z-Score]],Table2[Sharpe Ratio Z-Score])</f>
        <v>542.5</v>
      </c>
      <c r="AV460">
        <f>(Table2[[#This Row],[Rank 1Y]]+Table2[[#This Row],[Rank 6M]]+Table2[[#This Row],[Rank Sharpe]])/3</f>
        <v>435.16666666666669</v>
      </c>
    </row>
    <row r="461" spans="1:48" x14ac:dyDescent="0.3">
      <c r="A461" t="s">
        <v>1849</v>
      </c>
      <c r="B461" t="s">
        <v>1850</v>
      </c>
      <c r="C461" t="s">
        <v>3034</v>
      </c>
      <c r="D461" t="s">
        <v>274</v>
      </c>
      <c r="E461">
        <v>3735.7728889949999</v>
      </c>
      <c r="F461">
        <v>435.15</v>
      </c>
      <c r="G461">
        <v>11.425200185498101</v>
      </c>
      <c r="H461">
        <f>(Table2[[#This Row],[1Y Return vs Nifty]]-AVERAGE(Table2[1Y Return vs Nifty]))/_xlfn.STDEV.P(Table2[1Y Return vs Nifty])</f>
        <v>-0.32438494682772578</v>
      </c>
      <c r="I461">
        <v>-3.1270659230966</v>
      </c>
      <c r="J461">
        <f>(Table2[[#This Row],[1M Return vs Nifty]]-AVERAGE(Table2[1M Return vs Nifty]))/_xlfn.STDEV.P(Table2[1M Return vs Nifty])</f>
        <v>-0.14986796556028162</v>
      </c>
      <c r="K461">
        <v>0.215232117517308</v>
      </c>
      <c r="L461">
        <f>(Table2[[#This Row],[6M Return vs Nifty]]-AVERAGE(Table2[6M Return vs Nifty]))/_xlfn.STDEV.P(Table2[6M Return vs Nifty])</f>
        <v>-0.13089303073120984</v>
      </c>
      <c r="M461">
        <v>-5.1583787668842902</v>
      </c>
      <c r="N461">
        <f>(Table2[[#This Row],[1W Return vs Nifty]]-AVERAGE(Table2[1W Return vs Nifty]))/_xlfn.STDEV.P(Table2[1W Return vs Nifty])</f>
        <v>-0.80393007087040325</v>
      </c>
      <c r="O461">
        <v>442.24</v>
      </c>
      <c r="P461">
        <v>435.79428984068699</v>
      </c>
      <c r="Q461">
        <v>412.068268894737</v>
      </c>
      <c r="R461">
        <v>39.771010766933898</v>
      </c>
      <c r="S461" s="1">
        <f>(Table2[[#This Row],[Close Price]]-Table2[[#This Row],[20D EMA]])/Table2[[#This Row],[20D EMA]]</f>
        <v>-1.6032018813314109E-2</v>
      </c>
      <c r="T461" s="1">
        <f>(Table2[[#This Row],[Close Price]]-Table2[[#This Row],[50D EMA]])/Table2[[#This Row],[50D EMA]]</f>
        <v>-1.4784265322121159E-3</v>
      </c>
      <c r="U461" s="1">
        <f>(Table2[[#This Row],[Close Price]]-Table2[[#This Row],[200D EMA]])/Table2[[#This Row],[200D EMA]]</f>
        <v>5.6014337544537336E-2</v>
      </c>
      <c r="V461">
        <v>0.94182855840681301</v>
      </c>
      <c r="W461">
        <v>429.05</v>
      </c>
      <c r="X461">
        <v>444.9</v>
      </c>
      <c r="Y461">
        <v>426.3</v>
      </c>
      <c r="Z461">
        <v>444.9</v>
      </c>
      <c r="AA461">
        <v>426.3</v>
      </c>
      <c r="AB461">
        <v>463.9</v>
      </c>
      <c r="AC461" s="1">
        <f>(Table2[[#This Row],[Close Price]]/Table2[[#This Row],[Day Low]])-1</f>
        <v>1.4217457172823522E-2</v>
      </c>
      <c r="AD461" s="1">
        <f>(Table2[[#This Row],[Day High]]/Table2[[#This Row],[Close Price]])-1</f>
        <v>2.2406066873492003E-2</v>
      </c>
      <c r="AE461" s="1">
        <f>(Table2[[#This Row],[Close Price]]/Table2[[#This Row],[Current Week Low]])-1</f>
        <v>2.0760028149190646E-2</v>
      </c>
      <c r="AF461" s="1">
        <f>(Table2[[#This Row],[Current Week High]]/Table2[[#This Row],[Close Price]])-1</f>
        <v>2.2406066873492003E-2</v>
      </c>
      <c r="AG461" s="1">
        <f>(Table2[[#This Row],[Close Price]]/Table2[[#This Row],[Current Month Low]])-1</f>
        <v>2.0760028149190646E-2</v>
      </c>
      <c r="AH461" s="1">
        <f>(Table2[[#This Row],[Current Month High]]/Table2[[#This Row],[Close Price]])-1</f>
        <v>6.6069171550040329E-2</v>
      </c>
      <c r="AI461">
        <v>16.028955532574901</v>
      </c>
      <c r="AJ461">
        <v>42.159425024501701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-0.14000000000000001</v>
      </c>
      <c r="AM461" t="s">
        <v>3089</v>
      </c>
      <c r="AN461">
        <v>-0.01</v>
      </c>
      <c r="AO461" t="s">
        <v>3089</v>
      </c>
      <c r="AQ461">
        <f>(Table2[[#This Row],[Sharpe Ratio]]-AVERAGE(Table2[Sharpe Ratio]))/_xlfn.STDEV.P(Table2[Sharpe Ratio])</f>
        <v>-0.69187918825832739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-2.1009552022479476</v>
      </c>
      <c r="AS461">
        <f>_xlfn.RANK.AVG(Table2[[#This Row],[1Y Return vs Nifty Z-Score]],Table2[1Y Return vs Nifty Z-Score])</f>
        <v>405</v>
      </c>
      <c r="AT461">
        <f>_xlfn.RANK.AVG(Table2[[#This Row],[6M Return vs Nifty Z-Score]],Table2[6M Return vs Nifty Z-Score])</f>
        <v>361</v>
      </c>
      <c r="AU461">
        <f>_xlfn.RANK.AVG(Table2[[#This Row],[Sharpe Ratio Z-Score]],Table2[Sharpe Ratio Z-Score])</f>
        <v>542.5</v>
      </c>
      <c r="AV461">
        <f>(Table2[[#This Row],[Rank 1Y]]+Table2[[#This Row],[Rank 6M]]+Table2[[#This Row],[Rank Sharpe]])/3</f>
        <v>436.16666666666669</v>
      </c>
    </row>
    <row r="462" spans="1:48" x14ac:dyDescent="0.3">
      <c r="A462" t="s">
        <v>137</v>
      </c>
      <c r="B462" t="s">
        <v>138</v>
      </c>
      <c r="C462" t="s">
        <v>3030</v>
      </c>
      <c r="D462" t="s">
        <v>54</v>
      </c>
      <c r="E462">
        <v>197809.50319337999</v>
      </c>
      <c r="F462">
        <v>311.35000000000002</v>
      </c>
      <c r="G462">
        <v>2.1588508935138799</v>
      </c>
      <c r="H462">
        <f>(Table2[[#This Row],[1Y Return vs Nifty]]-AVERAGE(Table2[1Y Return vs Nifty]))/_xlfn.STDEV.P(Table2[1Y Return vs Nifty])</f>
        <v>-0.46940830685692586</v>
      </c>
      <c r="I462">
        <v>-8.9525577554659197</v>
      </c>
      <c r="J462">
        <f>(Table2[[#This Row],[1M Return vs Nifty]]-AVERAGE(Table2[1M Return vs Nifty]))/_xlfn.STDEV.P(Table2[1M Return vs Nifty])</f>
        <v>-0.76761899373624076</v>
      </c>
      <c r="K462">
        <v>5.5023539505586596</v>
      </c>
      <c r="L462">
        <f>(Table2[[#This Row],[6M Return vs Nifty]]-AVERAGE(Table2[6M Return vs Nifty]))/_xlfn.STDEV.P(Table2[6M Return vs Nifty])</f>
        <v>6.4014650204460177E-2</v>
      </c>
      <c r="M462">
        <v>-0.44538510667373798</v>
      </c>
      <c r="N462">
        <f>(Table2[[#This Row],[1W Return vs Nifty]]-AVERAGE(Table2[1W Return vs Nifty]))/_xlfn.STDEV.P(Table2[1W Return vs Nifty])</f>
        <v>0.13664830572787123</v>
      </c>
      <c r="O462">
        <v>333.2</v>
      </c>
      <c r="P462">
        <v>342.19706894729501</v>
      </c>
      <c r="Q462">
        <v>300.22893154714097</v>
      </c>
      <c r="R462">
        <v>12.2839971701514</v>
      </c>
      <c r="S462" s="1">
        <f>(Table2[[#This Row],[Close Price]]-Table2[[#This Row],[20D EMA]])/Table2[[#This Row],[20D EMA]]</f>
        <v>-6.5576230492196783E-2</v>
      </c>
      <c r="T462" s="1">
        <f>(Table2[[#This Row],[Close Price]]-Table2[[#This Row],[50D EMA]])/Table2[[#This Row],[50D EMA]]</f>
        <v>-9.0144164712427838E-2</v>
      </c>
      <c r="U462" s="1">
        <f>(Table2[[#This Row],[Close Price]]-Table2[[#This Row],[200D EMA]])/Table2[[#This Row],[200D EMA]]</f>
        <v>3.7041961264525421E-2</v>
      </c>
      <c r="V462">
        <v>0.65922720295112902</v>
      </c>
      <c r="W462">
        <v>310</v>
      </c>
      <c r="X462">
        <v>322</v>
      </c>
      <c r="Y462">
        <v>310</v>
      </c>
      <c r="Z462">
        <v>322.2</v>
      </c>
      <c r="AA462">
        <v>310</v>
      </c>
      <c r="AB462">
        <v>332.9</v>
      </c>
      <c r="AC462" s="1">
        <f>(Table2[[#This Row],[Close Price]]/Table2[[#This Row],[Day Low]])-1</f>
        <v>4.3548387096774555E-3</v>
      </c>
      <c r="AD462" s="1">
        <f>(Table2[[#This Row],[Day High]]/Table2[[#This Row],[Close Price]])-1</f>
        <v>3.4205877629677195E-2</v>
      </c>
      <c r="AE462" s="1">
        <f>(Table2[[#This Row],[Close Price]]/Table2[[#This Row],[Current Week Low]])-1</f>
        <v>4.3548387096774555E-3</v>
      </c>
      <c r="AF462" s="1">
        <f>(Table2[[#This Row],[Current Week High]]/Table2[[#This Row],[Close Price]])-1</f>
        <v>3.4848241528826041E-2</v>
      </c>
      <c r="AG462" s="1">
        <f>(Table2[[#This Row],[Close Price]]/Table2[[#This Row],[Current Month Low]])-1</f>
        <v>4.3548387096774555E-3</v>
      </c>
      <c r="AH462" s="1">
        <f>(Table2[[#This Row],[Current Month High]]/Table2[[#This Row],[Close Price]])-1</f>
        <v>6.921471013329028E-2</v>
      </c>
      <c r="AI462">
        <v>26.770515497028999</v>
      </c>
      <c r="AJ462">
        <v>53.525641025641001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-0.17</v>
      </c>
      <c r="AM462" t="s">
        <v>3089</v>
      </c>
      <c r="AN462">
        <v>-8.09</v>
      </c>
      <c r="AO462" t="s">
        <v>3089</v>
      </c>
      <c r="AQ462">
        <f>(Table2[[#This Row],[Sharpe Ratio]]-AVERAGE(Table2[Sharpe Ratio]))/_xlfn.STDEV.P(Table2[Sharpe Ratio])</f>
        <v>-0.69187918825832739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471</v>
      </c>
      <c r="AT462">
        <f>_xlfn.RANK.AVG(Table2[[#This Row],[6M Return vs Nifty Z-Score]],Table2[6M Return vs Nifty Z-Score])</f>
        <v>297</v>
      </c>
      <c r="AU462">
        <f>_xlfn.RANK.AVG(Table2[[#This Row],[Sharpe Ratio Z-Score]],Table2[Sharpe Ratio Z-Score])</f>
        <v>542.5</v>
      </c>
      <c r="AV462">
        <f>(Table2[[#This Row],[Rank 1Y]]+Table2[[#This Row],[Rank 6M]]+Table2[[#This Row],[Rank Sharpe]])/3</f>
        <v>436.83333333333331</v>
      </c>
    </row>
    <row r="463" spans="1:48" x14ac:dyDescent="0.3">
      <c r="A463" t="s">
        <v>164</v>
      </c>
      <c r="B463" t="s">
        <v>165</v>
      </c>
      <c r="C463" t="s">
        <v>3044</v>
      </c>
      <c r="D463" t="s">
        <v>166</v>
      </c>
      <c r="E463">
        <v>155392.86860350001</v>
      </c>
      <c r="F463">
        <v>3055.25</v>
      </c>
      <c r="G463">
        <v>-5.2210588461674998</v>
      </c>
      <c r="H463">
        <f>(Table2[[#This Row],[1Y Return vs Nifty]]-AVERAGE(Table2[1Y Return vs Nifty]))/_xlfn.STDEV.P(Table2[1Y Return vs Nifty])</f>
        <v>-0.58490787129560207</v>
      </c>
      <c r="I463">
        <v>0.30103125836519101</v>
      </c>
      <c r="J463">
        <f>(Table2[[#This Row],[1M Return vs Nifty]]-AVERAGE(Table2[1M Return vs Nifty]))/_xlfn.STDEV.P(Table2[1M Return vs Nifty])</f>
        <v>0.21365680101274476</v>
      </c>
      <c r="K463">
        <v>7.4519965269208299</v>
      </c>
      <c r="L463">
        <f>(Table2[[#This Row],[6M Return vs Nifty]]-AVERAGE(Table2[6M Return vs Nifty]))/_xlfn.STDEV.P(Table2[6M Return vs Nifty])</f>
        <v>0.13588746214486613</v>
      </c>
      <c r="M463">
        <v>1.0328255715369301</v>
      </c>
      <c r="N463">
        <f>(Table2[[#This Row],[1W Return vs Nifty]]-AVERAGE(Table2[1W Return vs Nifty]))/_xlfn.STDEV.P(Table2[1W Return vs Nifty])</f>
        <v>0.43165676536571201</v>
      </c>
      <c r="O463">
        <v>3125.99</v>
      </c>
      <c r="P463">
        <v>3097.9753940564601</v>
      </c>
      <c r="Q463">
        <v>2882.1658010193801</v>
      </c>
      <c r="R463">
        <v>32.311023389017699</v>
      </c>
      <c r="S463" s="1">
        <f>(Table2[[#This Row],[Close Price]]-Table2[[#This Row],[20D EMA]])/Table2[[#This Row],[20D EMA]]</f>
        <v>-2.2629630932920381E-2</v>
      </c>
      <c r="T463" s="1">
        <f>(Table2[[#This Row],[Close Price]]-Table2[[#This Row],[50D EMA]])/Table2[[#This Row],[50D EMA]]</f>
        <v>-1.3791392319780786E-2</v>
      </c>
      <c r="U463" s="1">
        <f>(Table2[[#This Row],[Close Price]]-Table2[[#This Row],[200D EMA]])/Table2[[#This Row],[200D EMA]]</f>
        <v>6.0053519099908331E-2</v>
      </c>
      <c r="V463">
        <v>0.61097805121472104</v>
      </c>
      <c r="W463">
        <v>3043.6</v>
      </c>
      <c r="X463">
        <v>3132.95</v>
      </c>
      <c r="Y463">
        <v>3043.6</v>
      </c>
      <c r="Z463">
        <v>3137.45</v>
      </c>
      <c r="AA463">
        <v>3043.6</v>
      </c>
      <c r="AB463">
        <v>3206.85</v>
      </c>
      <c r="AC463" s="1">
        <f>(Table2[[#This Row],[Close Price]]/Table2[[#This Row],[Day Low]])-1</f>
        <v>3.8277040346956781E-3</v>
      </c>
      <c r="AD463" s="1">
        <f>(Table2[[#This Row],[Day High]]/Table2[[#This Row],[Close Price]])-1</f>
        <v>2.5431634072498044E-2</v>
      </c>
      <c r="AE463" s="1">
        <f>(Table2[[#This Row],[Close Price]]/Table2[[#This Row],[Current Week Low]])-1</f>
        <v>3.8277040346956781E-3</v>
      </c>
      <c r="AF463" s="1">
        <f>(Table2[[#This Row],[Current Week High]]/Table2[[#This Row],[Close Price]])-1</f>
        <v>2.6904508632681345E-2</v>
      </c>
      <c r="AG463" s="1">
        <f>(Table2[[#This Row],[Close Price]]/Table2[[#This Row],[Current Month Low]])-1</f>
        <v>3.8277040346956781E-3</v>
      </c>
      <c r="AH463" s="1">
        <f>(Table2[[#This Row],[Current Month High]]/Table2[[#This Row],[Close Price]])-1</f>
        <v>4.9619507405285868E-2</v>
      </c>
      <c r="AI463">
        <v>6.1467964978316001</v>
      </c>
      <c r="AJ463">
        <v>33.268631000414302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-0.01</v>
      </c>
      <c r="AM463" t="s">
        <v>3089</v>
      </c>
      <c r="AN463">
        <v>-2.54</v>
      </c>
      <c r="AO463" t="s">
        <v>3089</v>
      </c>
      <c r="AP463">
        <v>5.7394345621599998E-3</v>
      </c>
      <c r="AQ463">
        <f>(Table2[[#This Row],[Sharpe Ratio]]-AVERAGE(Table2[Sharpe Ratio]))/_xlfn.STDEV.P(Table2[Sharpe Ratio])</f>
        <v>-0.62467205879900656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-0.42837890157128572</v>
      </c>
      <c r="AS463">
        <f>_xlfn.RANK.AVG(Table2[[#This Row],[1Y Return vs Nifty Z-Score]],Table2[1Y Return vs Nifty Z-Score])</f>
        <v>527</v>
      </c>
      <c r="AT463">
        <f>_xlfn.RANK.AVG(Table2[[#This Row],[6M Return vs Nifty Z-Score]],Table2[6M Return vs Nifty Z-Score])</f>
        <v>276</v>
      </c>
      <c r="AU463">
        <f>_xlfn.RANK.AVG(Table2[[#This Row],[Sharpe Ratio Z-Score]],Table2[Sharpe Ratio Z-Score])</f>
        <v>510</v>
      </c>
      <c r="AV463">
        <f>(Table2[[#This Row],[Rank 1Y]]+Table2[[#This Row],[Rank 6M]]+Table2[[#This Row],[Rank Sharpe]])/3</f>
        <v>437.66666666666669</v>
      </c>
    </row>
    <row r="464" spans="1:48" x14ac:dyDescent="0.3">
      <c r="A464" t="s">
        <v>1569</v>
      </c>
      <c r="B464" t="s">
        <v>1570</v>
      </c>
      <c r="C464" t="s">
        <v>3044</v>
      </c>
      <c r="D464" t="s">
        <v>296</v>
      </c>
      <c r="E464">
        <v>5632.7752864499998</v>
      </c>
      <c r="F464">
        <v>588.25</v>
      </c>
      <c r="G464">
        <v>-14.737689950204301</v>
      </c>
      <c r="H464">
        <f>(Table2[[#This Row],[1Y Return vs Nifty]]-AVERAGE(Table2[1Y Return vs Nifty]))/_xlfn.STDEV.P(Table2[1Y Return vs Nifty])</f>
        <v>-0.73384827655959162</v>
      </c>
      <c r="I464">
        <v>5.3607251993789298</v>
      </c>
      <c r="J464">
        <f>(Table2[[#This Row],[1M Return vs Nifty]]-AVERAGE(Table2[1M Return vs Nifty]))/_xlfn.STDEV.P(Table2[1M Return vs Nifty])</f>
        <v>0.75020053401557074</v>
      </c>
      <c r="K464">
        <v>-0.17966224977724199</v>
      </c>
      <c r="L464">
        <f>(Table2[[#This Row],[6M Return vs Nifty]]-AVERAGE(Table2[6M Return vs Nifty]))/_xlfn.STDEV.P(Table2[6M Return vs Nifty])</f>
        <v>-0.14545065731415252</v>
      </c>
      <c r="M464">
        <v>11.4120703139585</v>
      </c>
      <c r="N464">
        <f>(Table2[[#This Row],[1W Return vs Nifty]]-AVERAGE(Table2[1W Return vs Nifty]))/_xlfn.STDEV.P(Table2[1W Return vs Nifty])</f>
        <v>2.5030563627305256</v>
      </c>
      <c r="O464">
        <v>563.59</v>
      </c>
      <c r="P464">
        <v>546.26147767321402</v>
      </c>
      <c r="Q464">
        <v>533.92360467583399</v>
      </c>
      <c r="R464">
        <v>58.385877669973397</v>
      </c>
      <c r="S464" s="1">
        <f>(Table2[[#This Row],[Close Price]]-Table2[[#This Row],[20D EMA]])/Table2[[#This Row],[20D EMA]]</f>
        <v>4.3755212122287418E-2</v>
      </c>
      <c r="T464" s="1">
        <f>(Table2[[#This Row],[Close Price]]-Table2[[#This Row],[50D EMA]])/Table2[[#This Row],[50D EMA]]</f>
        <v>7.6865245020818526E-2</v>
      </c>
      <c r="U464" s="1">
        <f>(Table2[[#This Row],[Close Price]]-Table2[[#This Row],[200D EMA]])/Table2[[#This Row],[200D EMA]]</f>
        <v>0.10174937921530873</v>
      </c>
      <c r="V464">
        <v>2.7579315657713899</v>
      </c>
      <c r="W464">
        <v>584.15</v>
      </c>
      <c r="X464">
        <v>617.45000000000005</v>
      </c>
      <c r="Y464">
        <v>584.15</v>
      </c>
      <c r="Z464">
        <v>619.85</v>
      </c>
      <c r="AA464">
        <v>538</v>
      </c>
      <c r="AB464">
        <v>662</v>
      </c>
      <c r="AC464" s="1">
        <f>(Table2[[#This Row],[Close Price]]/Table2[[#This Row],[Day Low]])-1</f>
        <v>7.0187451853120919E-3</v>
      </c>
      <c r="AD464" s="1">
        <f>(Table2[[#This Row],[Day High]]/Table2[[#This Row],[Close Price]])-1</f>
        <v>4.9638759031024327E-2</v>
      </c>
      <c r="AE464" s="1">
        <f>(Table2[[#This Row],[Close Price]]/Table2[[#This Row],[Current Week Low]])-1</f>
        <v>7.0187451853120919E-3</v>
      </c>
      <c r="AF464" s="1">
        <f>(Table2[[#This Row],[Current Week High]]/Table2[[#This Row],[Close Price]])-1</f>
        <v>5.3718657033574146E-2</v>
      </c>
      <c r="AG464" s="1">
        <f>(Table2[[#This Row],[Close Price]]/Table2[[#This Row],[Current Month Low]])-1</f>
        <v>9.3401486988847537E-2</v>
      </c>
      <c r="AH464" s="1">
        <f>(Table2[[#This Row],[Current Month High]]/Table2[[#This Row],[Close Price]])-1</f>
        <v>0.12537186570335734</v>
      </c>
      <c r="AI464">
        <v>12.537186570335701</v>
      </c>
      <c r="AJ464">
        <v>35.2454305092539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0.14000000000000001</v>
      </c>
      <c r="AM464" t="s">
        <v>3088</v>
      </c>
      <c r="AN464">
        <v>11.86</v>
      </c>
      <c r="AO464" t="s">
        <v>3088</v>
      </c>
      <c r="AP464">
        <v>5.2455288934280003E-2</v>
      </c>
      <c r="AQ464">
        <f>(Table2[[#This Row],[Sharpe Ratio]]-AVERAGE(Table2[Sharpe Ratio]))/_xlfn.STDEV.P(Table2[Sharpe Ratio])</f>
        <v>-7.7642828203812742E-2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2.2963151346685393</v>
      </c>
      <c r="AS464">
        <f>_xlfn.RANK.AVG(Table2[[#This Row],[1Y Return vs Nifty Z-Score]],Table2[1Y Return vs Nifty Z-Score])</f>
        <v>584</v>
      </c>
      <c r="AT464">
        <f>_xlfn.RANK.AVG(Table2[[#This Row],[6M Return vs Nifty Z-Score]],Table2[6M Return vs Nifty Z-Score])</f>
        <v>366</v>
      </c>
      <c r="AU464">
        <f>_xlfn.RANK.AVG(Table2[[#This Row],[Sharpe Ratio Z-Score]],Table2[Sharpe Ratio Z-Score])</f>
        <v>365</v>
      </c>
      <c r="AV464">
        <f>(Table2[[#This Row],[Rank 1Y]]+Table2[[#This Row],[Rank 6M]]+Table2[[#This Row],[Rank Sharpe]])/3</f>
        <v>438.33333333333331</v>
      </c>
    </row>
    <row r="465" spans="1:48" x14ac:dyDescent="0.3">
      <c r="A465" t="s">
        <v>1294</v>
      </c>
      <c r="B465" t="s">
        <v>1295</v>
      </c>
      <c r="C465" t="s">
        <v>3040</v>
      </c>
      <c r="D465" t="s">
        <v>313</v>
      </c>
      <c r="E465">
        <v>8332.3750614</v>
      </c>
      <c r="F465">
        <v>413.4</v>
      </c>
      <c r="G465">
        <v>0.87797695293724498</v>
      </c>
      <c r="H465">
        <f>(Table2[[#This Row],[1Y Return vs Nifty]]-AVERAGE(Table2[1Y Return vs Nifty]))/_xlfn.STDEV.P(Table2[1Y Return vs Nifty])</f>
        <v>-0.48945467428632466</v>
      </c>
      <c r="I465">
        <v>-5.3965786815095003</v>
      </c>
      <c r="J465">
        <f>(Table2[[#This Row],[1M Return vs Nifty]]-AVERAGE(Table2[1M Return vs Nifty]))/_xlfn.STDEV.P(Table2[1M Return vs Nifty])</f>
        <v>-0.39053328280917954</v>
      </c>
      <c r="K465">
        <v>-14.4064225981036</v>
      </c>
      <c r="L465">
        <f>(Table2[[#This Row],[6M Return vs Nifty]]-AVERAGE(Table2[6M Return vs Nifty]))/_xlfn.STDEV.P(Table2[6M Return vs Nifty])</f>
        <v>-0.66991461980331568</v>
      </c>
      <c r="M465">
        <v>-5.7698834390490497</v>
      </c>
      <c r="N465">
        <f>(Table2[[#This Row],[1W Return vs Nifty]]-AVERAGE(Table2[1W Return vs Nifty]))/_xlfn.STDEV.P(Table2[1W Return vs Nifty])</f>
        <v>-0.92596886686600277</v>
      </c>
      <c r="O465">
        <v>446.93</v>
      </c>
      <c r="P465">
        <v>440.54330980666401</v>
      </c>
      <c r="Q465">
        <v>408.51959282862799</v>
      </c>
      <c r="R465">
        <v>22.3041706076338</v>
      </c>
      <c r="S465" s="1">
        <f>(Table2[[#This Row],[Close Price]]-Table2[[#This Row],[20D EMA]])/Table2[[#This Row],[20D EMA]]</f>
        <v>-7.5022934240261407E-2</v>
      </c>
      <c r="T465" s="1">
        <f>(Table2[[#This Row],[Close Price]]-Table2[[#This Row],[50D EMA]])/Table2[[#This Row],[50D EMA]]</f>
        <v>-6.1613260722484006E-2</v>
      </c>
      <c r="U465" s="1">
        <f>(Table2[[#This Row],[Close Price]]-Table2[[#This Row],[200D EMA]])/Table2[[#This Row],[200D EMA]]</f>
        <v>1.1946568186802469E-2</v>
      </c>
      <c r="V465">
        <v>1.75334921321573</v>
      </c>
      <c r="W465">
        <v>411</v>
      </c>
      <c r="X465">
        <v>433.85</v>
      </c>
      <c r="Y465">
        <v>411</v>
      </c>
      <c r="Z465">
        <v>440</v>
      </c>
      <c r="AA465">
        <v>411</v>
      </c>
      <c r="AB465">
        <v>458.75</v>
      </c>
      <c r="AC465" s="1">
        <f>(Table2[[#This Row],[Close Price]]/Table2[[#This Row],[Day Low]])-1</f>
        <v>5.839416058394109E-3</v>
      </c>
      <c r="AD465" s="1">
        <f>(Table2[[#This Row],[Day High]]/Table2[[#This Row],[Close Price]])-1</f>
        <v>4.9467827769714701E-2</v>
      </c>
      <c r="AE465" s="1">
        <f>(Table2[[#This Row],[Close Price]]/Table2[[#This Row],[Current Week Low]])-1</f>
        <v>5.839416058394109E-3</v>
      </c>
      <c r="AF465" s="1">
        <f>(Table2[[#This Row],[Current Week High]]/Table2[[#This Row],[Close Price]])-1</f>
        <v>6.4344460570875617E-2</v>
      </c>
      <c r="AG465" s="1">
        <f>(Table2[[#This Row],[Close Price]]/Table2[[#This Row],[Current Month Low]])-1</f>
        <v>5.839416058394109E-3</v>
      </c>
      <c r="AH465" s="1">
        <f>(Table2[[#This Row],[Current Month High]]/Table2[[#This Row],[Close Price]])-1</f>
        <v>0.10970004837929381</v>
      </c>
      <c r="AI465">
        <v>22.157716497339099</v>
      </c>
      <c r="AJ465">
        <v>24.724694524060901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-0.05</v>
      </c>
      <c r="AM465" t="s">
        <v>3089</v>
      </c>
      <c r="AN465">
        <v>-5.65</v>
      </c>
      <c r="AO465" t="s">
        <v>3089</v>
      </c>
      <c r="AP465">
        <v>7.3279727312830001E-2</v>
      </c>
      <c r="AQ465">
        <f>(Table2[[#This Row],[Sharpe Ratio]]-AVERAGE(Table2[Sharpe Ratio]))/_xlfn.STDEV.P(Table2[Sharpe Ratio])</f>
        <v>0.166205361172206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-2.3096660825926167</v>
      </c>
      <c r="AS465">
        <f>_xlfn.RANK.AVG(Table2[[#This Row],[1Y Return vs Nifty Z-Score]],Table2[1Y Return vs Nifty Z-Score])</f>
        <v>481</v>
      </c>
      <c r="AT465">
        <f>_xlfn.RANK.AVG(Table2[[#This Row],[6M Return vs Nifty Z-Score]],Table2[6M Return vs Nifty Z-Score])</f>
        <v>544</v>
      </c>
      <c r="AU465">
        <f>_xlfn.RANK.AVG(Table2[[#This Row],[Sharpe Ratio Z-Score]],Table2[Sharpe Ratio Z-Score])</f>
        <v>292</v>
      </c>
      <c r="AV465">
        <f>(Table2[[#This Row],[Rank 1Y]]+Table2[[#This Row],[Rank 6M]]+Table2[[#This Row],[Rank Sharpe]])/3</f>
        <v>439</v>
      </c>
    </row>
    <row r="466" spans="1:48" x14ac:dyDescent="0.3">
      <c r="A466" t="s">
        <v>1471</v>
      </c>
      <c r="B466" t="s">
        <v>1472</v>
      </c>
      <c r="C466" t="s">
        <v>3030</v>
      </c>
      <c r="D466" t="s">
        <v>24</v>
      </c>
      <c r="E466">
        <v>6545.6467665480004</v>
      </c>
      <c r="F466">
        <v>25.02</v>
      </c>
      <c r="G466">
        <v>15.328087089220199</v>
      </c>
      <c r="H466">
        <f>(Table2[[#This Row],[1Y Return vs Nifty]]-AVERAGE(Table2[1Y Return vs Nifty]))/_xlfn.STDEV.P(Table2[1Y Return vs Nifty])</f>
        <v>-0.26330266352966769</v>
      </c>
      <c r="I466">
        <v>-6.2118491149270696</v>
      </c>
      <c r="J466">
        <f>(Table2[[#This Row],[1M Return vs Nifty]]-AVERAGE(Table2[1M Return vs Nifty]))/_xlfn.STDEV.P(Table2[1M Return vs Nifty])</f>
        <v>-0.47698678115359788</v>
      </c>
      <c r="K466">
        <v>-35.6946200596417</v>
      </c>
      <c r="L466">
        <f>(Table2[[#This Row],[6M Return vs Nifty]]-AVERAGE(Table2[6M Return vs Nifty]))/_xlfn.STDEV.P(Table2[6M Return vs Nifty])</f>
        <v>-1.4546957028868908</v>
      </c>
      <c r="M466">
        <v>-4.9425790659529998</v>
      </c>
      <c r="N466">
        <f>(Table2[[#This Row],[1W Return vs Nifty]]-AVERAGE(Table2[1W Return vs Nifty]))/_xlfn.STDEV.P(Table2[1W Return vs Nifty])</f>
        <v>-0.76086263921099417</v>
      </c>
      <c r="O466">
        <v>26.52</v>
      </c>
      <c r="P466">
        <v>27.007484523742999</v>
      </c>
      <c r="Q466">
        <v>26.237296091046499</v>
      </c>
      <c r="R466">
        <v>21.188564498151798</v>
      </c>
      <c r="S466" s="1">
        <f>(Table2[[#This Row],[Close Price]]-Table2[[#This Row],[20D EMA]])/Table2[[#This Row],[20D EMA]]</f>
        <v>-5.6561085972850679E-2</v>
      </c>
      <c r="T466" s="1">
        <f>(Table2[[#This Row],[Close Price]]-Table2[[#This Row],[50D EMA]])/Table2[[#This Row],[50D EMA]]</f>
        <v>-7.3590138392775853E-2</v>
      </c>
      <c r="U466" s="1">
        <f>(Table2[[#This Row],[Close Price]]-Table2[[#This Row],[200D EMA]])/Table2[[#This Row],[200D EMA]]</f>
        <v>-4.6395637981228664E-2</v>
      </c>
      <c r="V466">
        <v>0.93089181978619395</v>
      </c>
      <c r="W466">
        <v>25</v>
      </c>
      <c r="X466">
        <v>25.84</v>
      </c>
      <c r="Y466">
        <v>25</v>
      </c>
      <c r="Z466">
        <v>25.85</v>
      </c>
      <c r="AA466">
        <v>25</v>
      </c>
      <c r="AB466">
        <v>26.97</v>
      </c>
      <c r="AC466" s="1">
        <f>(Table2[[#This Row],[Close Price]]/Table2[[#This Row],[Day Low]])-1</f>
        <v>7.9999999999991189E-4</v>
      </c>
      <c r="AD466" s="1">
        <f>(Table2[[#This Row],[Day High]]/Table2[[#This Row],[Close Price]])-1</f>
        <v>3.2773780975219768E-2</v>
      </c>
      <c r="AE466" s="1">
        <f>(Table2[[#This Row],[Close Price]]/Table2[[#This Row],[Current Week Low]])-1</f>
        <v>7.9999999999991189E-4</v>
      </c>
      <c r="AF466" s="1">
        <f>(Table2[[#This Row],[Current Week High]]/Table2[[#This Row],[Close Price]])-1</f>
        <v>3.3173461231015278E-2</v>
      </c>
      <c r="AG466" s="1">
        <f>(Table2[[#This Row],[Close Price]]/Table2[[#This Row],[Current Month Low]])-1</f>
        <v>7.9999999999991189E-4</v>
      </c>
      <c r="AH466" s="1">
        <f>(Table2[[#This Row],[Current Month High]]/Table2[[#This Row],[Close Price]])-1</f>
        <v>7.7937649880095883E-2</v>
      </c>
      <c r="AI466">
        <v>47.408973091068901</v>
      </c>
      <c r="AJ466">
        <v>39.320449551529101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-0.13</v>
      </c>
      <c r="AM466" t="s">
        <v>3089</v>
      </c>
      <c r="AN466">
        <v>-8.0500000000000007</v>
      </c>
      <c r="AO466" t="s">
        <v>3089</v>
      </c>
      <c r="AP466">
        <v>0.10014178078385</v>
      </c>
      <c r="AQ466">
        <f>(Table2[[#This Row],[Sharpe Ratio]]-AVERAGE(Table2[Sharpe Ratio]))/_xlfn.STDEV.P(Table2[Sharpe Ratio])</f>
        <v>0.48075228833337535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381</v>
      </c>
      <c r="AT466">
        <f>_xlfn.RANK.AVG(Table2[[#This Row],[6M Return vs Nifty Z-Score]],Table2[6M Return vs Nifty Z-Score])</f>
        <v>713</v>
      </c>
      <c r="AU466">
        <f>_xlfn.RANK.AVG(Table2[[#This Row],[Sharpe Ratio Z-Score]],Table2[Sharpe Ratio Z-Score])</f>
        <v>223</v>
      </c>
      <c r="AV466">
        <f>(Table2[[#This Row],[Rank 1Y]]+Table2[[#This Row],[Rank 6M]]+Table2[[#This Row],[Rank Sharpe]])/3</f>
        <v>439</v>
      </c>
    </row>
    <row r="467" spans="1:48" x14ac:dyDescent="0.3">
      <c r="A467" t="s">
        <v>68</v>
      </c>
      <c r="B467" t="s">
        <v>69</v>
      </c>
      <c r="C467" t="s">
        <v>3037</v>
      </c>
      <c r="D467" t="s">
        <v>70</v>
      </c>
      <c r="E467">
        <v>350288.14444966998</v>
      </c>
      <c r="F467">
        <v>3072.7</v>
      </c>
      <c r="G467">
        <v>-2.4571300755632399</v>
      </c>
      <c r="H467">
        <f>(Table2[[#This Row],[1Y Return vs Nifty]]-AVERAGE(Table2[1Y Return vs Nifty]))/_xlfn.STDEV.P(Table2[1Y Return vs Nifty])</f>
        <v>-0.54165089656218202</v>
      </c>
      <c r="I467">
        <v>-2.1393599219161699</v>
      </c>
      <c r="J467">
        <f>(Table2[[#This Row],[1M Return vs Nifty]]-AVERAGE(Table2[1M Return vs Nifty]))/_xlfn.STDEV.P(Table2[1M Return vs Nifty])</f>
        <v>-4.512892972910177E-2</v>
      </c>
      <c r="K467">
        <v>-13.4986650648462</v>
      </c>
      <c r="L467">
        <f>(Table2[[#This Row],[6M Return vs Nifty]]-AVERAGE(Table2[6M Return vs Nifty]))/_xlfn.STDEV.P(Table2[6M Return vs Nifty])</f>
        <v>-0.63645049295959821</v>
      </c>
      <c r="M467">
        <v>1.88528343663325</v>
      </c>
      <c r="N467">
        <f>(Table2[[#This Row],[1W Return vs Nifty]]-AVERAGE(Table2[1W Return vs Nifty]))/_xlfn.STDEV.P(Table2[1W Return vs Nifty])</f>
        <v>0.60178290867881534</v>
      </c>
      <c r="O467">
        <v>3099.41</v>
      </c>
      <c r="P467">
        <v>3119.1938118602502</v>
      </c>
      <c r="Q467">
        <v>2985.0915826970599</v>
      </c>
      <c r="R467">
        <v>46.171396197009798</v>
      </c>
      <c r="S467" s="1">
        <f>(Table2[[#This Row],[Close Price]]-Table2[[#This Row],[20D EMA]])/Table2[[#This Row],[20D EMA]]</f>
        <v>-8.6177691883294032E-3</v>
      </c>
      <c r="T467" s="1">
        <f>(Table2[[#This Row],[Close Price]]-Table2[[#This Row],[50D EMA]])/Table2[[#This Row],[50D EMA]]</f>
        <v>-1.49057143174191E-2</v>
      </c>
      <c r="U467" s="1">
        <f>(Table2[[#This Row],[Close Price]]-Table2[[#This Row],[200D EMA]])/Table2[[#This Row],[200D EMA]]</f>
        <v>2.9348653090162411E-2</v>
      </c>
      <c r="V467">
        <v>0.78424268364145</v>
      </c>
      <c r="W467">
        <v>3057.25</v>
      </c>
      <c r="X467">
        <v>3142.8</v>
      </c>
      <c r="Y467">
        <v>2996.3</v>
      </c>
      <c r="Z467">
        <v>3142.8</v>
      </c>
      <c r="AA467">
        <v>2996.3</v>
      </c>
      <c r="AB467">
        <v>3258</v>
      </c>
      <c r="AC467" s="1">
        <f>(Table2[[#This Row],[Close Price]]/Table2[[#This Row],[Day Low]])-1</f>
        <v>5.0535612069670943E-3</v>
      </c>
      <c r="AD467" s="1">
        <f>(Table2[[#This Row],[Day High]]/Table2[[#This Row],[Close Price]])-1</f>
        <v>2.2813811956911012E-2</v>
      </c>
      <c r="AE467" s="1">
        <f>(Table2[[#This Row],[Close Price]]/Table2[[#This Row],[Current Week Low]])-1</f>
        <v>2.549811434102045E-2</v>
      </c>
      <c r="AF467" s="1">
        <f>(Table2[[#This Row],[Current Week High]]/Table2[[#This Row],[Close Price]])-1</f>
        <v>2.2813811956911012E-2</v>
      </c>
      <c r="AG467" s="1">
        <f>(Table2[[#This Row],[Close Price]]/Table2[[#This Row],[Current Month Low]])-1</f>
        <v>2.549811434102045E-2</v>
      </c>
      <c r="AH467" s="1">
        <f>(Table2[[#This Row],[Current Month High]]/Table2[[#This Row],[Close Price]])-1</f>
        <v>6.0305268981677429E-2</v>
      </c>
      <c r="AI467">
        <v>21.8439808637354</v>
      </c>
      <c r="AJ467">
        <v>43.450046685340801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-7.0000000000000007E-2</v>
      </c>
      <c r="AM467" t="s">
        <v>3089</v>
      </c>
      <c r="AN467">
        <v>2.23</v>
      </c>
      <c r="AO467" t="s">
        <v>3088</v>
      </c>
      <c r="AP467">
        <v>7.6131748521442999E-2</v>
      </c>
      <c r="AQ467">
        <f>(Table2[[#This Row],[Sharpe Ratio]]-AVERAGE(Table2[Sharpe Ratio]))/_xlfn.STDEV.P(Table2[Sharpe Ratio])</f>
        <v>0.19960170997835849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506</v>
      </c>
      <c r="AT467">
        <f>_xlfn.RANK.AVG(Table2[[#This Row],[6M Return vs Nifty Z-Score]],Table2[6M Return vs Nifty Z-Score])</f>
        <v>533</v>
      </c>
      <c r="AU467">
        <f>_xlfn.RANK.AVG(Table2[[#This Row],[Sharpe Ratio Z-Score]],Table2[Sharpe Ratio Z-Score])</f>
        <v>279</v>
      </c>
      <c r="AV467">
        <f>(Table2[[#This Row],[Rank 1Y]]+Table2[[#This Row],[Rank 6M]]+Table2[[#This Row],[Rank Sharpe]])/3</f>
        <v>439.33333333333331</v>
      </c>
    </row>
    <row r="468" spans="1:48" x14ac:dyDescent="0.3">
      <c r="A468" t="s">
        <v>678</v>
      </c>
      <c r="B468" t="s">
        <v>679</v>
      </c>
      <c r="C468" t="s">
        <v>3044</v>
      </c>
      <c r="D468" t="s">
        <v>296</v>
      </c>
      <c r="E468">
        <v>24597.901870079899</v>
      </c>
      <c r="F468">
        <v>492.8</v>
      </c>
      <c r="G468">
        <v>-4.2131657436017402</v>
      </c>
      <c r="H468">
        <f>(Table2[[#This Row],[1Y Return vs Nifty]]-AVERAGE(Table2[1Y Return vs Nifty]))/_xlfn.STDEV.P(Table2[1Y Return vs Nifty])</f>
        <v>-0.56913380108968148</v>
      </c>
      <c r="I468">
        <v>2.0784395008434702</v>
      </c>
      <c r="J468">
        <f>(Table2[[#This Row],[1M Return vs Nifty]]-AVERAGE(Table2[1M Return vs Nifty]))/_xlfn.STDEV.P(Table2[1M Return vs Nifty])</f>
        <v>0.40213801442349456</v>
      </c>
      <c r="K468">
        <v>14.895044676805</v>
      </c>
      <c r="L468">
        <f>(Table2[[#This Row],[6M Return vs Nifty]]-AVERAGE(Table2[6M Return vs Nifty]))/_xlfn.STDEV.P(Table2[6M Return vs Nifty])</f>
        <v>0.41027252452803259</v>
      </c>
      <c r="M468">
        <v>-3.9414053465964201</v>
      </c>
      <c r="N468">
        <f>(Table2[[#This Row],[1W Return vs Nifty]]-AVERAGE(Table2[1W Return vs Nifty]))/_xlfn.STDEV.P(Table2[1W Return vs Nifty])</f>
        <v>-0.56105707622129164</v>
      </c>
      <c r="O468">
        <v>503.67</v>
      </c>
      <c r="P468">
        <v>484.55462007570202</v>
      </c>
      <c r="Q468">
        <v>436.114665559863</v>
      </c>
      <c r="R468">
        <v>38.0348773611871</v>
      </c>
      <c r="S468" s="1">
        <f>(Table2[[#This Row],[Close Price]]-Table2[[#This Row],[20D EMA]])/Table2[[#This Row],[20D EMA]]</f>
        <v>-2.1581591121170616E-2</v>
      </c>
      <c r="T468" s="1">
        <f>(Table2[[#This Row],[Close Price]]-Table2[[#This Row],[50D EMA]])/Table2[[#This Row],[50D EMA]]</f>
        <v>1.7016409673299197E-2</v>
      </c>
      <c r="U468" s="1">
        <f>(Table2[[#This Row],[Close Price]]-Table2[[#This Row],[200D EMA]])/Table2[[#This Row],[200D EMA]]</f>
        <v>0.12997805145435115</v>
      </c>
      <c r="V468">
        <v>0.84636858147590799</v>
      </c>
      <c r="W468">
        <v>490.9</v>
      </c>
      <c r="X468">
        <v>514</v>
      </c>
      <c r="Y468">
        <v>488.85</v>
      </c>
      <c r="Z468">
        <v>514</v>
      </c>
      <c r="AA468">
        <v>488.85</v>
      </c>
      <c r="AB468">
        <v>525.6</v>
      </c>
      <c r="AC468" s="1">
        <f>(Table2[[#This Row],[Close Price]]/Table2[[#This Row],[Day Low]])-1</f>
        <v>3.8704420452231325E-3</v>
      </c>
      <c r="AD468" s="1">
        <f>(Table2[[#This Row],[Day High]]/Table2[[#This Row],[Close Price]])-1</f>
        <v>4.3019480519480569E-2</v>
      </c>
      <c r="AE468" s="1">
        <f>(Table2[[#This Row],[Close Price]]/Table2[[#This Row],[Current Week Low]])-1</f>
        <v>8.0801881967884626E-3</v>
      </c>
      <c r="AF468" s="1">
        <f>(Table2[[#This Row],[Current Week High]]/Table2[[#This Row],[Close Price]])-1</f>
        <v>4.3019480519480569E-2</v>
      </c>
      <c r="AG468" s="1">
        <f>(Table2[[#This Row],[Close Price]]/Table2[[#This Row],[Current Month Low]])-1</f>
        <v>8.0801881967884626E-3</v>
      </c>
      <c r="AH468" s="1">
        <f>(Table2[[#This Row],[Current Month High]]/Table2[[#This Row],[Close Price]])-1</f>
        <v>6.6558441558441483E-2</v>
      </c>
      <c r="AI468">
        <v>10.9780844155844</v>
      </c>
      <c r="AJ468">
        <v>46.623028860458099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0.17</v>
      </c>
      <c r="AM468" t="s">
        <v>3088</v>
      </c>
      <c r="AN468">
        <v>-1.26</v>
      </c>
      <c r="AO468" t="s">
        <v>3089</v>
      </c>
      <c r="AP468">
        <v>-1.8892288099045002E-2</v>
      </c>
      <c r="AQ468">
        <f>(Table2[[#This Row],[Sharpe Ratio]]-AVERAGE(Table2[Sharpe Ratio]))/_xlfn.STDEV.P(Table2[Sharpe Ratio])</f>
        <v>-0.91310245307719873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-1.2308827914366449</v>
      </c>
      <c r="AS468">
        <f>_xlfn.RANK.AVG(Table2[[#This Row],[1Y Return vs Nifty Z-Score]],Table2[1Y Return vs Nifty Z-Score])</f>
        <v>521</v>
      </c>
      <c r="AT468">
        <f>_xlfn.RANK.AVG(Table2[[#This Row],[6M Return vs Nifty Z-Score]],Table2[6M Return vs Nifty Z-Score])</f>
        <v>194</v>
      </c>
      <c r="AU468">
        <f>_xlfn.RANK.AVG(Table2[[#This Row],[Sharpe Ratio Z-Score]],Table2[Sharpe Ratio Z-Score])</f>
        <v>603</v>
      </c>
      <c r="AV468">
        <f>(Table2[[#This Row],[Rank 1Y]]+Table2[[#This Row],[Rank 6M]]+Table2[[#This Row],[Rank Sharpe]])/3</f>
        <v>439.33333333333331</v>
      </c>
    </row>
    <row r="469" spans="1:48" x14ac:dyDescent="0.3">
      <c r="A469" t="s">
        <v>563</v>
      </c>
      <c r="B469" t="s">
        <v>564</v>
      </c>
      <c r="C469" t="s">
        <v>3034</v>
      </c>
      <c r="D469" t="s">
        <v>51</v>
      </c>
      <c r="E469">
        <v>33472.466001829998</v>
      </c>
      <c r="F469">
        <v>1319.35</v>
      </c>
      <c r="G469">
        <v>18.9187918166743</v>
      </c>
      <c r="H469">
        <f>(Table2[[#This Row],[1Y Return vs Nifty]]-AVERAGE(Table2[1Y Return vs Nifty]))/_xlfn.STDEV.P(Table2[1Y Return vs Nifty])</f>
        <v>-0.20710619952430309</v>
      </c>
      <c r="I469">
        <v>8.9371944533159002</v>
      </c>
      <c r="J469">
        <f>(Table2[[#This Row],[1M Return vs Nifty]]-AVERAGE(Table2[1M Return vs Nifty]))/_xlfn.STDEV.P(Table2[1M Return vs Nifty])</f>
        <v>1.1294590794628285</v>
      </c>
      <c r="K469">
        <v>0.61562069313203804</v>
      </c>
      <c r="L469">
        <f>(Table2[[#This Row],[6M Return vs Nifty]]-AVERAGE(Table2[6M Return vs Nifty]))/_xlfn.STDEV.P(Table2[6M Return vs Nifty])</f>
        <v>-0.11613286230488243</v>
      </c>
      <c r="M469">
        <v>2.5755219253512598</v>
      </c>
      <c r="N469">
        <f>(Table2[[#This Row],[1W Return vs Nifty]]-AVERAGE(Table2[1W Return vs Nifty]))/_xlfn.STDEV.P(Table2[1W Return vs Nifty])</f>
        <v>0.73953471655097536</v>
      </c>
      <c r="O469">
        <v>1258.6099999999999</v>
      </c>
      <c r="P469">
        <v>1232.7357083571201</v>
      </c>
      <c r="Q469">
        <v>1157.8544690881199</v>
      </c>
      <c r="R469">
        <v>72.838788171174301</v>
      </c>
      <c r="S469" s="1">
        <f>(Table2[[#This Row],[Close Price]]-Table2[[#This Row],[20D EMA]])/Table2[[#This Row],[20D EMA]]</f>
        <v>4.8259587958144314E-2</v>
      </c>
      <c r="T469" s="1">
        <f>(Table2[[#This Row],[Close Price]]-Table2[[#This Row],[50D EMA]])/Table2[[#This Row],[50D EMA]]</f>
        <v>7.0261850172500986E-2</v>
      </c>
      <c r="U469" s="1">
        <f>(Table2[[#This Row],[Close Price]]-Table2[[#This Row],[200D EMA]])/Table2[[#This Row],[200D EMA]]</f>
        <v>0.13947826365352067</v>
      </c>
      <c r="V469">
        <v>0.86846807275725801</v>
      </c>
      <c r="W469">
        <v>1287.3499999999999</v>
      </c>
      <c r="X469">
        <v>1328.95</v>
      </c>
      <c r="Y469">
        <v>1276.05</v>
      </c>
      <c r="Z469">
        <v>1328.95</v>
      </c>
      <c r="AA469">
        <v>1276.05</v>
      </c>
      <c r="AB469">
        <v>1328.95</v>
      </c>
      <c r="AC469" s="1">
        <f>(Table2[[#This Row],[Close Price]]/Table2[[#This Row],[Day Low]])-1</f>
        <v>2.4857264924068811E-2</v>
      </c>
      <c r="AD469" s="1">
        <f>(Table2[[#This Row],[Day High]]/Table2[[#This Row],[Close Price]])-1</f>
        <v>7.2763103043165245E-3</v>
      </c>
      <c r="AE469" s="1">
        <f>(Table2[[#This Row],[Close Price]]/Table2[[#This Row],[Current Week Low]])-1</f>
        <v>3.3932839622271782E-2</v>
      </c>
      <c r="AF469" s="1">
        <f>(Table2[[#This Row],[Current Week High]]/Table2[[#This Row],[Close Price]])-1</f>
        <v>7.2763103043165245E-3</v>
      </c>
      <c r="AG469" s="1">
        <f>(Table2[[#This Row],[Close Price]]/Table2[[#This Row],[Current Month Low]])-1</f>
        <v>3.3932839622271782E-2</v>
      </c>
      <c r="AH469" s="1">
        <f>(Table2[[#This Row],[Current Month High]]/Table2[[#This Row],[Close Price]])-1</f>
        <v>7.2763103043165245E-3</v>
      </c>
      <c r="AI469">
        <v>4.1876681699321603</v>
      </c>
      <c r="AJ469">
        <v>55.712262480821401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-0.11</v>
      </c>
      <c r="AM469" t="s">
        <v>3089</v>
      </c>
      <c r="AN469">
        <v>10.52</v>
      </c>
      <c r="AO469" t="s">
        <v>3088</v>
      </c>
      <c r="AP469">
        <v>-3.1409234894168997E-2</v>
      </c>
      <c r="AQ469">
        <f>(Table2[[#This Row],[Sharpe Ratio]]-AVERAGE(Table2[Sharpe Ratio]))/_xlfn.STDEV.P(Table2[Sharpe Ratio])</f>
        <v>-1.0596723032226349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0.48608243096198345</v>
      </c>
      <c r="AS469">
        <f>_xlfn.RANK.AVG(Table2[[#This Row],[1Y Return vs Nifty Z-Score]],Table2[1Y Return vs Nifty Z-Score])</f>
        <v>351</v>
      </c>
      <c r="AT469">
        <f>_xlfn.RANK.AVG(Table2[[#This Row],[6M Return vs Nifty Z-Score]],Table2[6M Return vs Nifty Z-Score])</f>
        <v>356</v>
      </c>
      <c r="AU469">
        <f>_xlfn.RANK.AVG(Table2[[#This Row],[Sharpe Ratio Z-Score]],Table2[Sharpe Ratio Z-Score])</f>
        <v>621</v>
      </c>
      <c r="AV469">
        <f>(Table2[[#This Row],[Rank 1Y]]+Table2[[#This Row],[Rank 6M]]+Table2[[#This Row],[Rank Sharpe]])/3</f>
        <v>442.66666666666669</v>
      </c>
    </row>
    <row r="470" spans="1:48" x14ac:dyDescent="0.3">
      <c r="A470" t="s">
        <v>676</v>
      </c>
      <c r="B470" t="s">
        <v>677</v>
      </c>
      <c r="C470" t="s">
        <v>3034</v>
      </c>
      <c r="D470" t="s">
        <v>274</v>
      </c>
      <c r="E470">
        <v>24746.699395575</v>
      </c>
      <c r="F470">
        <v>1218.45</v>
      </c>
      <c r="G470">
        <v>-2.2570890968559501</v>
      </c>
      <c r="H470">
        <f>(Table2[[#This Row],[1Y Return vs Nifty]]-AVERAGE(Table2[1Y Return vs Nifty]))/_xlfn.STDEV.P(Table2[1Y Return vs Nifty])</f>
        <v>-0.53852014744389054</v>
      </c>
      <c r="I470">
        <v>-1.5245868603194499</v>
      </c>
      <c r="J470">
        <f>(Table2[[#This Row],[1M Return vs Nifty]]-AVERAGE(Table2[1M Return vs Nifty]))/_xlfn.STDEV.P(Table2[1M Return vs Nifty])</f>
        <v>2.0063280958762988E-2</v>
      </c>
      <c r="K470">
        <v>-20.1901626899995</v>
      </c>
      <c r="L470">
        <f>(Table2[[#This Row],[6M Return vs Nifty]]-AVERAGE(Table2[6M Return vs Nifty]))/_xlfn.STDEV.P(Table2[6M Return vs Nifty])</f>
        <v>-0.88312993884536362</v>
      </c>
      <c r="M470">
        <v>-1.60852132320801</v>
      </c>
      <c r="N470">
        <f>(Table2[[#This Row],[1W Return vs Nifty]]-AVERAGE(Table2[1W Return vs Nifty]))/_xlfn.STDEV.P(Table2[1W Return vs Nifty])</f>
        <v>-9.5480326981044708E-2</v>
      </c>
      <c r="O470">
        <v>1241.05</v>
      </c>
      <c r="P470">
        <v>1239.9095078124301</v>
      </c>
      <c r="Q470">
        <v>1198.9651205533</v>
      </c>
      <c r="R470">
        <v>32.459893443411801</v>
      </c>
      <c r="S470" s="1">
        <f>(Table2[[#This Row],[Close Price]]-Table2[[#This Row],[20D EMA]])/Table2[[#This Row],[20D EMA]]</f>
        <v>-1.8210386366383231E-2</v>
      </c>
      <c r="T470" s="1">
        <f>(Table2[[#This Row],[Close Price]]-Table2[[#This Row],[50D EMA]])/Table2[[#This Row],[50D EMA]]</f>
        <v>-1.7307317733445737E-2</v>
      </c>
      <c r="U470" s="1">
        <f>(Table2[[#This Row],[Close Price]]-Table2[[#This Row],[200D EMA]])/Table2[[#This Row],[200D EMA]]</f>
        <v>1.6251414751505114E-2</v>
      </c>
      <c r="V470">
        <v>0.61551298134726096</v>
      </c>
      <c r="W470">
        <v>1212.05</v>
      </c>
      <c r="X470">
        <v>1254</v>
      </c>
      <c r="Y470">
        <v>1206.75</v>
      </c>
      <c r="Z470">
        <v>1254</v>
      </c>
      <c r="AA470">
        <v>1206.75</v>
      </c>
      <c r="AB470">
        <v>1273.95</v>
      </c>
      <c r="AC470" s="1">
        <f>(Table2[[#This Row],[Close Price]]/Table2[[#This Row],[Day Low]])-1</f>
        <v>5.2803102182255035E-3</v>
      </c>
      <c r="AD470" s="1">
        <f>(Table2[[#This Row],[Day High]]/Table2[[#This Row],[Close Price]])-1</f>
        <v>2.9176412655422812E-2</v>
      </c>
      <c r="AE470" s="1">
        <f>(Table2[[#This Row],[Close Price]]/Table2[[#This Row],[Current Week Low]])-1</f>
        <v>9.6954630205097203E-3</v>
      </c>
      <c r="AF470" s="1">
        <f>(Table2[[#This Row],[Current Week High]]/Table2[[#This Row],[Close Price]])-1</f>
        <v>2.9176412655422812E-2</v>
      </c>
      <c r="AG470" s="1">
        <f>(Table2[[#This Row],[Close Price]]/Table2[[#This Row],[Current Month Low]])-1</f>
        <v>9.6954630205097203E-3</v>
      </c>
      <c r="AH470" s="1">
        <f>(Table2[[#This Row],[Current Month High]]/Table2[[#This Row],[Close Price]])-1</f>
        <v>4.5549673765850063E-2</v>
      </c>
      <c r="AI470">
        <v>18.585087611309401</v>
      </c>
      <c r="AJ470">
        <v>25.174645572220999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-0.17</v>
      </c>
      <c r="AM470" t="s">
        <v>3089</v>
      </c>
      <c r="AN470">
        <v>-1.93</v>
      </c>
      <c r="AO470" t="s">
        <v>3089</v>
      </c>
      <c r="AP470">
        <v>0.107687774833997</v>
      </c>
      <c r="AQ470">
        <f>(Table2[[#This Row],[Sharpe Ratio]]-AVERAGE(Table2[Sharpe Ratio]))/_xlfn.STDEV.P(Table2[Sharpe Ratio])</f>
        <v>0.56911371027049273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-0.92795342204104314</v>
      </c>
      <c r="AS470">
        <f>_xlfn.RANK.AVG(Table2[[#This Row],[1Y Return vs Nifty Z-Score]],Table2[1Y Return vs Nifty Z-Score])</f>
        <v>505</v>
      </c>
      <c r="AT470">
        <f>_xlfn.RANK.AVG(Table2[[#This Row],[6M Return vs Nifty Z-Score]],Table2[6M Return vs Nifty Z-Score])</f>
        <v>617</v>
      </c>
      <c r="AU470">
        <f>_xlfn.RANK.AVG(Table2[[#This Row],[Sharpe Ratio Z-Score]],Table2[Sharpe Ratio Z-Score])</f>
        <v>206</v>
      </c>
      <c r="AV470">
        <f>(Table2[[#This Row],[Rank 1Y]]+Table2[[#This Row],[Rank 6M]]+Table2[[#This Row],[Rank Sharpe]])/3</f>
        <v>442.66666666666669</v>
      </c>
    </row>
    <row r="471" spans="1:48" x14ac:dyDescent="0.3">
      <c r="A471" t="s">
        <v>1047</v>
      </c>
      <c r="B471" t="s">
        <v>1048</v>
      </c>
      <c r="C471" t="s">
        <v>3030</v>
      </c>
      <c r="D471" t="s">
        <v>24</v>
      </c>
      <c r="E471">
        <v>12023.327017632</v>
      </c>
      <c r="F471">
        <v>162.33000000000001</v>
      </c>
      <c r="G471">
        <v>-1.2904827876468601</v>
      </c>
      <c r="H471">
        <f>(Table2[[#This Row],[1Y Return vs Nifty]]-AVERAGE(Table2[1Y Return vs Nifty]))/_xlfn.STDEV.P(Table2[1Y Return vs Nifty])</f>
        <v>-0.52339223780333888</v>
      </c>
      <c r="I471">
        <v>-2.3930659400077099</v>
      </c>
      <c r="J471">
        <f>(Table2[[#This Row],[1M Return vs Nifty]]-AVERAGE(Table2[1M Return vs Nifty]))/_xlfn.STDEV.P(Table2[1M Return vs Nifty])</f>
        <v>-7.2032607227990972E-2</v>
      </c>
      <c r="K471">
        <v>12.782294204545799</v>
      </c>
      <c r="L471">
        <f>(Table2[[#This Row],[6M Return vs Nifty]]-AVERAGE(Table2[6M Return vs Nifty]))/_xlfn.STDEV.P(Table2[6M Return vs Nifty])</f>
        <v>0.33238680372426127</v>
      </c>
      <c r="M471">
        <v>-0.35568910529658598</v>
      </c>
      <c r="N471">
        <f>(Table2[[#This Row],[1W Return vs Nifty]]-AVERAGE(Table2[1W Return vs Nifty]))/_xlfn.STDEV.P(Table2[1W Return vs Nifty])</f>
        <v>0.15454905532465918</v>
      </c>
      <c r="O471">
        <v>164.05</v>
      </c>
      <c r="P471">
        <v>160.15807241953701</v>
      </c>
      <c r="Q471">
        <v>150.05408266214999</v>
      </c>
      <c r="R471">
        <v>42.973910653359198</v>
      </c>
      <c r="S471" s="1">
        <f>(Table2[[#This Row],[Close Price]]-Table2[[#This Row],[20D EMA]])/Table2[[#This Row],[20D EMA]]</f>
        <v>-1.0484608351112458E-2</v>
      </c>
      <c r="T471" s="1">
        <f>(Table2[[#This Row],[Close Price]]-Table2[[#This Row],[50D EMA]])/Table2[[#This Row],[50D EMA]]</f>
        <v>1.3561149604583163E-2</v>
      </c>
      <c r="U471" s="1">
        <f>(Table2[[#This Row],[Close Price]]-Table2[[#This Row],[200D EMA]])/Table2[[#This Row],[200D EMA]]</f>
        <v>8.1809952252279008E-2</v>
      </c>
      <c r="V471">
        <v>1.1669969286577799</v>
      </c>
      <c r="W471">
        <v>162</v>
      </c>
      <c r="X471">
        <v>166.82</v>
      </c>
      <c r="Y471">
        <v>157.25</v>
      </c>
      <c r="Z471">
        <v>166.82</v>
      </c>
      <c r="AA471">
        <v>157.25</v>
      </c>
      <c r="AB471">
        <v>176.82</v>
      </c>
      <c r="AC471" s="1">
        <f>(Table2[[#This Row],[Close Price]]/Table2[[#This Row],[Day Low]])-1</f>
        <v>2.0370370370370594E-3</v>
      </c>
      <c r="AD471" s="1">
        <f>(Table2[[#This Row],[Day High]]/Table2[[#This Row],[Close Price]])-1</f>
        <v>2.7659705538101376E-2</v>
      </c>
      <c r="AE471" s="1">
        <f>(Table2[[#This Row],[Close Price]]/Table2[[#This Row],[Current Week Low]])-1</f>
        <v>3.2305246422893452E-2</v>
      </c>
      <c r="AF471" s="1">
        <f>(Table2[[#This Row],[Current Week High]]/Table2[[#This Row],[Close Price]])-1</f>
        <v>2.7659705538101376E-2</v>
      </c>
      <c r="AG471" s="1">
        <f>(Table2[[#This Row],[Close Price]]/Table2[[#This Row],[Current Month Low]])-1</f>
        <v>3.2305246422893452E-2</v>
      </c>
      <c r="AH471" s="1">
        <f>(Table2[[#This Row],[Current Month High]]/Table2[[#This Row],[Close Price]])-1</f>
        <v>8.9262613195342677E-2</v>
      </c>
      <c r="AI471">
        <v>8.9262613195342606</v>
      </c>
      <c r="AJ471">
        <v>35.218658892128197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0.03</v>
      </c>
      <c r="AM471" t="s">
        <v>3088</v>
      </c>
      <c r="AN471">
        <v>4.26</v>
      </c>
      <c r="AO471" t="s">
        <v>3088</v>
      </c>
      <c r="AP471">
        <v>-2.2320568423765001E-2</v>
      </c>
      <c r="AQ471">
        <f>(Table2[[#This Row],[Sharpe Ratio]]-AVERAGE(Table2[Sharpe Ratio]))/_xlfn.STDEV.P(Table2[Sharpe Ratio])</f>
        <v>-0.95324663054118697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-1.0617356165235965</v>
      </c>
      <c r="AS471">
        <f>_xlfn.RANK.AVG(Table2[[#This Row],[1Y Return vs Nifty Z-Score]],Table2[1Y Return vs Nifty Z-Score])</f>
        <v>498</v>
      </c>
      <c r="AT471">
        <f>_xlfn.RANK.AVG(Table2[[#This Row],[6M Return vs Nifty Z-Score]],Table2[6M Return vs Nifty Z-Score])</f>
        <v>222</v>
      </c>
      <c r="AU471">
        <f>_xlfn.RANK.AVG(Table2[[#This Row],[Sharpe Ratio Z-Score]],Table2[Sharpe Ratio Z-Score])</f>
        <v>608</v>
      </c>
      <c r="AV471">
        <f>(Table2[[#This Row],[Rank 1Y]]+Table2[[#This Row],[Rank 6M]]+Table2[[#This Row],[Rank Sharpe]])/3</f>
        <v>442.66666666666669</v>
      </c>
    </row>
    <row r="472" spans="1:48" x14ac:dyDescent="0.3">
      <c r="A472" t="s">
        <v>1285</v>
      </c>
      <c r="B472" t="s">
        <v>1286</v>
      </c>
      <c r="C472" t="s">
        <v>3034</v>
      </c>
      <c r="D472" t="s">
        <v>274</v>
      </c>
      <c r="E472">
        <v>8451.4602357999993</v>
      </c>
      <c r="F472">
        <v>1289</v>
      </c>
      <c r="G472">
        <v>-1.52820331997248</v>
      </c>
      <c r="H472">
        <f>(Table2[[#This Row],[1Y Return vs Nifty]]-AVERAGE(Table2[1Y Return vs Nifty]))/_xlfn.STDEV.P(Table2[1Y Return vs Nifty])</f>
        <v>-0.52711269224116308</v>
      </c>
      <c r="I472">
        <v>1.2646607240685199</v>
      </c>
      <c r="J472">
        <f>(Table2[[#This Row],[1M Return vs Nifty]]-AVERAGE(Table2[1M Return vs Nifty]))/_xlfn.STDEV.P(Table2[1M Return vs Nifty])</f>
        <v>0.31584269541417437</v>
      </c>
      <c r="K472">
        <v>6.3062036944592901</v>
      </c>
      <c r="L472">
        <f>(Table2[[#This Row],[6M Return vs Nifty]]-AVERAGE(Table2[6M Return vs Nifty]))/_xlfn.STDEV.P(Table2[6M Return vs Nifty])</f>
        <v>9.3648256985614658E-2</v>
      </c>
      <c r="M472">
        <v>0.91570724327447595</v>
      </c>
      <c r="N472">
        <f>(Table2[[#This Row],[1W Return vs Nifty]]-AVERAGE(Table2[1W Return vs Nifty]))/_xlfn.STDEV.P(Table2[1W Return vs Nifty])</f>
        <v>0.40828330573282096</v>
      </c>
      <c r="O472">
        <v>1310.26</v>
      </c>
      <c r="P472">
        <v>1282.2521557758801</v>
      </c>
      <c r="Q472">
        <v>1190.33044090367</v>
      </c>
      <c r="R472">
        <v>38.289994479640498</v>
      </c>
      <c r="S472" s="1">
        <f>(Table2[[#This Row],[Close Price]]-Table2[[#This Row],[20D EMA]])/Table2[[#This Row],[20D EMA]]</f>
        <v>-1.6225787248332384E-2</v>
      </c>
      <c r="T472" s="1">
        <f>(Table2[[#This Row],[Close Price]]-Table2[[#This Row],[50D EMA]])/Table2[[#This Row],[50D EMA]]</f>
        <v>5.2624939593389729E-3</v>
      </c>
      <c r="U472" s="1">
        <f>(Table2[[#This Row],[Close Price]]-Table2[[#This Row],[200D EMA]])/Table2[[#This Row],[200D EMA]]</f>
        <v>8.2892578149494717E-2</v>
      </c>
      <c r="V472">
        <v>1.04466317451343</v>
      </c>
      <c r="W472">
        <v>1277</v>
      </c>
      <c r="X472">
        <v>1332</v>
      </c>
      <c r="Y472">
        <v>1277</v>
      </c>
      <c r="Z472">
        <v>1346.95</v>
      </c>
      <c r="AA472">
        <v>1277</v>
      </c>
      <c r="AB472">
        <v>1366</v>
      </c>
      <c r="AC472" s="1">
        <f>(Table2[[#This Row],[Close Price]]/Table2[[#This Row],[Day Low]])-1</f>
        <v>9.3970242756460376E-3</v>
      </c>
      <c r="AD472" s="1">
        <f>(Table2[[#This Row],[Day High]]/Table2[[#This Row],[Close Price]])-1</f>
        <v>3.3359193173002399E-2</v>
      </c>
      <c r="AE472" s="1">
        <f>(Table2[[#This Row],[Close Price]]/Table2[[#This Row],[Current Week Low]])-1</f>
        <v>9.3970242756460376E-3</v>
      </c>
      <c r="AF472" s="1">
        <f>(Table2[[#This Row],[Current Week High]]/Table2[[#This Row],[Close Price]])-1</f>
        <v>4.4957331264546152E-2</v>
      </c>
      <c r="AG472" s="1">
        <f>(Table2[[#This Row],[Close Price]]/Table2[[#This Row],[Current Month Low]])-1</f>
        <v>9.3970242756460376E-3</v>
      </c>
      <c r="AH472" s="1">
        <f>(Table2[[#This Row],[Current Month High]]/Table2[[#This Row],[Close Price]])-1</f>
        <v>5.9736229635376281E-2</v>
      </c>
      <c r="AI472">
        <v>28.312645461598098</v>
      </c>
      <c r="AJ472">
        <v>31.947998771624501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-0.09</v>
      </c>
      <c r="AM472" t="s">
        <v>3089</v>
      </c>
      <c r="AN472">
        <v>-2.2999999999999998</v>
      </c>
      <c r="AO472" t="s">
        <v>3089</v>
      </c>
      <c r="AQ472">
        <f>(Table2[[#This Row],[Sharpe Ratio]]-AVERAGE(Table2[Sharpe Ratio]))/_xlfn.STDEV.P(Table2[Sharpe Ratio])</f>
        <v>-0.69187918825832739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-0.40121762236688058</v>
      </c>
      <c r="AS472">
        <f>_xlfn.RANK.AVG(Table2[[#This Row],[1Y Return vs Nifty Z-Score]],Table2[1Y Return vs Nifty Z-Score])</f>
        <v>500</v>
      </c>
      <c r="AT472">
        <f>_xlfn.RANK.AVG(Table2[[#This Row],[6M Return vs Nifty Z-Score]],Table2[6M Return vs Nifty Z-Score])</f>
        <v>286</v>
      </c>
      <c r="AU472">
        <f>_xlfn.RANK.AVG(Table2[[#This Row],[Sharpe Ratio Z-Score]],Table2[Sharpe Ratio Z-Score])</f>
        <v>542.5</v>
      </c>
      <c r="AV472">
        <f>(Table2[[#This Row],[Rank 1Y]]+Table2[[#This Row],[Rank 6M]]+Table2[[#This Row],[Rank Sharpe]])/3</f>
        <v>442.83333333333331</v>
      </c>
    </row>
    <row r="473" spans="1:48" x14ac:dyDescent="0.3">
      <c r="A473" t="s">
        <v>1573</v>
      </c>
      <c r="B473" t="s">
        <v>1574</v>
      </c>
      <c r="C473" t="s">
        <v>3039</v>
      </c>
      <c r="D473" t="s">
        <v>136</v>
      </c>
      <c r="E473">
        <v>5578.875</v>
      </c>
      <c r="F473">
        <v>195.75</v>
      </c>
      <c r="G473">
        <v>50.759668760094797</v>
      </c>
      <c r="H473">
        <f>(Table2[[#This Row],[1Y Return vs Nifty]]-AVERAGE(Table2[1Y Return vs Nifty]))/_xlfn.STDEV.P(Table2[1Y Return vs Nifty])</f>
        <v>0.29122068359951847</v>
      </c>
      <c r="I473">
        <v>-1.1934875981767299</v>
      </c>
      <c r="J473">
        <f>(Table2[[#This Row],[1M Return vs Nifty]]-AVERAGE(Table2[1M Return vs Nifty]))/_xlfn.STDEV.P(Table2[1M Return vs Nifty])</f>
        <v>5.5173948950855645E-2</v>
      </c>
      <c r="K473">
        <v>-28.0490438973202</v>
      </c>
      <c r="L473">
        <f>(Table2[[#This Row],[6M Return vs Nifty]]-AVERAGE(Table2[6M Return vs Nifty]))/_xlfn.STDEV.P(Table2[6M Return vs Nifty])</f>
        <v>-1.1728445244437575</v>
      </c>
      <c r="M473">
        <v>-5.0899667480648603</v>
      </c>
      <c r="N473">
        <f>(Table2[[#This Row],[1W Return vs Nifty]]-AVERAGE(Table2[1W Return vs Nifty]))/_xlfn.STDEV.P(Table2[1W Return vs Nifty])</f>
        <v>-0.79027699381574079</v>
      </c>
      <c r="O473">
        <v>210.71</v>
      </c>
      <c r="P473">
        <v>206.93187201088</v>
      </c>
      <c r="Q473">
        <v>185.08176317253699</v>
      </c>
      <c r="R473">
        <v>22.775210838862701</v>
      </c>
      <c r="S473" s="1">
        <f>(Table2[[#This Row],[Close Price]]-Table2[[#This Row],[20D EMA]])/Table2[[#This Row],[20D EMA]]</f>
        <v>-7.0998054197712532E-2</v>
      </c>
      <c r="T473" s="1">
        <f>(Table2[[#This Row],[Close Price]]-Table2[[#This Row],[50D EMA]])/Table2[[#This Row],[50D EMA]]</f>
        <v>-5.4036489895051464E-2</v>
      </c>
      <c r="U473" s="1">
        <f>(Table2[[#This Row],[Close Price]]-Table2[[#This Row],[200D EMA]])/Table2[[#This Row],[200D EMA]]</f>
        <v>5.7640669964430027E-2</v>
      </c>
      <c r="V473">
        <v>0.87099902733682899</v>
      </c>
      <c r="W473">
        <v>194.11</v>
      </c>
      <c r="X473">
        <v>205.9</v>
      </c>
      <c r="Y473">
        <v>194.11</v>
      </c>
      <c r="Z473">
        <v>206</v>
      </c>
      <c r="AA473">
        <v>194.11</v>
      </c>
      <c r="AB473">
        <v>219.03</v>
      </c>
      <c r="AC473" s="1">
        <f>(Table2[[#This Row],[Close Price]]/Table2[[#This Row],[Day Low]])-1</f>
        <v>8.4488176806964965E-3</v>
      </c>
      <c r="AD473" s="1">
        <f>(Table2[[#This Row],[Day High]]/Table2[[#This Row],[Close Price]])-1</f>
        <v>5.1851851851851816E-2</v>
      </c>
      <c r="AE473" s="1">
        <f>(Table2[[#This Row],[Close Price]]/Table2[[#This Row],[Current Week Low]])-1</f>
        <v>8.4488176806964965E-3</v>
      </c>
      <c r="AF473" s="1">
        <f>(Table2[[#This Row],[Current Week High]]/Table2[[#This Row],[Close Price]])-1</f>
        <v>5.23627075351214E-2</v>
      </c>
      <c r="AG473" s="1">
        <f>(Table2[[#This Row],[Close Price]]/Table2[[#This Row],[Current Month Low]])-1</f>
        <v>8.4488176806964965E-3</v>
      </c>
      <c r="AH473" s="1">
        <f>(Table2[[#This Row],[Current Month High]]/Table2[[#This Row],[Close Price]])-1</f>
        <v>0.11892720306513405</v>
      </c>
      <c r="AI473">
        <v>35.351213282247699</v>
      </c>
      <c r="AJ473">
        <v>82.602611940298502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-7.0000000000000007E-2</v>
      </c>
      <c r="AM473" t="s">
        <v>3089</v>
      </c>
      <c r="AN473">
        <v>-8.16</v>
      </c>
      <c r="AO473" t="s">
        <v>3089</v>
      </c>
      <c r="AP473">
        <v>2.7777713046651002E-2</v>
      </c>
      <c r="AQ473">
        <f>(Table2[[#This Row],[Sharpe Ratio]]-AVERAGE(Table2[Sharpe Ratio]))/_xlfn.STDEV.P(Table2[Sharpe Ratio])</f>
        <v>-0.36661015058720914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-1.9833370362963334</v>
      </c>
      <c r="AS473">
        <f>_xlfn.RANK.AVG(Table2[[#This Row],[1Y Return vs Nifty Z-Score]],Table2[1Y Return vs Nifty Z-Score])</f>
        <v>220</v>
      </c>
      <c r="AT473">
        <f>_xlfn.RANK.AVG(Table2[[#This Row],[6M Return vs Nifty Z-Score]],Table2[6M Return vs Nifty Z-Score])</f>
        <v>675</v>
      </c>
      <c r="AU473">
        <f>_xlfn.RANK.AVG(Table2[[#This Row],[Sharpe Ratio Z-Score]],Table2[Sharpe Ratio Z-Score])</f>
        <v>438</v>
      </c>
      <c r="AV473">
        <f>(Table2[[#This Row],[Rank 1Y]]+Table2[[#This Row],[Rank 6M]]+Table2[[#This Row],[Rank Sharpe]])/3</f>
        <v>444.33333333333331</v>
      </c>
    </row>
    <row r="474" spans="1:48" x14ac:dyDescent="0.3">
      <c r="A474" t="s">
        <v>418</v>
      </c>
      <c r="B474" t="s">
        <v>419</v>
      </c>
      <c r="C474" t="s">
        <v>3030</v>
      </c>
      <c r="D474" t="s">
        <v>34</v>
      </c>
      <c r="E474">
        <v>54144.878930338004</v>
      </c>
      <c r="F474">
        <v>118.93</v>
      </c>
      <c r="G474">
        <v>19.927312002272298</v>
      </c>
      <c r="H474">
        <f>(Table2[[#This Row],[1Y Return vs Nifty]]-AVERAGE(Table2[1Y Return vs Nifty]))/_xlfn.STDEV.P(Table2[1Y Return vs Nifty])</f>
        <v>-0.19132231513099468</v>
      </c>
      <c r="I474">
        <v>2.9106553933020098</v>
      </c>
      <c r="J474">
        <f>(Table2[[#This Row],[1M Return vs Nifty]]-AVERAGE(Table2[1M Return vs Nifty]))/_xlfn.STDEV.P(Table2[1M Return vs Nifty])</f>
        <v>0.49038845542042969</v>
      </c>
      <c r="K474">
        <v>-20.455266560557401</v>
      </c>
      <c r="L474">
        <f>(Table2[[#This Row],[6M Return vs Nifty]]-AVERAGE(Table2[6M Return vs Nifty]))/_xlfn.STDEV.P(Table2[6M Return vs Nifty])</f>
        <v>-0.89290288946938723</v>
      </c>
      <c r="M474">
        <v>0.77507998158458202</v>
      </c>
      <c r="N474">
        <f>(Table2[[#This Row],[1W Return vs Nifty]]-AVERAGE(Table2[1W Return vs Nifty]))/_xlfn.STDEV.P(Table2[1W Return vs Nifty])</f>
        <v>0.38021813717075853</v>
      </c>
      <c r="O474">
        <v>122.61</v>
      </c>
      <c r="P474">
        <v>124.247812971408</v>
      </c>
      <c r="Q474">
        <v>121.30259729064601</v>
      </c>
      <c r="R474">
        <v>34.359976640935002</v>
      </c>
      <c r="S474" s="1">
        <f>(Table2[[#This Row],[Close Price]]-Table2[[#This Row],[20D EMA]])/Table2[[#This Row],[20D EMA]]</f>
        <v>-3.0013865100725817E-2</v>
      </c>
      <c r="T474" s="1">
        <f>(Table2[[#This Row],[Close Price]]-Table2[[#This Row],[50D EMA]])/Table2[[#This Row],[50D EMA]]</f>
        <v>-4.2800052928349958E-2</v>
      </c>
      <c r="U474" s="1">
        <f>(Table2[[#This Row],[Close Price]]-Table2[[#This Row],[200D EMA]])/Table2[[#This Row],[200D EMA]]</f>
        <v>-1.9559328024618947E-2</v>
      </c>
      <c r="V474">
        <v>0.74436202745874502</v>
      </c>
      <c r="W474">
        <v>118.21</v>
      </c>
      <c r="X474">
        <v>124.9</v>
      </c>
      <c r="Y474">
        <v>118.21</v>
      </c>
      <c r="Z474">
        <v>124.9</v>
      </c>
      <c r="AA474">
        <v>118.21</v>
      </c>
      <c r="AB474">
        <v>128.19999999999999</v>
      </c>
      <c r="AC474" s="1">
        <f>(Table2[[#This Row],[Close Price]]/Table2[[#This Row],[Day Low]])-1</f>
        <v>6.0908552575924535E-3</v>
      </c>
      <c r="AD474" s="1">
        <f>(Table2[[#This Row],[Day High]]/Table2[[#This Row],[Close Price]])-1</f>
        <v>5.0197595224081404E-2</v>
      </c>
      <c r="AE474" s="1">
        <f>(Table2[[#This Row],[Close Price]]/Table2[[#This Row],[Current Week Low]])-1</f>
        <v>6.0908552575924535E-3</v>
      </c>
      <c r="AF474" s="1">
        <f>(Table2[[#This Row],[Current Week High]]/Table2[[#This Row],[Close Price]])-1</f>
        <v>5.0197595224081404E-2</v>
      </c>
      <c r="AG474" s="1">
        <f>(Table2[[#This Row],[Close Price]]/Table2[[#This Row],[Current Month Low]])-1</f>
        <v>6.0908552575924535E-3</v>
      </c>
      <c r="AH474" s="1">
        <f>(Table2[[#This Row],[Current Month High]]/Table2[[#This Row],[Close Price]])-1</f>
        <v>7.7945009669553311E-2</v>
      </c>
      <c r="AI474">
        <v>32.809215504918797</v>
      </c>
      <c r="AJ474">
        <v>43.289156626505999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-7.0000000000000007E-2</v>
      </c>
      <c r="AM474" t="s">
        <v>3089</v>
      </c>
      <c r="AN474">
        <v>-1.62</v>
      </c>
      <c r="AO474" t="s">
        <v>3089</v>
      </c>
      <c r="AP474">
        <v>5.2802943097247E-2</v>
      </c>
      <c r="AQ474">
        <f>(Table2[[#This Row],[Sharpe Ratio]]-AVERAGE(Table2[Sharpe Ratio]))/_xlfn.STDEV.P(Table2[Sharpe Ratio])</f>
        <v>-7.3571897856137242E-2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343</v>
      </c>
      <c r="AT474">
        <f>_xlfn.RANK.AVG(Table2[[#This Row],[6M Return vs Nifty Z-Score]],Table2[6M Return vs Nifty Z-Score])</f>
        <v>627</v>
      </c>
      <c r="AU474">
        <f>_xlfn.RANK.AVG(Table2[[#This Row],[Sharpe Ratio Z-Score]],Table2[Sharpe Ratio Z-Score])</f>
        <v>364</v>
      </c>
      <c r="AV474">
        <f>(Table2[[#This Row],[Rank 1Y]]+Table2[[#This Row],[Rank 6M]]+Table2[[#This Row],[Rank Sharpe]])/3</f>
        <v>444.66666666666669</v>
      </c>
    </row>
    <row r="475" spans="1:48" x14ac:dyDescent="0.3">
      <c r="A475" t="s">
        <v>1325</v>
      </c>
      <c r="B475" t="s">
        <v>1326</v>
      </c>
      <c r="C475" t="s">
        <v>3041</v>
      </c>
      <c r="D475" t="s">
        <v>405</v>
      </c>
      <c r="E475">
        <v>8054.6950377200001</v>
      </c>
      <c r="F475">
        <v>601.1</v>
      </c>
      <c r="G475">
        <v>0.89170991548059597</v>
      </c>
      <c r="H475">
        <f>(Table2[[#This Row],[1Y Return vs Nifty]]-AVERAGE(Table2[1Y Return vs Nifty]))/_xlfn.STDEV.P(Table2[1Y Return vs Nifty])</f>
        <v>-0.48923974602186621</v>
      </c>
      <c r="I475">
        <v>-4.7999135572646798</v>
      </c>
      <c r="J475">
        <f>(Table2[[#This Row],[1M Return vs Nifty]]-AVERAGE(Table2[1M Return vs Nifty]))/_xlfn.STDEV.P(Table2[1M Return vs Nifty])</f>
        <v>-0.32726128714163732</v>
      </c>
      <c r="K475">
        <v>-50.909776232702399</v>
      </c>
      <c r="L475">
        <f>(Table2[[#This Row],[6M Return vs Nifty]]-AVERAGE(Table2[6M Return vs Nifty]))/_xlfn.STDEV.P(Table2[6M Return vs Nifty])</f>
        <v>-2.0155964913333353</v>
      </c>
      <c r="M475">
        <v>1.22339672877475</v>
      </c>
      <c r="N475">
        <f>(Table2[[#This Row],[1W Return vs Nifty]]-AVERAGE(Table2[1W Return vs Nifty]))/_xlfn.STDEV.P(Table2[1W Return vs Nifty])</f>
        <v>0.46968930320137631</v>
      </c>
      <c r="O475">
        <v>642.79999999999995</v>
      </c>
      <c r="P475">
        <v>677.78385363164398</v>
      </c>
      <c r="Q475">
        <v>742.49735487939995</v>
      </c>
      <c r="R475">
        <v>23.909030386170201</v>
      </c>
      <c r="S475" s="1">
        <f>(Table2[[#This Row],[Close Price]]-Table2[[#This Row],[20D EMA]])/Table2[[#This Row],[20D EMA]]</f>
        <v>-6.4872433105164801E-2</v>
      </c>
      <c r="T475" s="1">
        <f>(Table2[[#This Row],[Close Price]]-Table2[[#This Row],[50D EMA]])/Table2[[#This Row],[50D EMA]]</f>
        <v>-0.11313909769429152</v>
      </c>
      <c r="U475" s="1">
        <f>(Table2[[#This Row],[Close Price]]-Table2[[#This Row],[200D EMA]])/Table2[[#This Row],[200D EMA]]</f>
        <v>-0.19043482640064943</v>
      </c>
      <c r="V475">
        <v>1.14668757919779</v>
      </c>
      <c r="W475">
        <v>597.04999999999995</v>
      </c>
      <c r="X475">
        <v>628.95000000000005</v>
      </c>
      <c r="Y475">
        <v>597.04999999999995</v>
      </c>
      <c r="Z475">
        <v>633</v>
      </c>
      <c r="AA475">
        <v>597.04999999999995</v>
      </c>
      <c r="AB475">
        <v>655.75</v>
      </c>
      <c r="AC475" s="1">
        <f>(Table2[[#This Row],[Close Price]]/Table2[[#This Row],[Day Low]])-1</f>
        <v>6.7833514781008297E-3</v>
      </c>
      <c r="AD475" s="1">
        <f>(Table2[[#This Row],[Day High]]/Table2[[#This Row],[Close Price]])-1</f>
        <v>4.6331725170520643E-2</v>
      </c>
      <c r="AE475" s="1">
        <f>(Table2[[#This Row],[Close Price]]/Table2[[#This Row],[Current Week Low]])-1</f>
        <v>6.7833514781008297E-3</v>
      </c>
      <c r="AF475" s="1">
        <f>(Table2[[#This Row],[Current Week High]]/Table2[[#This Row],[Close Price]])-1</f>
        <v>5.3069372816503035E-2</v>
      </c>
      <c r="AG475" s="1">
        <f>(Table2[[#This Row],[Close Price]]/Table2[[#This Row],[Current Month Low]])-1</f>
        <v>6.7833514781008297E-3</v>
      </c>
      <c r="AH475" s="1">
        <f>(Table2[[#This Row],[Current Month High]]/Table2[[#This Row],[Close Price]])-1</f>
        <v>9.0916652803194165E-2</v>
      </c>
      <c r="AI475">
        <v>82.498752287472897</v>
      </c>
      <c r="AJ475">
        <v>27.880012764599499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-0.2</v>
      </c>
      <c r="AM475" t="s">
        <v>3089</v>
      </c>
      <c r="AN475">
        <v>-6.04</v>
      </c>
      <c r="AO475" t="s">
        <v>3089</v>
      </c>
      <c r="AP475">
        <v>0.14229511660999</v>
      </c>
      <c r="AQ475">
        <f>(Table2[[#This Row],[Sharpe Ratio]]-AVERAGE(Table2[Sharpe Ratio]))/_xlfn.STDEV.P(Table2[Sharpe Ratio])</f>
        <v>0.97435573782430118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480</v>
      </c>
      <c r="AT475">
        <f>_xlfn.RANK.AVG(Table2[[#This Row],[6M Return vs Nifty Z-Score]],Table2[6M Return vs Nifty Z-Score])</f>
        <v>731</v>
      </c>
      <c r="AU475">
        <f>_xlfn.RANK.AVG(Table2[[#This Row],[Sharpe Ratio Z-Score]],Table2[Sharpe Ratio Z-Score])</f>
        <v>123</v>
      </c>
      <c r="AV475">
        <f>(Table2[[#This Row],[Rank 1Y]]+Table2[[#This Row],[Rank 6M]]+Table2[[#This Row],[Rank Sharpe]])/3</f>
        <v>444.66666666666669</v>
      </c>
    </row>
    <row r="476" spans="1:48" x14ac:dyDescent="0.3">
      <c r="A476" t="s">
        <v>224</v>
      </c>
      <c r="B476" t="s">
        <v>225</v>
      </c>
      <c r="C476" t="s">
        <v>3034</v>
      </c>
      <c r="D476" t="s">
        <v>51</v>
      </c>
      <c r="E476">
        <v>113374.10674638</v>
      </c>
      <c r="F476">
        <v>6807.4</v>
      </c>
      <c r="G476">
        <v>-2.0336123191400599</v>
      </c>
      <c r="H476">
        <f>(Table2[[#This Row],[1Y Return vs Nifty]]-AVERAGE(Table2[1Y Return vs Nifty]))/_xlfn.STDEV.P(Table2[1Y Return vs Nifty])</f>
        <v>-0.5350226154416281</v>
      </c>
      <c r="I476">
        <v>5.84539227285536</v>
      </c>
      <c r="J476">
        <f>(Table2[[#This Row],[1M Return vs Nifty]]-AVERAGE(Table2[1M Return vs Nifty]))/_xlfn.STDEV.P(Table2[1M Return vs Nifty])</f>
        <v>0.80159595118866911</v>
      </c>
      <c r="K476">
        <v>0.98331754979006303</v>
      </c>
      <c r="L476">
        <f>(Table2[[#This Row],[6M Return vs Nifty]]-AVERAGE(Table2[6M Return vs Nifty]))/_xlfn.STDEV.P(Table2[6M Return vs Nifty])</f>
        <v>-0.1025778613267178</v>
      </c>
      <c r="M476">
        <v>2.8102853057283301</v>
      </c>
      <c r="N476">
        <f>(Table2[[#This Row],[1W Return vs Nifty]]-AVERAGE(Table2[1W Return vs Nifty]))/_xlfn.STDEV.P(Table2[1W Return vs Nifty])</f>
        <v>0.78638675479240239</v>
      </c>
      <c r="O476">
        <v>6729.03</v>
      </c>
      <c r="P476">
        <v>6485.6775624082902</v>
      </c>
      <c r="Q476">
        <v>6032.4973494646902</v>
      </c>
      <c r="R476">
        <v>52.195138464902797</v>
      </c>
      <c r="S476" s="1">
        <f>(Table2[[#This Row],[Close Price]]-Table2[[#This Row],[20D EMA]])/Table2[[#This Row],[20D EMA]]</f>
        <v>1.1646552326263947E-2</v>
      </c>
      <c r="T476" s="1">
        <f>(Table2[[#This Row],[Close Price]]-Table2[[#This Row],[50D EMA]])/Table2[[#This Row],[50D EMA]]</f>
        <v>4.9605061999450688E-2</v>
      </c>
      <c r="U476" s="1">
        <f>(Table2[[#This Row],[Close Price]]-Table2[[#This Row],[200D EMA]])/Table2[[#This Row],[200D EMA]]</f>
        <v>0.12845470219793342</v>
      </c>
      <c r="V476">
        <v>0.90163598371304399</v>
      </c>
      <c r="W476">
        <v>6795.3</v>
      </c>
      <c r="X476">
        <v>6915.3</v>
      </c>
      <c r="Y476">
        <v>6794</v>
      </c>
      <c r="Z476">
        <v>6961</v>
      </c>
      <c r="AA476">
        <v>6786.65</v>
      </c>
      <c r="AB476">
        <v>6981</v>
      </c>
      <c r="AC476" s="1">
        <f>(Table2[[#This Row],[Close Price]]/Table2[[#This Row],[Day Low]])-1</f>
        <v>1.7806425029063266E-3</v>
      </c>
      <c r="AD476" s="1">
        <f>(Table2[[#This Row],[Day High]]/Table2[[#This Row],[Close Price]])-1</f>
        <v>1.5850398096189489E-2</v>
      </c>
      <c r="AE476" s="1">
        <f>(Table2[[#This Row],[Close Price]]/Table2[[#This Row],[Current Week Low]])-1</f>
        <v>1.9723285251691536E-3</v>
      </c>
      <c r="AF476" s="1">
        <f>(Table2[[#This Row],[Current Week High]]/Table2[[#This Row],[Close Price]])-1</f>
        <v>2.2563680700414368E-2</v>
      </c>
      <c r="AG476" s="1">
        <f>(Table2[[#This Row],[Close Price]]/Table2[[#This Row],[Current Month Low]])-1</f>
        <v>3.0574731273897982E-3</v>
      </c>
      <c r="AH476" s="1">
        <f>(Table2[[#This Row],[Current Month High]]/Table2[[#This Row],[Close Price]])-1</f>
        <v>2.5501659958280687E-2</v>
      </c>
      <c r="AI476">
        <v>2.5501659958280598</v>
      </c>
      <c r="AJ476">
        <v>30.771964537849001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0.03</v>
      </c>
      <c r="AM476" t="s">
        <v>3088</v>
      </c>
      <c r="AN476">
        <v>2.58</v>
      </c>
      <c r="AO476" t="s">
        <v>3088</v>
      </c>
      <c r="AP476">
        <v>1.6196664384140001E-2</v>
      </c>
      <c r="AQ476">
        <f>(Table2[[#This Row],[Sharpe Ratio]]-AVERAGE(Table2[Sharpe Ratio]))/_xlfn.STDEV.P(Table2[Sharpe Ratio])</f>
        <v>-0.50222090253611751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0.44816132667660796</v>
      </c>
      <c r="AS476">
        <f>_xlfn.RANK.AVG(Table2[[#This Row],[1Y Return vs Nifty Z-Score]],Table2[1Y Return vs Nifty Z-Score])</f>
        <v>502</v>
      </c>
      <c r="AT476">
        <f>_xlfn.RANK.AVG(Table2[[#This Row],[6M Return vs Nifty Z-Score]],Table2[6M Return vs Nifty Z-Score])</f>
        <v>353</v>
      </c>
      <c r="AU476">
        <f>_xlfn.RANK.AVG(Table2[[#This Row],[Sharpe Ratio Z-Score]],Table2[Sharpe Ratio Z-Score])</f>
        <v>481</v>
      </c>
      <c r="AV476">
        <f>(Table2[[#This Row],[Rank 1Y]]+Table2[[#This Row],[Rank 6M]]+Table2[[#This Row],[Rank Sharpe]])/3</f>
        <v>445.33333333333331</v>
      </c>
    </row>
    <row r="477" spans="1:48" x14ac:dyDescent="0.3">
      <c r="A477" t="s">
        <v>525</v>
      </c>
      <c r="B477" t="s">
        <v>526</v>
      </c>
      <c r="C477" t="s">
        <v>3030</v>
      </c>
      <c r="D477" t="s">
        <v>37</v>
      </c>
      <c r="E477">
        <v>36549.379822755</v>
      </c>
      <c r="F477">
        <v>1059.05</v>
      </c>
      <c r="G477">
        <v>11.936329615874399</v>
      </c>
      <c r="H477">
        <f>(Table2[[#This Row],[1Y Return vs Nifty]]-AVERAGE(Table2[1Y Return vs Nifty]))/_xlfn.STDEV.P(Table2[1Y Return vs Nifty])</f>
        <v>-0.31638549579612002</v>
      </c>
      <c r="I477">
        <v>8.3373427144658603</v>
      </c>
      <c r="J477">
        <f>(Table2[[#This Row],[1M Return vs Nifty]]-AVERAGE(Table2[1M Return vs Nifty]))/_xlfn.STDEV.P(Table2[1M Return vs Nifty])</f>
        <v>1.0658491664991301</v>
      </c>
      <c r="K477">
        <v>6.5885679875349501</v>
      </c>
      <c r="L477">
        <f>(Table2[[#This Row],[6M Return vs Nifty]]-AVERAGE(Table2[6M Return vs Nifty]))/_xlfn.STDEV.P(Table2[6M Return vs Nifty])</f>
        <v>0.10405750634288899</v>
      </c>
      <c r="M477">
        <v>1.1616726740586301</v>
      </c>
      <c r="N477">
        <f>(Table2[[#This Row],[1W Return vs Nifty]]-AVERAGE(Table2[1W Return vs Nifty]))/_xlfn.STDEV.P(Table2[1W Return vs Nifty])</f>
        <v>0.45737095198607719</v>
      </c>
      <c r="O477">
        <v>1061.6199999999999</v>
      </c>
      <c r="P477">
        <v>1027.47104918419</v>
      </c>
      <c r="Q477">
        <v>965.19968072619804</v>
      </c>
      <c r="R477">
        <v>43.287165755389502</v>
      </c>
      <c r="S477" s="1">
        <f>(Table2[[#This Row],[Close Price]]-Table2[[#This Row],[20D EMA]])/Table2[[#This Row],[20D EMA]]</f>
        <v>-2.420828545053726E-3</v>
      </c>
      <c r="T477" s="1">
        <f>(Table2[[#This Row],[Close Price]]-Table2[[#This Row],[50D EMA]])/Table2[[#This Row],[50D EMA]]</f>
        <v>3.0734638061951848E-2</v>
      </c>
      <c r="U477" s="1">
        <f>(Table2[[#This Row],[Close Price]]-Table2[[#This Row],[200D EMA]])/Table2[[#This Row],[200D EMA]]</f>
        <v>9.7234096889869157E-2</v>
      </c>
      <c r="V477">
        <v>0.70119027460099104</v>
      </c>
      <c r="W477">
        <v>1053.5</v>
      </c>
      <c r="X477">
        <v>1084.9000000000001</v>
      </c>
      <c r="Y477">
        <v>1053.5</v>
      </c>
      <c r="Z477">
        <v>1092.1500000000001</v>
      </c>
      <c r="AA477">
        <v>1053.5</v>
      </c>
      <c r="AB477">
        <v>1122</v>
      </c>
      <c r="AC477" s="1">
        <f>(Table2[[#This Row],[Close Price]]/Table2[[#This Row],[Day Low]])-1</f>
        <v>5.268153773137163E-3</v>
      </c>
      <c r="AD477" s="1">
        <f>(Table2[[#This Row],[Day High]]/Table2[[#This Row],[Close Price]])-1</f>
        <v>2.4408668145980084E-2</v>
      </c>
      <c r="AE477" s="1">
        <f>(Table2[[#This Row],[Close Price]]/Table2[[#This Row],[Current Week Low]])-1</f>
        <v>5.268153773137163E-3</v>
      </c>
      <c r="AF477" s="1">
        <f>(Table2[[#This Row],[Current Week High]]/Table2[[#This Row],[Close Price]])-1</f>
        <v>3.1254426136632096E-2</v>
      </c>
      <c r="AG477" s="1">
        <f>(Table2[[#This Row],[Close Price]]/Table2[[#This Row],[Current Month Low]])-1</f>
        <v>5.268153773137163E-3</v>
      </c>
      <c r="AH477" s="1">
        <f>(Table2[[#This Row],[Current Month High]]/Table2[[#This Row],[Close Price]])-1</f>
        <v>5.9440064208488685E-2</v>
      </c>
      <c r="AI477">
        <v>6.9354610263915699</v>
      </c>
      <c r="AJ477">
        <v>37.5121729533207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-0.01</v>
      </c>
      <c r="AM477" t="s">
        <v>3089</v>
      </c>
      <c r="AN477">
        <v>4.51</v>
      </c>
      <c r="AO477" t="s">
        <v>3088</v>
      </c>
      <c r="AP477">
        <v>-4.8306233013036999E-2</v>
      </c>
      <c r="AQ477">
        <f>(Table2[[#This Row],[Sharpe Ratio]]-AVERAGE(Table2[Sharpe Ratio]))/_xlfn.STDEV.P(Table2[Sharpe Ratio])</f>
        <v>-1.25753129573309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5.3360833298886245E-2</v>
      </c>
      <c r="AS477">
        <f>_xlfn.RANK.AVG(Table2[[#This Row],[1Y Return vs Nifty Z-Score]],Table2[1Y Return vs Nifty Z-Score])</f>
        <v>401</v>
      </c>
      <c r="AT477">
        <f>_xlfn.RANK.AVG(Table2[[#This Row],[6M Return vs Nifty Z-Score]],Table2[6M Return vs Nifty Z-Score])</f>
        <v>283</v>
      </c>
      <c r="AU477">
        <f>_xlfn.RANK.AVG(Table2[[#This Row],[Sharpe Ratio Z-Score]],Table2[Sharpe Ratio Z-Score])</f>
        <v>652</v>
      </c>
      <c r="AV477">
        <f>(Table2[[#This Row],[Rank 1Y]]+Table2[[#This Row],[Rank 6M]]+Table2[[#This Row],[Rank Sharpe]])/3</f>
        <v>445.33333333333331</v>
      </c>
    </row>
    <row r="478" spans="1:48" x14ac:dyDescent="0.3">
      <c r="A478" t="s">
        <v>644</v>
      </c>
      <c r="B478" t="s">
        <v>645</v>
      </c>
      <c r="C478" t="s">
        <v>3041</v>
      </c>
      <c r="D478" t="s">
        <v>265</v>
      </c>
      <c r="E478">
        <v>26696.252799999998</v>
      </c>
      <c r="F478">
        <v>2411.15</v>
      </c>
      <c r="G478">
        <v>-20.973705978729601</v>
      </c>
      <c r="H478">
        <f>(Table2[[#This Row],[1Y Return vs Nifty]]-AVERAGE(Table2[1Y Return vs Nifty]))/_xlfn.STDEV.P(Table2[1Y Return vs Nifty])</f>
        <v>-0.83144528797756212</v>
      </c>
      <c r="I478">
        <v>-14.4692745323898</v>
      </c>
      <c r="J478">
        <f>(Table2[[#This Row],[1M Return vs Nifty]]-AVERAGE(Table2[1M Return vs Nifty]))/_xlfn.STDEV.P(Table2[1M Return vs Nifty])</f>
        <v>-1.3526266736310077</v>
      </c>
      <c r="K478">
        <v>-3.1924240210511599</v>
      </c>
      <c r="L478">
        <f>(Table2[[#This Row],[6M Return vs Nifty]]-AVERAGE(Table2[6M Return vs Nifty]))/_xlfn.STDEV.P(Table2[6M Return vs Nifty])</f>
        <v>-0.25651494306238831</v>
      </c>
      <c r="M478">
        <v>-8.1520517733403999</v>
      </c>
      <c r="N478">
        <f>(Table2[[#This Row],[1W Return vs Nifty]]-AVERAGE(Table2[1W Return vs Nifty]))/_xlfn.STDEV.P(Table2[1W Return vs Nifty])</f>
        <v>-1.4013813512001054</v>
      </c>
      <c r="O478">
        <v>2599.5100000000002</v>
      </c>
      <c r="P478">
        <v>2581.7070519938402</v>
      </c>
      <c r="Q478">
        <v>2340.2592320644799</v>
      </c>
      <c r="R478">
        <v>26.484963581728898</v>
      </c>
      <c r="S478" s="1">
        <f>(Table2[[#This Row],[Close Price]]-Table2[[#This Row],[20D EMA]])/Table2[[#This Row],[20D EMA]]</f>
        <v>-7.2459809733372876E-2</v>
      </c>
      <c r="T478" s="1">
        <f>(Table2[[#This Row],[Close Price]]-Table2[[#This Row],[50D EMA]])/Table2[[#This Row],[50D EMA]]</f>
        <v>-6.6063673592292232E-2</v>
      </c>
      <c r="U478" s="1">
        <f>(Table2[[#This Row],[Close Price]]-Table2[[#This Row],[200D EMA]])/Table2[[#This Row],[200D EMA]]</f>
        <v>3.0291844153086969E-2</v>
      </c>
      <c r="V478">
        <v>0.51218161350428104</v>
      </c>
      <c r="W478">
        <v>2403</v>
      </c>
      <c r="X478">
        <v>2491.9499999999998</v>
      </c>
      <c r="Y478">
        <v>2388.4499999999998</v>
      </c>
      <c r="Z478">
        <v>2491.9499999999998</v>
      </c>
      <c r="AA478">
        <v>2388.4499999999998</v>
      </c>
      <c r="AB478">
        <v>2615</v>
      </c>
      <c r="AC478" s="1">
        <f>(Table2[[#This Row],[Close Price]]/Table2[[#This Row],[Day Low]])-1</f>
        <v>3.3915938410320479E-3</v>
      </c>
      <c r="AD478" s="1">
        <f>(Table2[[#This Row],[Day High]]/Table2[[#This Row],[Close Price]])-1</f>
        <v>3.3510980237645871E-2</v>
      </c>
      <c r="AE478" s="1">
        <f>(Table2[[#This Row],[Close Price]]/Table2[[#This Row],[Current Week Low]])-1</f>
        <v>9.5040716782852641E-3</v>
      </c>
      <c r="AF478" s="1">
        <f>(Table2[[#This Row],[Current Week High]]/Table2[[#This Row],[Close Price]])-1</f>
        <v>3.3510980237645871E-2</v>
      </c>
      <c r="AG478" s="1">
        <f>(Table2[[#This Row],[Close Price]]/Table2[[#This Row],[Current Month Low]])-1</f>
        <v>9.5040716782852641E-3</v>
      </c>
      <c r="AH478" s="1">
        <f>(Table2[[#This Row],[Current Month High]]/Table2[[#This Row],[Close Price]])-1</f>
        <v>8.4544719324803452E-2</v>
      </c>
      <c r="AI478">
        <v>22.762996910188001</v>
      </c>
      <c r="AJ478">
        <v>28.580951365187701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-0.03</v>
      </c>
      <c r="AM478" t="s">
        <v>3089</v>
      </c>
      <c r="AN478">
        <v>-7.34</v>
      </c>
      <c r="AO478" t="s">
        <v>3089</v>
      </c>
      <c r="AP478">
        <v>6.8275321794890001E-2</v>
      </c>
      <c r="AQ478">
        <f>(Table2[[#This Row],[Sharpe Ratio]]-AVERAGE(Table2[Sharpe Ratio]))/_xlfn.STDEV.P(Table2[Sharpe Ratio])</f>
        <v>0.10760521060536048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-3.7343630452657033</v>
      </c>
      <c r="AS478">
        <f>_xlfn.RANK.AVG(Table2[[#This Row],[1Y Return vs Nifty Z-Score]],Table2[1Y Return vs Nifty Z-Score])</f>
        <v>619</v>
      </c>
      <c r="AT478">
        <f>_xlfn.RANK.AVG(Table2[[#This Row],[6M Return vs Nifty Z-Score]],Table2[6M Return vs Nifty Z-Score])</f>
        <v>411</v>
      </c>
      <c r="AU478">
        <f>_xlfn.RANK.AVG(Table2[[#This Row],[Sharpe Ratio Z-Score]],Table2[Sharpe Ratio Z-Score])</f>
        <v>307</v>
      </c>
      <c r="AV478">
        <f>(Table2[[#This Row],[Rank 1Y]]+Table2[[#This Row],[Rank 6M]]+Table2[[#This Row],[Rank Sharpe]])/3</f>
        <v>445.66666666666669</v>
      </c>
    </row>
    <row r="479" spans="1:48" x14ac:dyDescent="0.3">
      <c r="A479" t="s">
        <v>840</v>
      </c>
      <c r="B479" t="s">
        <v>841</v>
      </c>
      <c r="C479" t="s">
        <v>3031</v>
      </c>
      <c r="D479" t="s">
        <v>27</v>
      </c>
      <c r="E479">
        <v>17547.431277551899</v>
      </c>
      <c r="F479">
        <v>89.76</v>
      </c>
      <c r="G479">
        <v>-8.5147208527624691</v>
      </c>
      <c r="H479">
        <f>(Table2[[#This Row],[1Y Return vs Nifty]]-AVERAGE(Table2[1Y Return vs Nifty]))/_xlfn.STDEV.P(Table2[1Y Return vs Nifty])</f>
        <v>-0.63645545664403191</v>
      </c>
      <c r="I479">
        <v>21.199834290946601</v>
      </c>
      <c r="J479">
        <f>(Table2[[#This Row],[1M Return vs Nifty]]-AVERAGE(Table2[1M Return vs Nifty]))/_xlfn.STDEV.P(Table2[1M Return vs Nifty])</f>
        <v>2.4298228231309515</v>
      </c>
      <c r="K479">
        <v>-11.9488627540871</v>
      </c>
      <c r="L479">
        <f>(Table2[[#This Row],[6M Return vs Nifty]]-AVERAGE(Table2[6M Return vs Nifty]))/_xlfn.STDEV.P(Table2[6M Return vs Nifty])</f>
        <v>-0.57931763621113974</v>
      </c>
      <c r="M479">
        <v>-4.2250701748784296</v>
      </c>
      <c r="N479">
        <f>(Table2[[#This Row],[1W Return vs Nifty]]-AVERAGE(Table2[1W Return vs Nifty]))/_xlfn.STDEV.P(Table2[1W Return vs Nifty])</f>
        <v>-0.61766844108181662</v>
      </c>
      <c r="O479">
        <v>92.25</v>
      </c>
      <c r="P479">
        <v>86.388584039669794</v>
      </c>
      <c r="Q479">
        <v>84.329625411492998</v>
      </c>
      <c r="R479">
        <v>40.483917718225399</v>
      </c>
      <c r="S479" s="1">
        <f>(Table2[[#This Row],[Close Price]]-Table2[[#This Row],[20D EMA]])/Table2[[#This Row],[20D EMA]]</f>
        <v>-2.6991869918699132E-2</v>
      </c>
      <c r="T479" s="1">
        <f>(Table2[[#This Row],[Close Price]]-Table2[[#This Row],[50D EMA]])/Table2[[#This Row],[50D EMA]]</f>
        <v>3.9026174555448788E-2</v>
      </c>
      <c r="U479" s="1">
        <f>(Table2[[#This Row],[Close Price]]-Table2[[#This Row],[200D EMA]])/Table2[[#This Row],[200D EMA]]</f>
        <v>6.4394624807226047E-2</v>
      </c>
      <c r="V479">
        <v>1.94125311959501</v>
      </c>
      <c r="W479">
        <v>89</v>
      </c>
      <c r="X479">
        <v>94.95</v>
      </c>
      <c r="Y479">
        <v>89</v>
      </c>
      <c r="Z479">
        <v>95.65</v>
      </c>
      <c r="AA479">
        <v>89</v>
      </c>
      <c r="AB479">
        <v>99.95</v>
      </c>
      <c r="AC479" s="1">
        <f>(Table2[[#This Row],[Close Price]]/Table2[[#This Row],[Day Low]])-1</f>
        <v>8.5393258426966767E-3</v>
      </c>
      <c r="AD479" s="1">
        <f>(Table2[[#This Row],[Day High]]/Table2[[#This Row],[Close Price]])-1</f>
        <v>5.7820855614973299E-2</v>
      </c>
      <c r="AE479" s="1">
        <f>(Table2[[#This Row],[Close Price]]/Table2[[#This Row],[Current Week Low]])-1</f>
        <v>8.5393258426966767E-3</v>
      </c>
      <c r="AF479" s="1">
        <f>(Table2[[#This Row],[Current Week High]]/Table2[[#This Row],[Close Price]])-1</f>
        <v>6.5619429590017875E-2</v>
      </c>
      <c r="AG479" s="1">
        <f>(Table2[[#This Row],[Close Price]]/Table2[[#This Row],[Current Month Low]])-1</f>
        <v>8.5393258426966767E-3</v>
      </c>
      <c r="AH479" s="1">
        <f>(Table2[[#This Row],[Current Month High]]/Table2[[#This Row],[Close Price]])-1</f>
        <v>0.11352495543672014</v>
      </c>
      <c r="AI479">
        <v>24.108734402852001</v>
      </c>
      <c r="AJ479">
        <v>37.986164488854698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7.0000000000000007E-2</v>
      </c>
      <c r="AM479" t="s">
        <v>3088</v>
      </c>
      <c r="AN479">
        <v>-12.12</v>
      </c>
      <c r="AO479" t="s">
        <v>3089</v>
      </c>
      <c r="AP479">
        <v>7.8505290352817003E-2</v>
      </c>
      <c r="AQ479">
        <f>(Table2[[#This Row],[Sharpe Ratio]]-AVERAGE(Table2[Sharpe Ratio]))/_xlfn.STDEV.P(Table2[Sharpe Ratio])</f>
        <v>0.22739520277118025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0.82377649196514324</v>
      </c>
      <c r="AS479">
        <f>_xlfn.RANK.AVG(Table2[[#This Row],[1Y Return vs Nifty Z-Score]],Table2[1Y Return vs Nifty Z-Score])</f>
        <v>549</v>
      </c>
      <c r="AT479">
        <f>_xlfn.RANK.AVG(Table2[[#This Row],[6M Return vs Nifty Z-Score]],Table2[6M Return vs Nifty Z-Score])</f>
        <v>515</v>
      </c>
      <c r="AU479">
        <f>_xlfn.RANK.AVG(Table2[[#This Row],[Sharpe Ratio Z-Score]],Table2[Sharpe Ratio Z-Score])</f>
        <v>273</v>
      </c>
      <c r="AV479">
        <f>(Table2[[#This Row],[Rank 1Y]]+Table2[[#This Row],[Rank 6M]]+Table2[[#This Row],[Rank Sharpe]])/3</f>
        <v>445.66666666666669</v>
      </c>
    </row>
    <row r="480" spans="1:48" x14ac:dyDescent="0.3">
      <c r="A480" t="s">
        <v>809</v>
      </c>
      <c r="B480" t="s">
        <v>810</v>
      </c>
      <c r="C480" t="s">
        <v>3034</v>
      </c>
      <c r="D480" t="s">
        <v>274</v>
      </c>
      <c r="E480">
        <v>18871.876426800001</v>
      </c>
      <c r="F480">
        <v>379</v>
      </c>
      <c r="G480">
        <v>-3.20322589623275</v>
      </c>
      <c r="H480">
        <f>(Table2[[#This Row],[1Y Return vs Nifty]]-AVERAGE(Table2[1Y Return vs Nifty]))/_xlfn.STDEV.P(Table2[1Y Return vs Nifty])</f>
        <v>-0.55332769822460526</v>
      </c>
      <c r="I480">
        <v>9.0648947876418298</v>
      </c>
      <c r="J480">
        <f>(Table2[[#This Row],[1M Return vs Nifty]]-AVERAGE(Table2[1M Return vs Nifty]))/_xlfn.STDEV.P(Table2[1M Return vs Nifty])</f>
        <v>1.1430007708939145</v>
      </c>
      <c r="K480">
        <v>-23.515794866921699</v>
      </c>
      <c r="L480">
        <f>(Table2[[#This Row],[6M Return vs Nifty]]-AVERAGE(Table2[6M Return vs Nifty]))/_xlfn.STDEV.P(Table2[6M Return vs Nifty])</f>
        <v>-1.0057280698735047</v>
      </c>
      <c r="M480">
        <v>11.147568974010399</v>
      </c>
      <c r="N480">
        <f>(Table2[[#This Row],[1W Return vs Nifty]]-AVERAGE(Table2[1W Return vs Nifty]))/_xlfn.STDEV.P(Table2[1W Return vs Nifty])</f>
        <v>2.4502694805760226</v>
      </c>
      <c r="O480">
        <v>349.7</v>
      </c>
      <c r="P480">
        <v>354.07265977288398</v>
      </c>
      <c r="Q480">
        <v>367.96476354989301</v>
      </c>
      <c r="R480">
        <v>80.906515805075301</v>
      </c>
      <c r="S480" s="1">
        <f>(Table2[[#This Row],[Close Price]]-Table2[[#This Row],[20D EMA]])/Table2[[#This Row],[20D EMA]]</f>
        <v>8.3786102373462998E-2</v>
      </c>
      <c r="T480" s="1">
        <f>(Table2[[#This Row],[Close Price]]-Table2[[#This Row],[50D EMA]])/Table2[[#This Row],[50D EMA]]</f>
        <v>7.0401765115401416E-2</v>
      </c>
      <c r="U480" s="1">
        <f>(Table2[[#This Row],[Close Price]]-Table2[[#This Row],[200D EMA]])/Table2[[#This Row],[200D EMA]]</f>
        <v>2.9989927143148055E-2</v>
      </c>
      <c r="V480">
        <v>1.38068764735618</v>
      </c>
      <c r="W480">
        <v>374.3</v>
      </c>
      <c r="X480">
        <v>383.6</v>
      </c>
      <c r="Y480">
        <v>358.1</v>
      </c>
      <c r="Z480">
        <v>383.6</v>
      </c>
      <c r="AA480">
        <v>354.9</v>
      </c>
      <c r="AB480">
        <v>383.6</v>
      </c>
      <c r="AC480" s="1">
        <f>(Table2[[#This Row],[Close Price]]/Table2[[#This Row],[Day Low]])-1</f>
        <v>1.2556772642265512E-2</v>
      </c>
      <c r="AD480" s="1">
        <f>(Table2[[#This Row],[Day High]]/Table2[[#This Row],[Close Price]])-1</f>
        <v>1.2137203166227017E-2</v>
      </c>
      <c r="AE480" s="1">
        <f>(Table2[[#This Row],[Close Price]]/Table2[[#This Row],[Current Week Low]])-1</f>
        <v>5.8363585590617051E-2</v>
      </c>
      <c r="AF480" s="1">
        <f>(Table2[[#This Row],[Current Week High]]/Table2[[#This Row],[Close Price]])-1</f>
        <v>1.2137203166227017E-2</v>
      </c>
      <c r="AG480" s="1">
        <f>(Table2[[#This Row],[Close Price]]/Table2[[#This Row],[Current Month Low]])-1</f>
        <v>6.7906452521837135E-2</v>
      </c>
      <c r="AH480" s="1">
        <f>(Table2[[#This Row],[Current Month High]]/Table2[[#This Row],[Close Price]])-1</f>
        <v>1.2137203166227017E-2</v>
      </c>
      <c r="AI480">
        <v>47.229551451187298</v>
      </c>
      <c r="AJ480">
        <v>28.758280958043098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-0.05</v>
      </c>
      <c r="AM480" t="s">
        <v>3089</v>
      </c>
      <c r="AN480">
        <v>17.79</v>
      </c>
      <c r="AO480" t="s">
        <v>3088</v>
      </c>
      <c r="AP480">
        <v>0.119635279034155</v>
      </c>
      <c r="AQ480">
        <f>(Table2[[#This Row],[Sharpe Ratio]]-AVERAGE(Table2[Sharpe Ratio]))/_xlfn.STDEV.P(Table2[Sharpe Ratio])</f>
        <v>0.70901555126188298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512</v>
      </c>
      <c r="AT480">
        <f>_xlfn.RANK.AVG(Table2[[#This Row],[6M Return vs Nifty Z-Score]],Table2[6M Return vs Nifty Z-Score])</f>
        <v>649</v>
      </c>
      <c r="AU480">
        <f>_xlfn.RANK.AVG(Table2[[#This Row],[Sharpe Ratio Z-Score]],Table2[Sharpe Ratio Z-Score])</f>
        <v>177</v>
      </c>
      <c r="AV480">
        <f>(Table2[[#This Row],[Rank 1Y]]+Table2[[#This Row],[Rank 6M]]+Table2[[#This Row],[Rank Sharpe]])/3</f>
        <v>446</v>
      </c>
    </row>
    <row r="481" spans="1:48" x14ac:dyDescent="0.3">
      <c r="A481" t="s">
        <v>188</v>
      </c>
      <c r="B481" t="s">
        <v>189</v>
      </c>
      <c r="C481" t="s">
        <v>3037</v>
      </c>
      <c r="D481" t="s">
        <v>190</v>
      </c>
      <c r="E481">
        <v>136546.41054508899</v>
      </c>
      <c r="F481">
        <v>610.29999999999995</v>
      </c>
      <c r="G481">
        <v>8.3581164756711299</v>
      </c>
      <c r="H481">
        <f>(Table2[[#This Row],[1Y Return vs Nifty]]-AVERAGE(Table2[1Y Return vs Nifty]))/_xlfn.STDEV.P(Table2[1Y Return vs Nifty])</f>
        <v>-0.37238645972932777</v>
      </c>
      <c r="I481">
        <v>-11.0097991521525</v>
      </c>
      <c r="J481">
        <f>(Table2[[#This Row],[1M Return vs Nifty]]-AVERAGE(Table2[1M Return vs Nifty]))/_xlfn.STDEV.P(Table2[1M Return vs Nifty])</f>
        <v>-0.98577447735527812</v>
      </c>
      <c r="K481">
        <v>-5.06552347116732</v>
      </c>
      <c r="L481">
        <f>(Table2[[#This Row],[6M Return vs Nifty]]-AVERAGE(Table2[6M Return vs Nifty]))/_xlfn.STDEV.P(Table2[6M Return vs Nifty])</f>
        <v>-0.32556602255567296</v>
      </c>
      <c r="M481">
        <v>-4.0965583147189903</v>
      </c>
      <c r="N481">
        <f>(Table2[[#This Row],[1W Return vs Nifty]]-AVERAGE(Table2[1W Return vs Nifty]))/_xlfn.STDEV.P(Table2[1W Return vs Nifty])</f>
        <v>-0.59202115922296727</v>
      </c>
      <c r="O481">
        <v>660.34</v>
      </c>
      <c r="P481">
        <v>663.90699291281101</v>
      </c>
      <c r="Q481">
        <v>597.34669943444499</v>
      </c>
      <c r="R481">
        <v>22.5226213534911</v>
      </c>
      <c r="S481" s="1">
        <f>(Table2[[#This Row],[Close Price]]-Table2[[#This Row],[20D EMA]])/Table2[[#This Row],[20D EMA]]</f>
        <v>-7.5779144077293623E-2</v>
      </c>
      <c r="T481" s="1">
        <f>(Table2[[#This Row],[Close Price]]-Table2[[#This Row],[50D EMA]])/Table2[[#This Row],[50D EMA]]</f>
        <v>-8.0744733050057069E-2</v>
      </c>
      <c r="U481" s="1">
        <f>(Table2[[#This Row],[Close Price]]-Table2[[#This Row],[200D EMA]])/Table2[[#This Row],[200D EMA]]</f>
        <v>2.1684727776714721E-2</v>
      </c>
      <c r="V481">
        <v>0.91108919250930298</v>
      </c>
      <c r="W481">
        <v>608</v>
      </c>
      <c r="X481">
        <v>629</v>
      </c>
      <c r="Y481">
        <v>608</v>
      </c>
      <c r="Z481">
        <v>633.85</v>
      </c>
      <c r="AA481">
        <v>608</v>
      </c>
      <c r="AB481">
        <v>690.9</v>
      </c>
      <c r="AC481" s="1">
        <f>(Table2[[#This Row],[Close Price]]/Table2[[#This Row],[Day Low]])-1</f>
        <v>3.782894736842124E-3</v>
      </c>
      <c r="AD481" s="1">
        <f>(Table2[[#This Row],[Day High]]/Table2[[#This Row],[Close Price]])-1</f>
        <v>3.0640668523676862E-2</v>
      </c>
      <c r="AE481" s="1">
        <f>(Table2[[#This Row],[Close Price]]/Table2[[#This Row],[Current Week Low]])-1</f>
        <v>3.782894736842124E-3</v>
      </c>
      <c r="AF481" s="1">
        <f>(Table2[[#This Row],[Current Week High]]/Table2[[#This Row],[Close Price]])-1</f>
        <v>3.8587579878748279E-2</v>
      </c>
      <c r="AG481" s="1">
        <f>(Table2[[#This Row],[Close Price]]/Table2[[#This Row],[Current Month Low]])-1</f>
        <v>3.782894736842124E-3</v>
      </c>
      <c r="AH481" s="1">
        <f>(Table2[[#This Row],[Current Month High]]/Table2[[#This Row],[Close Price]])-1</f>
        <v>0.13206619695231847</v>
      </c>
      <c r="AI481">
        <v>17.196460757004701</v>
      </c>
      <c r="AJ481">
        <v>39.290197420974501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0</v>
      </c>
      <c r="AM481" t="s">
        <v>3090</v>
      </c>
      <c r="AN481">
        <v>-7.95</v>
      </c>
      <c r="AO481" t="s">
        <v>3089</v>
      </c>
      <c r="AP481">
        <v>1.6689443125922999E-2</v>
      </c>
      <c r="AQ481">
        <f>(Table2[[#This Row],[Sharpe Ratio]]-AVERAGE(Table2[Sharpe Ratio]))/_xlfn.STDEV.P(Table2[Sharpe Ratio])</f>
        <v>-0.49645060507299121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427</v>
      </c>
      <c r="AT481">
        <f>_xlfn.RANK.AVG(Table2[[#This Row],[6M Return vs Nifty Z-Score]],Table2[6M Return vs Nifty Z-Score])</f>
        <v>435</v>
      </c>
      <c r="AU481">
        <f>_xlfn.RANK.AVG(Table2[[#This Row],[Sharpe Ratio Z-Score]],Table2[Sharpe Ratio Z-Score])</f>
        <v>477</v>
      </c>
      <c r="AV481">
        <f>(Table2[[#This Row],[Rank 1Y]]+Table2[[#This Row],[Rank 6M]]+Table2[[#This Row],[Rank Sharpe]])/3</f>
        <v>446.33333333333331</v>
      </c>
    </row>
    <row r="482" spans="1:48" x14ac:dyDescent="0.3">
      <c r="A482" t="s">
        <v>372</v>
      </c>
      <c r="B482" t="s">
        <v>373</v>
      </c>
      <c r="C482" t="s">
        <v>3034</v>
      </c>
      <c r="D482" t="s">
        <v>51</v>
      </c>
      <c r="E482">
        <v>63645.645149999997</v>
      </c>
      <c r="F482">
        <v>5323.1</v>
      </c>
      <c r="G482">
        <v>5.8993642365073198</v>
      </c>
      <c r="H482">
        <f>(Table2[[#This Row],[1Y Return vs Nifty]]-AVERAGE(Table2[1Y Return vs Nifty]))/_xlfn.STDEV.P(Table2[1Y Return vs Nifty])</f>
        <v>-0.4108672572869278</v>
      </c>
      <c r="I482">
        <v>5.8097929658498604</v>
      </c>
      <c r="J482">
        <f>(Table2[[#This Row],[1M Return vs Nifty]]-AVERAGE(Table2[1M Return vs Nifty]))/_xlfn.STDEV.P(Table2[1M Return vs Nifty])</f>
        <v>0.79782090366687819</v>
      </c>
      <c r="K482">
        <v>-4.3165406769694803</v>
      </c>
      <c r="L482">
        <f>(Table2[[#This Row],[6M Return vs Nifty]]-AVERAGE(Table2[6M Return vs Nifty]))/_xlfn.STDEV.P(Table2[6M Return vs Nifty])</f>
        <v>-0.2979550644412759</v>
      </c>
      <c r="M482">
        <v>5.4778784402066503</v>
      </c>
      <c r="N482">
        <f>(Table2[[#This Row],[1W Return vs Nifty]]-AVERAGE(Table2[1W Return vs Nifty]))/_xlfn.STDEV.P(Table2[1W Return vs Nifty])</f>
        <v>1.3187618439072535</v>
      </c>
      <c r="O482">
        <v>5233.07</v>
      </c>
      <c r="P482">
        <v>5161.0497196778697</v>
      </c>
      <c r="Q482">
        <v>4820.4633501155204</v>
      </c>
      <c r="R482">
        <v>61.2901748832208</v>
      </c>
      <c r="S482" s="1">
        <f>(Table2[[#This Row],[Close Price]]-Table2[[#This Row],[20D EMA]])/Table2[[#This Row],[20D EMA]]</f>
        <v>1.7204050394892607E-2</v>
      </c>
      <c r="T482" s="1">
        <f>(Table2[[#This Row],[Close Price]]-Table2[[#This Row],[50D EMA]])/Table2[[#This Row],[50D EMA]]</f>
        <v>3.1398705519978046E-2</v>
      </c>
      <c r="U482" s="1">
        <f>(Table2[[#This Row],[Close Price]]-Table2[[#This Row],[200D EMA]])/Table2[[#This Row],[200D EMA]]</f>
        <v>0.10427143894215782</v>
      </c>
      <c r="V482">
        <v>0.64531868878854903</v>
      </c>
      <c r="W482">
        <v>5304.6</v>
      </c>
      <c r="X482">
        <v>5445.95</v>
      </c>
      <c r="Y482">
        <v>5164.75</v>
      </c>
      <c r="Z482">
        <v>5445.95</v>
      </c>
      <c r="AA482">
        <v>5164.75</v>
      </c>
      <c r="AB482">
        <v>5445.95</v>
      </c>
      <c r="AC482" s="1">
        <f>(Table2[[#This Row],[Close Price]]/Table2[[#This Row],[Day Low]])-1</f>
        <v>3.4875391169928438E-3</v>
      </c>
      <c r="AD482" s="1">
        <f>(Table2[[#This Row],[Day High]]/Table2[[#This Row],[Close Price]])-1</f>
        <v>2.3078657173451367E-2</v>
      </c>
      <c r="AE482" s="1">
        <f>(Table2[[#This Row],[Close Price]]/Table2[[#This Row],[Current Week Low]])-1</f>
        <v>3.0659760879035769E-2</v>
      </c>
      <c r="AF482" s="1">
        <f>(Table2[[#This Row],[Current Week High]]/Table2[[#This Row],[Close Price]])-1</f>
        <v>2.3078657173451367E-2</v>
      </c>
      <c r="AG482" s="1">
        <f>(Table2[[#This Row],[Close Price]]/Table2[[#This Row],[Current Month Low]])-1</f>
        <v>3.0659760879035769E-2</v>
      </c>
      <c r="AH482" s="1">
        <f>(Table2[[#This Row],[Current Month High]]/Table2[[#This Row],[Close Price]])-1</f>
        <v>2.3078657173451367E-2</v>
      </c>
      <c r="AI482">
        <v>4.8035918919426601</v>
      </c>
      <c r="AJ482">
        <v>54.427038004061501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-0.14000000000000001</v>
      </c>
      <c r="AM482" t="s">
        <v>3089</v>
      </c>
      <c r="AN482">
        <v>3.69</v>
      </c>
      <c r="AO482" t="s">
        <v>3088</v>
      </c>
      <c r="AP482">
        <v>1.7380817052288E-2</v>
      </c>
      <c r="AQ482">
        <f>(Table2[[#This Row],[Sharpe Ratio]]-AVERAGE(Table2[Sharpe Ratio]))/_xlfn.STDEV.P(Table2[Sharpe Ratio])</f>
        <v>-0.48835481506601802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0.91940561077991001</v>
      </c>
      <c r="AS482">
        <f>_xlfn.RANK.AVG(Table2[[#This Row],[1Y Return vs Nifty Z-Score]],Table2[1Y Return vs Nifty Z-Score])</f>
        <v>440</v>
      </c>
      <c r="AT482">
        <f>_xlfn.RANK.AVG(Table2[[#This Row],[6M Return vs Nifty Z-Score]],Table2[6M Return vs Nifty Z-Score])</f>
        <v>426</v>
      </c>
      <c r="AU482">
        <f>_xlfn.RANK.AVG(Table2[[#This Row],[Sharpe Ratio Z-Score]],Table2[Sharpe Ratio Z-Score])</f>
        <v>475</v>
      </c>
      <c r="AV482">
        <f>(Table2[[#This Row],[Rank 1Y]]+Table2[[#This Row],[Rank 6M]]+Table2[[#This Row],[Rank Sharpe]])/3</f>
        <v>447</v>
      </c>
    </row>
    <row r="483" spans="1:48" x14ac:dyDescent="0.3">
      <c r="A483" t="s">
        <v>1296</v>
      </c>
      <c r="B483" t="s">
        <v>1297</v>
      </c>
      <c r="C483" t="s">
        <v>3041</v>
      </c>
      <c r="D483" t="s">
        <v>158</v>
      </c>
      <c r="E483">
        <v>8317.8960000000006</v>
      </c>
      <c r="F483">
        <v>444</v>
      </c>
      <c r="G483">
        <v>-1.454118676012</v>
      </c>
      <c r="H483">
        <f>(Table2[[#This Row],[1Y Return vs Nifty]]-AVERAGE(Table2[1Y Return vs Nifty]))/_xlfn.STDEV.P(Table2[1Y Return vs Nifty])</f>
        <v>-0.52595322763917474</v>
      </c>
      <c r="I483">
        <v>-12.1499086898878</v>
      </c>
      <c r="J483">
        <f>(Table2[[#This Row],[1M Return vs Nifty]]-AVERAGE(Table2[1M Return vs Nifty]))/_xlfn.STDEV.P(Table2[1M Return vs Nifty])</f>
        <v>-1.1066747994973054</v>
      </c>
      <c r="K483">
        <v>-17.918346018074399</v>
      </c>
      <c r="L483">
        <f>(Table2[[#This Row],[6M Return vs Nifty]]-AVERAGE(Table2[6M Return vs Nifty]))/_xlfn.STDEV.P(Table2[6M Return vs Nifty])</f>
        <v>-0.79938030473087951</v>
      </c>
      <c r="M483">
        <v>-7.4366356401777898</v>
      </c>
      <c r="N483">
        <f>(Table2[[#This Row],[1W Return vs Nifty]]-AVERAGE(Table2[1W Return vs Nifty]))/_xlfn.STDEV.P(Table2[1W Return vs Nifty])</f>
        <v>-1.2586048075345997</v>
      </c>
      <c r="O483">
        <v>479.98</v>
      </c>
      <c r="P483">
        <v>470.96697567196702</v>
      </c>
      <c r="Q483">
        <v>424.75471160100102</v>
      </c>
      <c r="R483">
        <v>25.5941487517726</v>
      </c>
      <c r="S483" s="1">
        <f>(Table2[[#This Row],[Close Price]]-Table2[[#This Row],[20D EMA]])/Table2[[#This Row],[20D EMA]]</f>
        <v>-7.4961456727363679E-2</v>
      </c>
      <c r="T483" s="1">
        <f>(Table2[[#This Row],[Close Price]]-Table2[[#This Row],[50D EMA]])/Table2[[#This Row],[50D EMA]]</f>
        <v>-5.7258740134573202E-2</v>
      </c>
      <c r="U483" s="1">
        <f>(Table2[[#This Row],[Close Price]]-Table2[[#This Row],[200D EMA]])/Table2[[#This Row],[200D EMA]]</f>
        <v>4.5309181683845096E-2</v>
      </c>
      <c r="V483">
        <v>0.43759780956935102</v>
      </c>
      <c r="W483">
        <v>438.35</v>
      </c>
      <c r="X483">
        <v>460.45</v>
      </c>
      <c r="Y483">
        <v>438.35</v>
      </c>
      <c r="Z483">
        <v>464</v>
      </c>
      <c r="AA483">
        <v>438.35</v>
      </c>
      <c r="AB483">
        <v>493.7</v>
      </c>
      <c r="AC483" s="1">
        <f>(Table2[[#This Row],[Close Price]]/Table2[[#This Row],[Day Low]])-1</f>
        <v>1.2889243754990343E-2</v>
      </c>
      <c r="AD483" s="1">
        <f>(Table2[[#This Row],[Day High]]/Table2[[#This Row],[Close Price]])-1</f>
        <v>3.7049549549549532E-2</v>
      </c>
      <c r="AE483" s="1">
        <f>(Table2[[#This Row],[Close Price]]/Table2[[#This Row],[Current Week Low]])-1</f>
        <v>1.2889243754990343E-2</v>
      </c>
      <c r="AF483" s="1">
        <f>(Table2[[#This Row],[Current Week High]]/Table2[[#This Row],[Close Price]])-1</f>
        <v>4.5045045045045029E-2</v>
      </c>
      <c r="AG483" s="1">
        <f>(Table2[[#This Row],[Close Price]]/Table2[[#This Row],[Current Month Low]])-1</f>
        <v>1.2889243754990343E-2</v>
      </c>
      <c r="AH483" s="1">
        <f>(Table2[[#This Row],[Current Month High]]/Table2[[#This Row],[Close Price]])-1</f>
        <v>0.11193693693693696</v>
      </c>
      <c r="AI483">
        <v>23.3108108108108</v>
      </c>
      <c r="AJ483">
        <v>30.588235294117599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0.04</v>
      </c>
      <c r="AM483" t="s">
        <v>3088</v>
      </c>
      <c r="AN483">
        <v>-7.72</v>
      </c>
      <c r="AO483" t="s">
        <v>3089</v>
      </c>
      <c r="AP483">
        <v>8.7887223449904003E-2</v>
      </c>
      <c r="AQ483">
        <f>(Table2[[#This Row],[Sharpe Ratio]]-AVERAGE(Table2[Sharpe Ratio]))/_xlfn.STDEV.P(Table2[Sharpe Ratio])</f>
        <v>0.33725494337902784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-3.3533581960229313</v>
      </c>
      <c r="AS483">
        <f>_xlfn.RANK.AVG(Table2[[#This Row],[1Y Return vs Nifty Z-Score]],Table2[1Y Return vs Nifty Z-Score])</f>
        <v>499</v>
      </c>
      <c r="AT483">
        <f>_xlfn.RANK.AVG(Table2[[#This Row],[6M Return vs Nifty Z-Score]],Table2[6M Return vs Nifty Z-Score])</f>
        <v>593</v>
      </c>
      <c r="AU483">
        <f>_xlfn.RANK.AVG(Table2[[#This Row],[Sharpe Ratio Z-Score]],Table2[Sharpe Ratio Z-Score])</f>
        <v>250</v>
      </c>
      <c r="AV483">
        <f>(Table2[[#This Row],[Rank 1Y]]+Table2[[#This Row],[Rank 6M]]+Table2[[#This Row],[Rank Sharpe]])/3</f>
        <v>447.33333333333331</v>
      </c>
    </row>
    <row r="484" spans="1:48" x14ac:dyDescent="0.3">
      <c r="A484" t="s">
        <v>1814</v>
      </c>
      <c r="B484" t="s">
        <v>1815</v>
      </c>
      <c r="C484" t="s">
        <v>3047</v>
      </c>
      <c r="D484" t="s">
        <v>701</v>
      </c>
      <c r="E484">
        <v>3915.0490217000001</v>
      </c>
      <c r="F484">
        <v>592.75</v>
      </c>
      <c r="G484">
        <v>6.7456735381502799</v>
      </c>
      <c r="H484">
        <f>(Table2[[#This Row],[1Y Return vs Nifty]]-AVERAGE(Table2[1Y Return vs Nifty]))/_xlfn.STDEV.P(Table2[1Y Return vs Nifty])</f>
        <v>-0.39762206064250621</v>
      </c>
      <c r="I484">
        <v>-15.5062309962805</v>
      </c>
      <c r="J484">
        <f>(Table2[[#This Row],[1M Return vs Nifty]]-AVERAGE(Table2[1M Return vs Nifty]))/_xlfn.STDEV.P(Table2[1M Return vs Nifty])</f>
        <v>-1.4625883627338576</v>
      </c>
      <c r="K484">
        <v>-26.1742768725946</v>
      </c>
      <c r="L484">
        <f>(Table2[[#This Row],[6M Return vs Nifty]]-AVERAGE(Table2[6M Return vs Nifty]))/_xlfn.STDEV.P(Table2[6M Return vs Nifty])</f>
        <v>-1.1037319704639419</v>
      </c>
      <c r="M484">
        <v>-0.75992473371337599</v>
      </c>
      <c r="N484">
        <f>(Table2[[#This Row],[1W Return vs Nifty]]-AVERAGE(Table2[1W Return vs Nifty]))/_xlfn.STDEV.P(Table2[1W Return vs Nifty])</f>
        <v>7.3875216454597645E-2</v>
      </c>
      <c r="O484">
        <v>638.87</v>
      </c>
      <c r="P484">
        <v>647.91226057776203</v>
      </c>
      <c r="Q484">
        <v>643.09023583380701</v>
      </c>
      <c r="R484">
        <v>21.9840139961258</v>
      </c>
      <c r="S484" s="1">
        <f>(Table2[[#This Row],[Close Price]]-Table2[[#This Row],[20D EMA]])/Table2[[#This Row],[20D EMA]]</f>
        <v>-7.2189960398829189E-2</v>
      </c>
      <c r="T484" s="1">
        <f>(Table2[[#This Row],[Close Price]]-Table2[[#This Row],[50D EMA]])/Table2[[#This Row],[50D EMA]]</f>
        <v>-8.5138473114511296E-2</v>
      </c>
      <c r="U484" s="1">
        <f>(Table2[[#This Row],[Close Price]]-Table2[[#This Row],[200D EMA]])/Table2[[#This Row],[200D EMA]]</f>
        <v>-7.8278650535780134E-2</v>
      </c>
      <c r="V484">
        <v>0.65527888160234904</v>
      </c>
      <c r="W484">
        <v>591.4</v>
      </c>
      <c r="X484">
        <v>610.54999999999995</v>
      </c>
      <c r="Y484">
        <v>591.4</v>
      </c>
      <c r="Z484">
        <v>617.85</v>
      </c>
      <c r="AA484">
        <v>591.4</v>
      </c>
      <c r="AB484">
        <v>636.4</v>
      </c>
      <c r="AC484" s="1">
        <f>(Table2[[#This Row],[Close Price]]/Table2[[#This Row],[Day Low]])-1</f>
        <v>2.282718971930997E-3</v>
      </c>
      <c r="AD484" s="1">
        <f>(Table2[[#This Row],[Day High]]/Table2[[#This Row],[Close Price]])-1</f>
        <v>3.0029523407844705E-2</v>
      </c>
      <c r="AE484" s="1">
        <f>(Table2[[#This Row],[Close Price]]/Table2[[#This Row],[Current Week Low]])-1</f>
        <v>2.282718971930997E-3</v>
      </c>
      <c r="AF484" s="1">
        <f>(Table2[[#This Row],[Current Week High]]/Table2[[#This Row],[Close Price]])-1</f>
        <v>4.2345002108814978E-2</v>
      </c>
      <c r="AG484" s="1">
        <f>(Table2[[#This Row],[Close Price]]/Table2[[#This Row],[Current Month Low]])-1</f>
        <v>2.282718971930997E-3</v>
      </c>
      <c r="AH484" s="1">
        <f>(Table2[[#This Row],[Current Month High]]/Table2[[#This Row],[Close Price]])-1</f>
        <v>7.363981442429357E-2</v>
      </c>
      <c r="AI484">
        <v>37.494727962884802</v>
      </c>
      <c r="AJ484">
        <v>23.993306139525099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-0.14000000000000001</v>
      </c>
      <c r="AM484" t="s">
        <v>3089</v>
      </c>
      <c r="AN484">
        <v>-9.56</v>
      </c>
      <c r="AO484" t="s">
        <v>3089</v>
      </c>
      <c r="AP484">
        <v>8.7996277892174998E-2</v>
      </c>
      <c r="AQ484">
        <f>(Table2[[#This Row],[Sharpe Ratio]]-AVERAGE(Table2[Sharpe Ratio]))/_xlfn.STDEV.P(Table2[Sharpe Ratio])</f>
        <v>0.33853193956052319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436</v>
      </c>
      <c r="AT484">
        <f>_xlfn.RANK.AVG(Table2[[#This Row],[6M Return vs Nifty Z-Score]],Table2[6M Return vs Nifty Z-Score])</f>
        <v>661</v>
      </c>
      <c r="AU484">
        <f>_xlfn.RANK.AVG(Table2[[#This Row],[Sharpe Ratio Z-Score]],Table2[Sharpe Ratio Z-Score])</f>
        <v>249</v>
      </c>
      <c r="AV484">
        <f>(Table2[[#This Row],[Rank 1Y]]+Table2[[#This Row],[Rank 6M]]+Table2[[#This Row],[Rank Sharpe]])/3</f>
        <v>448.66666666666669</v>
      </c>
    </row>
    <row r="485" spans="1:48" x14ac:dyDescent="0.3">
      <c r="A485" t="s">
        <v>720</v>
      </c>
      <c r="B485" t="s">
        <v>721</v>
      </c>
      <c r="C485" t="s">
        <v>3032</v>
      </c>
      <c r="D485" t="s">
        <v>248</v>
      </c>
      <c r="E485">
        <v>22331.048342170001</v>
      </c>
      <c r="F485">
        <v>1669.45</v>
      </c>
      <c r="G485">
        <v>1.71008372427052</v>
      </c>
      <c r="H485">
        <f>(Table2[[#This Row],[1Y Return vs Nifty]]-AVERAGE(Table2[1Y Return vs Nifty]))/_xlfn.STDEV.P(Table2[1Y Return vs Nifty])</f>
        <v>-0.47643175489495343</v>
      </c>
      <c r="I485">
        <v>-1.2599271573050601</v>
      </c>
      <c r="J485">
        <f>(Table2[[#This Row],[1M Return vs Nifty]]-AVERAGE(Table2[1M Return vs Nifty]))/_xlfn.STDEV.P(Table2[1M Return vs Nifty])</f>
        <v>4.8128517055298338E-2</v>
      </c>
      <c r="K485">
        <v>-12.676101062472901</v>
      </c>
      <c r="L485">
        <f>(Table2[[#This Row],[6M Return vs Nifty]]-AVERAGE(Table2[6M Return vs Nifty]))/_xlfn.STDEV.P(Table2[6M Return vs Nifty])</f>
        <v>-0.60612699235066325</v>
      </c>
      <c r="M485">
        <v>0.49560185455465999</v>
      </c>
      <c r="N485">
        <f>(Table2[[#This Row],[1W Return vs Nifty]]-AVERAGE(Table2[1W Return vs Nifty]))/_xlfn.STDEV.P(Table2[1W Return vs Nifty])</f>
        <v>0.32444231781504418</v>
      </c>
      <c r="O485">
        <v>1706.38</v>
      </c>
      <c r="P485">
        <v>1706.75612910313</v>
      </c>
      <c r="Q485">
        <v>1605.0969233551</v>
      </c>
      <c r="R485">
        <v>30.5083610872646</v>
      </c>
      <c r="S485" s="1">
        <f>(Table2[[#This Row],[Close Price]]-Table2[[#This Row],[20D EMA]])/Table2[[#This Row],[20D EMA]]</f>
        <v>-2.1642307106271793E-2</v>
      </c>
      <c r="T485" s="1">
        <f>(Table2[[#This Row],[Close Price]]-Table2[[#This Row],[50D EMA]])/Table2[[#This Row],[50D EMA]]</f>
        <v>-2.185791424269479E-2</v>
      </c>
      <c r="U485" s="1">
        <f>(Table2[[#This Row],[Close Price]]-Table2[[#This Row],[200D EMA]])/Table2[[#This Row],[200D EMA]]</f>
        <v>4.0092953707981813E-2</v>
      </c>
      <c r="V485">
        <v>0.77893315624583004</v>
      </c>
      <c r="W485">
        <v>1663</v>
      </c>
      <c r="X485">
        <v>1704</v>
      </c>
      <c r="Y485">
        <v>1628.65</v>
      </c>
      <c r="Z485">
        <v>1704</v>
      </c>
      <c r="AA485">
        <v>1628.65</v>
      </c>
      <c r="AB485">
        <v>1744.65</v>
      </c>
      <c r="AC485" s="1">
        <f>(Table2[[#This Row],[Close Price]]/Table2[[#This Row],[Day Low]])-1</f>
        <v>3.8785327720987084E-3</v>
      </c>
      <c r="AD485" s="1">
        <f>(Table2[[#This Row],[Day High]]/Table2[[#This Row],[Close Price]])-1</f>
        <v>2.0695438617508666E-2</v>
      </c>
      <c r="AE485" s="1">
        <f>(Table2[[#This Row],[Close Price]]/Table2[[#This Row],[Current Week Low]])-1</f>
        <v>2.5051422957664382E-2</v>
      </c>
      <c r="AF485" s="1">
        <f>(Table2[[#This Row],[Current Week High]]/Table2[[#This Row],[Close Price]])-1</f>
        <v>2.0695438617508666E-2</v>
      </c>
      <c r="AG485" s="1">
        <f>(Table2[[#This Row],[Close Price]]/Table2[[#This Row],[Current Month Low]])-1</f>
        <v>2.5051422957664382E-2</v>
      </c>
      <c r="AH485" s="1">
        <f>(Table2[[#This Row],[Current Month High]]/Table2[[#This Row],[Close Price]])-1</f>
        <v>4.5044775225373757E-2</v>
      </c>
      <c r="AI485">
        <v>12.917427895414599</v>
      </c>
      <c r="AJ485">
        <v>46.282584884994499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-0.11</v>
      </c>
      <c r="AM485" t="s">
        <v>3089</v>
      </c>
      <c r="AN485">
        <v>-1.1299999999999999</v>
      </c>
      <c r="AO485" t="s">
        <v>3089</v>
      </c>
      <c r="AP485">
        <v>5.8188693091585003E-2</v>
      </c>
      <c r="AQ485">
        <f>(Table2[[#This Row],[Sharpe Ratio]]-AVERAGE(Table2[Sharpe Ratio]))/_xlfn.STDEV.P(Table2[Sharpe Ratio])</f>
        <v>-1.0506313052468194E-2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476</v>
      </c>
      <c r="AT485">
        <f>_xlfn.RANK.AVG(Table2[[#This Row],[6M Return vs Nifty Z-Score]],Table2[6M Return vs Nifty Z-Score])</f>
        <v>527</v>
      </c>
      <c r="AU485">
        <f>_xlfn.RANK.AVG(Table2[[#This Row],[Sharpe Ratio Z-Score]],Table2[Sharpe Ratio Z-Score])</f>
        <v>345</v>
      </c>
      <c r="AV485">
        <f>(Table2[[#This Row],[Rank 1Y]]+Table2[[#This Row],[Rank 6M]]+Table2[[#This Row],[Rank Sharpe]])/3</f>
        <v>449.33333333333331</v>
      </c>
    </row>
    <row r="486" spans="1:48" x14ac:dyDescent="0.3">
      <c r="A486" t="s">
        <v>658</v>
      </c>
      <c r="B486" t="s">
        <v>659</v>
      </c>
      <c r="C486" t="s">
        <v>3044</v>
      </c>
      <c r="D486" t="s">
        <v>539</v>
      </c>
      <c r="E486">
        <v>26055.924684375001</v>
      </c>
      <c r="F486">
        <v>718.75</v>
      </c>
      <c r="G486">
        <v>28.432041645045501</v>
      </c>
      <c r="H486">
        <f>(Table2[[#This Row],[1Y Return vs Nifty]]-AVERAGE(Table2[1Y Return vs Nifty]))/_xlfn.STDEV.P(Table2[1Y Return vs Nifty])</f>
        <v>-5.8218713046640079E-2</v>
      </c>
      <c r="I486">
        <v>-1.20469365695491</v>
      </c>
      <c r="J486">
        <f>(Table2[[#This Row],[1M Return vs Nifty]]-AVERAGE(Table2[1M Return vs Nifty]))/_xlfn.STDEV.P(Table2[1M Return vs Nifty])</f>
        <v>5.3985627941879909E-2</v>
      </c>
      <c r="K486">
        <v>-0.51488048001698705</v>
      </c>
      <c r="L486">
        <f>(Table2[[#This Row],[6M Return vs Nifty]]-AVERAGE(Table2[6M Return vs Nifty]))/_xlfn.STDEV.P(Table2[6M Return vs Nifty])</f>
        <v>-0.15780834641733782</v>
      </c>
      <c r="M486">
        <v>2.24187360102664</v>
      </c>
      <c r="N486">
        <f>(Table2[[#This Row],[1W Return vs Nifty]]-AVERAGE(Table2[1W Return vs Nifty]))/_xlfn.STDEV.P(Table2[1W Return vs Nifty])</f>
        <v>0.67294807929376221</v>
      </c>
      <c r="O486">
        <v>712.71</v>
      </c>
      <c r="P486">
        <v>697.52496017435999</v>
      </c>
      <c r="Q486">
        <v>649.64532448919101</v>
      </c>
      <c r="R486">
        <v>51.044030407116999</v>
      </c>
      <c r="S486" s="1">
        <f>(Table2[[#This Row],[Close Price]]-Table2[[#This Row],[20D EMA]])/Table2[[#This Row],[20D EMA]]</f>
        <v>8.4746951775616503E-3</v>
      </c>
      <c r="T486" s="1">
        <f>(Table2[[#This Row],[Close Price]]-Table2[[#This Row],[50D EMA]])/Table2[[#This Row],[50D EMA]]</f>
        <v>3.0429075714128419E-2</v>
      </c>
      <c r="U486" s="1">
        <f>(Table2[[#This Row],[Close Price]]-Table2[[#This Row],[200D EMA]])/Table2[[#This Row],[200D EMA]]</f>
        <v>0.1063729282822827</v>
      </c>
      <c r="V486">
        <v>0.92782962160069304</v>
      </c>
      <c r="W486">
        <v>710</v>
      </c>
      <c r="X486">
        <v>737.6</v>
      </c>
      <c r="Y486">
        <v>701</v>
      </c>
      <c r="Z486">
        <v>737.95</v>
      </c>
      <c r="AA486">
        <v>701</v>
      </c>
      <c r="AB486">
        <v>757</v>
      </c>
      <c r="AC486" s="1">
        <f>(Table2[[#This Row],[Close Price]]/Table2[[#This Row],[Day Low]])-1</f>
        <v>1.2323943661971759E-2</v>
      </c>
      <c r="AD486" s="1">
        <f>(Table2[[#This Row],[Day High]]/Table2[[#This Row],[Close Price]])-1</f>
        <v>2.6226086956521844E-2</v>
      </c>
      <c r="AE486" s="1">
        <f>(Table2[[#This Row],[Close Price]]/Table2[[#This Row],[Current Week Low]])-1</f>
        <v>2.5320970042796098E-2</v>
      </c>
      <c r="AF486" s="1">
        <f>(Table2[[#This Row],[Current Week High]]/Table2[[#This Row],[Close Price]])-1</f>
        <v>2.6713043478260978E-2</v>
      </c>
      <c r="AG486" s="1">
        <f>(Table2[[#This Row],[Close Price]]/Table2[[#This Row],[Current Month Low]])-1</f>
        <v>2.5320970042796098E-2</v>
      </c>
      <c r="AH486" s="1">
        <f>(Table2[[#This Row],[Current Month High]]/Table2[[#This Row],[Close Price]])-1</f>
        <v>5.3217391304347883E-2</v>
      </c>
      <c r="AI486">
        <v>7.0260869565217297</v>
      </c>
      <c r="AJ486">
        <v>64.098173515981699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0.11</v>
      </c>
      <c r="AM486" t="s">
        <v>3088</v>
      </c>
      <c r="AN486">
        <v>7.06</v>
      </c>
      <c r="AO486" t="s">
        <v>3088</v>
      </c>
      <c r="AP486">
        <v>-6.2300880438023003E-2</v>
      </c>
      <c r="AQ486">
        <f>(Table2[[#This Row],[Sharpe Ratio]]-AVERAGE(Table2[Sharpe Ratio]))/_xlfn.STDEV.P(Table2[Sharpe Ratio])</f>
        <v>-1.4214045956273951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-0.91049794785573079</v>
      </c>
      <c r="AS486">
        <f>_xlfn.RANK.AVG(Table2[[#This Row],[1Y Return vs Nifty Z-Score]],Table2[1Y Return vs Nifty Z-Score])</f>
        <v>304</v>
      </c>
      <c r="AT486">
        <f>_xlfn.RANK.AVG(Table2[[#This Row],[6M Return vs Nifty Z-Score]],Table2[6M Return vs Nifty Z-Score])</f>
        <v>371</v>
      </c>
      <c r="AU486">
        <f>_xlfn.RANK.AVG(Table2[[#This Row],[Sharpe Ratio Z-Score]],Table2[Sharpe Ratio Z-Score])</f>
        <v>676</v>
      </c>
      <c r="AV486">
        <f>(Table2[[#This Row],[Rank 1Y]]+Table2[[#This Row],[Rank 6M]]+Table2[[#This Row],[Rank Sharpe]])/3</f>
        <v>450.33333333333331</v>
      </c>
    </row>
    <row r="487" spans="1:48" x14ac:dyDescent="0.3">
      <c r="A487" t="s">
        <v>1644</v>
      </c>
      <c r="B487" t="s">
        <v>1645</v>
      </c>
      <c r="C487" t="s">
        <v>3041</v>
      </c>
      <c r="D487" t="s">
        <v>1458</v>
      </c>
      <c r="E487">
        <v>4859.0968000049997</v>
      </c>
      <c r="F487">
        <v>751.05</v>
      </c>
      <c r="G487">
        <v>-7.43869740248845</v>
      </c>
      <c r="H487">
        <f>(Table2[[#This Row],[1Y Return vs Nifty]]-AVERAGE(Table2[1Y Return vs Nifty]))/_xlfn.STDEV.P(Table2[1Y Return vs Nifty])</f>
        <v>-0.61961510978122381</v>
      </c>
      <c r="I487">
        <v>-15.974145604617799</v>
      </c>
      <c r="J487">
        <f>(Table2[[#This Row],[1M Return vs Nifty]]-AVERAGE(Table2[1M Return vs Nifty]))/_xlfn.STDEV.P(Table2[1M Return vs Nifty])</f>
        <v>-1.5122073028536922</v>
      </c>
      <c r="K487">
        <v>-17.894803872914299</v>
      </c>
      <c r="L487">
        <f>(Table2[[#This Row],[6M Return vs Nifty]]-AVERAGE(Table2[6M Return vs Nifty]))/_xlfn.STDEV.P(Table2[6M Return vs Nifty])</f>
        <v>-0.79851243274640393</v>
      </c>
      <c r="M487">
        <v>0.84628155999292098</v>
      </c>
      <c r="N487">
        <f>(Table2[[#This Row],[1W Return vs Nifty]]-AVERAGE(Table2[1W Return vs Nifty]))/_xlfn.STDEV.P(Table2[1W Return vs Nifty])</f>
        <v>0.3944279303211185</v>
      </c>
      <c r="O487">
        <v>786.51</v>
      </c>
      <c r="P487">
        <v>774.24991576797095</v>
      </c>
      <c r="Q487">
        <v>760.34483422656899</v>
      </c>
      <c r="R487">
        <v>35.5843118297933</v>
      </c>
      <c r="S487" s="1">
        <f>(Table2[[#This Row],[Close Price]]-Table2[[#This Row],[20D EMA]])/Table2[[#This Row],[20D EMA]]</f>
        <v>-4.5085250028607436E-2</v>
      </c>
      <c r="T487" s="1">
        <f>(Table2[[#This Row],[Close Price]]-Table2[[#This Row],[50D EMA]])/Table2[[#This Row],[50D EMA]]</f>
        <v>-2.9964376224644755E-2</v>
      </c>
      <c r="U487" s="1">
        <f>(Table2[[#This Row],[Close Price]]-Table2[[#This Row],[200D EMA]])/Table2[[#This Row],[200D EMA]]</f>
        <v>-1.2224498422513573E-2</v>
      </c>
      <c r="V487">
        <v>0.91479799319339805</v>
      </c>
      <c r="W487">
        <v>747.05</v>
      </c>
      <c r="X487">
        <v>784.65</v>
      </c>
      <c r="Y487">
        <v>741.75</v>
      </c>
      <c r="Z487">
        <v>784.65</v>
      </c>
      <c r="AA487">
        <v>741.75</v>
      </c>
      <c r="AB487">
        <v>789.7</v>
      </c>
      <c r="AC487" s="1">
        <f>(Table2[[#This Row],[Close Price]]/Table2[[#This Row],[Day Low]])-1</f>
        <v>5.3543939495348525E-3</v>
      </c>
      <c r="AD487" s="1">
        <f>(Table2[[#This Row],[Day High]]/Table2[[#This Row],[Close Price]])-1</f>
        <v>4.4737367685240725E-2</v>
      </c>
      <c r="AE487" s="1">
        <f>(Table2[[#This Row],[Close Price]]/Table2[[#This Row],[Current Week Low]])-1</f>
        <v>1.2537917087967587E-2</v>
      </c>
      <c r="AF487" s="1">
        <f>(Table2[[#This Row],[Current Week High]]/Table2[[#This Row],[Close Price]])-1</f>
        <v>4.4737367685240725E-2</v>
      </c>
      <c r="AG487" s="1">
        <f>(Table2[[#This Row],[Close Price]]/Table2[[#This Row],[Current Month Low]])-1</f>
        <v>1.2537917087967587E-2</v>
      </c>
      <c r="AH487" s="1">
        <f>(Table2[[#This Row],[Current Month High]]/Table2[[#This Row],[Close Price]])-1</f>
        <v>5.1461287530790267E-2</v>
      </c>
      <c r="AI487">
        <v>44.997004194128202</v>
      </c>
      <c r="AJ487">
        <v>23.0422673656618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-0.01</v>
      </c>
      <c r="AM487" t="s">
        <v>3089</v>
      </c>
      <c r="AN487">
        <v>-3.48</v>
      </c>
      <c r="AO487" t="s">
        <v>3089</v>
      </c>
      <c r="AP487">
        <v>0.100878734996542</v>
      </c>
      <c r="AQ487">
        <f>(Table2[[#This Row],[Sharpe Ratio]]-AVERAGE(Table2[Sharpe Ratio]))/_xlfn.STDEV.P(Table2[Sharpe Ratio])</f>
        <v>0.4893818103954482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-2.0465251046647528</v>
      </c>
      <c r="AS487">
        <f>_xlfn.RANK.AVG(Table2[[#This Row],[1Y Return vs Nifty Z-Score]],Table2[1Y Return vs Nifty Z-Score])</f>
        <v>542</v>
      </c>
      <c r="AT487">
        <f>_xlfn.RANK.AVG(Table2[[#This Row],[6M Return vs Nifty Z-Score]],Table2[6M Return vs Nifty Z-Score])</f>
        <v>591</v>
      </c>
      <c r="AU487">
        <f>_xlfn.RANK.AVG(Table2[[#This Row],[Sharpe Ratio Z-Score]],Table2[Sharpe Ratio Z-Score])</f>
        <v>220</v>
      </c>
      <c r="AV487">
        <f>(Table2[[#This Row],[Rank 1Y]]+Table2[[#This Row],[Rank 6M]]+Table2[[#This Row],[Rank Sharpe]])/3</f>
        <v>451</v>
      </c>
    </row>
    <row r="488" spans="1:48" x14ac:dyDescent="0.3">
      <c r="A488" t="s">
        <v>1828</v>
      </c>
      <c r="B488" t="s">
        <v>1829</v>
      </c>
      <c r="C488" t="s">
        <v>3032</v>
      </c>
      <c r="D488" t="s">
        <v>172</v>
      </c>
      <c r="E488">
        <v>3837.5834556250002</v>
      </c>
      <c r="F488">
        <v>268.75</v>
      </c>
      <c r="G488">
        <v>-5.54783862334786</v>
      </c>
      <c r="H488">
        <f>(Table2[[#This Row],[1Y Return vs Nifty]]-AVERAGE(Table2[1Y Return vs Nifty]))/_xlfn.STDEV.P(Table2[1Y Return vs Nifty])</f>
        <v>-0.5900221509091802</v>
      </c>
      <c r="I488">
        <v>-1.1563891784887601</v>
      </c>
      <c r="J488">
        <f>(Table2[[#This Row],[1M Return vs Nifty]]-AVERAGE(Table2[1M Return vs Nifty]))/_xlfn.STDEV.P(Table2[1M Return vs Nifty])</f>
        <v>5.9107966466527904E-2</v>
      </c>
      <c r="K488">
        <v>14.984355594</v>
      </c>
      <c r="L488">
        <f>(Table2[[#This Row],[6M Return vs Nifty]]-AVERAGE(Table2[6M Return vs Nifty]))/_xlfn.STDEV.P(Table2[6M Return vs Nifty])</f>
        <v>0.41356493660068988</v>
      </c>
      <c r="M488">
        <v>-3.4015461406445802</v>
      </c>
      <c r="N488">
        <f>(Table2[[#This Row],[1W Return vs Nifty]]-AVERAGE(Table2[1W Return vs Nifty]))/_xlfn.STDEV.P(Table2[1W Return vs Nifty])</f>
        <v>-0.45331666065214987</v>
      </c>
      <c r="O488">
        <v>267.82</v>
      </c>
      <c r="P488">
        <v>261.511064048668</v>
      </c>
      <c r="Q488">
        <v>238.17418486041299</v>
      </c>
      <c r="R488">
        <v>51.292232954860602</v>
      </c>
      <c r="S488" s="1">
        <f>(Table2[[#This Row],[Close Price]]-Table2[[#This Row],[20D EMA]])/Table2[[#This Row],[20D EMA]]</f>
        <v>3.47248151743711E-3</v>
      </c>
      <c r="T488" s="1">
        <f>(Table2[[#This Row],[Close Price]]-Table2[[#This Row],[50D EMA]])/Table2[[#This Row],[50D EMA]]</f>
        <v>2.7681184265247027E-2</v>
      </c>
      <c r="U488" s="1">
        <f>(Table2[[#This Row],[Close Price]]-Table2[[#This Row],[200D EMA]])/Table2[[#This Row],[200D EMA]]</f>
        <v>0.12837585717993161</v>
      </c>
      <c r="V488">
        <v>1.0663370843976301</v>
      </c>
      <c r="W488">
        <v>263</v>
      </c>
      <c r="X488">
        <v>278.05</v>
      </c>
      <c r="Y488">
        <v>255.15</v>
      </c>
      <c r="Z488">
        <v>278.05</v>
      </c>
      <c r="AA488">
        <v>255.15</v>
      </c>
      <c r="AB488">
        <v>278.05</v>
      </c>
      <c r="AC488" s="1">
        <f>(Table2[[#This Row],[Close Price]]/Table2[[#This Row],[Day Low]])-1</f>
        <v>2.1863117870722482E-2</v>
      </c>
      <c r="AD488" s="1">
        <f>(Table2[[#This Row],[Day High]]/Table2[[#This Row],[Close Price]])-1</f>
        <v>3.4604651162790656E-2</v>
      </c>
      <c r="AE488" s="1">
        <f>(Table2[[#This Row],[Close Price]]/Table2[[#This Row],[Current Week Low]])-1</f>
        <v>5.3301979227905028E-2</v>
      </c>
      <c r="AF488" s="1">
        <f>(Table2[[#This Row],[Current Week High]]/Table2[[#This Row],[Close Price]])-1</f>
        <v>3.4604651162790656E-2</v>
      </c>
      <c r="AG488" s="1">
        <f>(Table2[[#This Row],[Close Price]]/Table2[[#This Row],[Current Month Low]])-1</f>
        <v>5.3301979227905028E-2</v>
      </c>
      <c r="AH488" s="1">
        <f>(Table2[[#This Row],[Current Month High]]/Table2[[#This Row],[Close Price]])-1</f>
        <v>3.4604651162790656E-2</v>
      </c>
      <c r="AI488">
        <v>6.7534883720930097</v>
      </c>
      <c r="AJ488">
        <v>34.543178973717097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-0.01</v>
      </c>
      <c r="AM488" t="s">
        <v>3089</v>
      </c>
      <c r="AN488">
        <v>-0.37</v>
      </c>
      <c r="AO488" t="s">
        <v>3089</v>
      </c>
      <c r="AP488">
        <v>-3.8548431528861997E-2</v>
      </c>
      <c r="AQ488">
        <f>(Table2[[#This Row],[Sharpe Ratio]]-AVERAGE(Table2[Sharpe Ratio]))/_xlfn.STDEV.P(Table2[Sharpe Ratio])</f>
        <v>-1.1432702443206495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-1.7139361528147619</v>
      </c>
      <c r="AS488">
        <f>_xlfn.RANK.AVG(Table2[[#This Row],[1Y Return vs Nifty Z-Score]],Table2[1Y Return vs Nifty Z-Score])</f>
        <v>531</v>
      </c>
      <c r="AT488">
        <f>_xlfn.RANK.AVG(Table2[[#This Row],[6M Return vs Nifty Z-Score]],Table2[6M Return vs Nifty Z-Score])</f>
        <v>193</v>
      </c>
      <c r="AU488">
        <f>_xlfn.RANK.AVG(Table2[[#This Row],[Sharpe Ratio Z-Score]],Table2[Sharpe Ratio Z-Score])</f>
        <v>634</v>
      </c>
      <c r="AV488">
        <f>(Table2[[#This Row],[Rank 1Y]]+Table2[[#This Row],[Rank 6M]]+Table2[[#This Row],[Rank Sharpe]])/3</f>
        <v>452.66666666666669</v>
      </c>
    </row>
    <row r="489" spans="1:48" x14ac:dyDescent="0.3">
      <c r="A489" t="s">
        <v>1247</v>
      </c>
      <c r="B489" t="s">
        <v>1248</v>
      </c>
      <c r="C489" t="s">
        <v>3043</v>
      </c>
      <c r="D489" t="s">
        <v>136</v>
      </c>
      <c r="E489">
        <v>8755.7390851500004</v>
      </c>
      <c r="F489">
        <v>564.75</v>
      </c>
      <c r="G489">
        <v>-12.7041632321111</v>
      </c>
      <c r="H489">
        <f>(Table2[[#This Row],[1Y Return vs Nifty]]-AVERAGE(Table2[1Y Return vs Nifty]))/_xlfn.STDEV.P(Table2[1Y Return vs Nifty])</f>
        <v>-0.70202248755958752</v>
      </c>
      <c r="I489">
        <v>-5.3712989853812001</v>
      </c>
      <c r="J489">
        <f>(Table2[[#This Row],[1M Return vs Nifty]]-AVERAGE(Table2[1M Return vs Nifty]))/_xlfn.STDEV.P(Table2[1M Return vs Nifty])</f>
        <v>-0.38785255494540333</v>
      </c>
      <c r="K489">
        <v>-14.897226553390301</v>
      </c>
      <c r="L489">
        <f>(Table2[[#This Row],[6M Return vs Nifty]]-AVERAGE(Table2[6M Return vs Nifty]))/_xlfn.STDEV.P(Table2[6M Return vs Nifty])</f>
        <v>-0.68800791588005028</v>
      </c>
      <c r="M489">
        <v>-2.4125154529905899</v>
      </c>
      <c r="N489">
        <f>(Table2[[#This Row],[1W Return vs Nifty]]-AVERAGE(Table2[1W Return vs Nifty]))/_xlfn.STDEV.P(Table2[1W Return vs Nifty])</f>
        <v>-0.25593449855564798</v>
      </c>
      <c r="O489">
        <v>601.79</v>
      </c>
      <c r="P489">
        <v>604.17462804898105</v>
      </c>
      <c r="Q489">
        <v>574.57481056108998</v>
      </c>
      <c r="R489">
        <v>23.185190949247801</v>
      </c>
      <c r="S489" s="1">
        <f>(Table2[[#This Row],[Close Price]]-Table2[[#This Row],[20D EMA]])/Table2[[#This Row],[20D EMA]]</f>
        <v>-6.1549710031738591E-2</v>
      </c>
      <c r="T489" s="1">
        <f>(Table2[[#This Row],[Close Price]]-Table2[[#This Row],[50D EMA]])/Table2[[#This Row],[50D EMA]]</f>
        <v>-6.5253696892721647E-2</v>
      </c>
      <c r="U489" s="1">
        <f>(Table2[[#This Row],[Close Price]]-Table2[[#This Row],[200D EMA]])/Table2[[#This Row],[200D EMA]]</f>
        <v>-1.7099271288095186E-2</v>
      </c>
      <c r="V489">
        <v>0.95337162081645799</v>
      </c>
      <c r="W489">
        <v>561</v>
      </c>
      <c r="X489">
        <v>591.6</v>
      </c>
      <c r="Y489">
        <v>561</v>
      </c>
      <c r="Z489">
        <v>591.6</v>
      </c>
      <c r="AA489">
        <v>561</v>
      </c>
      <c r="AB489">
        <v>616</v>
      </c>
      <c r="AC489" s="1">
        <f>(Table2[[#This Row],[Close Price]]/Table2[[#This Row],[Day Low]])-1</f>
        <v>6.6844919786095414E-3</v>
      </c>
      <c r="AD489" s="1">
        <f>(Table2[[#This Row],[Day High]]/Table2[[#This Row],[Close Price]])-1</f>
        <v>4.7543160690571185E-2</v>
      </c>
      <c r="AE489" s="1">
        <f>(Table2[[#This Row],[Close Price]]/Table2[[#This Row],[Current Week Low]])-1</f>
        <v>6.6844919786095414E-3</v>
      </c>
      <c r="AF489" s="1">
        <f>(Table2[[#This Row],[Current Week High]]/Table2[[#This Row],[Close Price]])-1</f>
        <v>4.7543160690571185E-2</v>
      </c>
      <c r="AG489" s="1">
        <f>(Table2[[#This Row],[Close Price]]/Table2[[#This Row],[Current Month Low]])-1</f>
        <v>6.6844919786095414E-3</v>
      </c>
      <c r="AH489" s="1">
        <f>(Table2[[#This Row],[Current Month High]]/Table2[[#This Row],[Close Price]])-1</f>
        <v>9.0748118636564845E-2</v>
      </c>
      <c r="AI489">
        <v>20.1947764497565</v>
      </c>
      <c r="AJ489">
        <v>18.8947368421052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-0.09</v>
      </c>
      <c r="AM489" t="s">
        <v>3089</v>
      </c>
      <c r="AN489">
        <v>-5.49</v>
      </c>
      <c r="AO489" t="s">
        <v>3089</v>
      </c>
      <c r="AP489">
        <v>9.2620623223112999E-2</v>
      </c>
      <c r="AQ489">
        <f>(Table2[[#This Row],[Sharpe Ratio]]-AVERAGE(Table2[Sharpe Ratio]))/_xlfn.STDEV.P(Table2[Sharpe Ratio])</f>
        <v>0.39268169455032353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571</v>
      </c>
      <c r="AT489">
        <f>_xlfn.RANK.AVG(Table2[[#This Row],[6M Return vs Nifty Z-Score]],Table2[6M Return vs Nifty Z-Score])</f>
        <v>550</v>
      </c>
      <c r="AU489">
        <f>_xlfn.RANK.AVG(Table2[[#This Row],[Sharpe Ratio Z-Score]],Table2[Sharpe Ratio Z-Score])</f>
        <v>242</v>
      </c>
      <c r="AV489">
        <f>(Table2[[#This Row],[Rank 1Y]]+Table2[[#This Row],[Rank 6M]]+Table2[[#This Row],[Rank Sharpe]])/3</f>
        <v>454.33333333333331</v>
      </c>
    </row>
    <row r="490" spans="1:48" x14ac:dyDescent="0.3">
      <c r="A490" t="s">
        <v>71</v>
      </c>
      <c r="B490" t="s">
        <v>72</v>
      </c>
      <c r="C490" t="s">
        <v>3030</v>
      </c>
      <c r="D490" t="s">
        <v>24</v>
      </c>
      <c r="E490">
        <v>348091.07353667001</v>
      </c>
      <c r="F490">
        <v>1126.0999999999999</v>
      </c>
      <c r="G490">
        <v>-4.0693978171101</v>
      </c>
      <c r="H490">
        <f>(Table2[[#This Row],[1Y Return vs Nifty]]-AVERAGE(Table2[1Y Return vs Nifty]))/_xlfn.STDEV.P(Table2[1Y Return vs Nifty])</f>
        <v>-0.56688375556395487</v>
      </c>
      <c r="I490">
        <v>-10.6621042373789</v>
      </c>
      <c r="J490">
        <f>(Table2[[#This Row],[1M Return vs Nifty]]-AVERAGE(Table2[1M Return vs Nifty]))/_xlfn.STDEV.P(Table2[1M Return vs Nifty])</f>
        <v>-0.94890396113560549</v>
      </c>
      <c r="K490">
        <v>-2.1656338803884001</v>
      </c>
      <c r="L490">
        <f>(Table2[[#This Row],[6M Return vs Nifty]]-AVERAGE(Table2[6M Return vs Nifty]))/_xlfn.STDEV.P(Table2[6M Return vs Nifty])</f>
        <v>-0.21866272564732886</v>
      </c>
      <c r="M490">
        <v>0.79170072416209203</v>
      </c>
      <c r="N490">
        <f>(Table2[[#This Row],[1W Return vs Nifty]]-AVERAGE(Table2[1W Return vs Nifty]))/_xlfn.STDEV.P(Table2[1W Return vs Nifty])</f>
        <v>0.38353516074399063</v>
      </c>
      <c r="O490">
        <v>1204.07</v>
      </c>
      <c r="P490">
        <v>1207.50715769977</v>
      </c>
      <c r="Q490">
        <v>1119.3439575361101</v>
      </c>
      <c r="R490">
        <v>12.0424452390877</v>
      </c>
      <c r="S490" s="1">
        <f>(Table2[[#This Row],[Close Price]]-Table2[[#This Row],[20D EMA]])/Table2[[#This Row],[20D EMA]]</f>
        <v>-6.4755371365452202E-2</v>
      </c>
      <c r="T490" s="1">
        <f>(Table2[[#This Row],[Close Price]]-Table2[[#This Row],[50D EMA]])/Table2[[#This Row],[50D EMA]]</f>
        <v>-6.7417536352203433E-2</v>
      </c>
      <c r="U490" s="1">
        <f>(Table2[[#This Row],[Close Price]]-Table2[[#This Row],[200D EMA]])/Table2[[#This Row],[200D EMA]]</f>
        <v>6.035716205375458E-3</v>
      </c>
      <c r="V490">
        <v>1.4279981244877</v>
      </c>
      <c r="W490">
        <v>1123.0999999999999</v>
      </c>
      <c r="X490">
        <v>1151</v>
      </c>
      <c r="Y490">
        <v>1123.0999999999999</v>
      </c>
      <c r="Z490">
        <v>1151.45</v>
      </c>
      <c r="AA490">
        <v>1123.0999999999999</v>
      </c>
      <c r="AB490">
        <v>1175.6500000000001</v>
      </c>
      <c r="AC490" s="1">
        <f>(Table2[[#This Row],[Close Price]]/Table2[[#This Row],[Day Low]])-1</f>
        <v>2.6711779894934562E-3</v>
      </c>
      <c r="AD490" s="1">
        <f>(Table2[[#This Row],[Day High]]/Table2[[#This Row],[Close Price]])-1</f>
        <v>2.2111712991741417E-2</v>
      </c>
      <c r="AE490" s="1">
        <f>(Table2[[#This Row],[Close Price]]/Table2[[#This Row],[Current Week Low]])-1</f>
        <v>2.6711779894934562E-3</v>
      </c>
      <c r="AF490" s="1">
        <f>(Table2[[#This Row],[Current Week High]]/Table2[[#This Row],[Close Price]])-1</f>
        <v>2.2511322262676714E-2</v>
      </c>
      <c r="AG490" s="1">
        <f>(Table2[[#This Row],[Close Price]]/Table2[[#This Row],[Current Month Low]])-1</f>
        <v>2.6711779894934562E-3</v>
      </c>
      <c r="AH490" s="1">
        <f>(Table2[[#This Row],[Current Month High]]/Table2[[#This Row],[Close Price]])-1</f>
        <v>4.4001420832963545E-2</v>
      </c>
      <c r="AI490">
        <v>18.963679957375</v>
      </c>
      <c r="AJ490">
        <v>21.229411131445701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-0.05</v>
      </c>
      <c r="AM490" t="s">
        <v>3089</v>
      </c>
      <c r="AN490">
        <v>-12.86</v>
      </c>
      <c r="AO490" t="s">
        <v>3089</v>
      </c>
      <c r="AP490">
        <v>2.4450051178222999E-2</v>
      </c>
      <c r="AQ490">
        <f>(Table2[[#This Row],[Sharpe Ratio]]-AVERAGE(Table2[Sharpe Ratio]))/_xlfn.STDEV.P(Table2[Sharpe Ratio])</f>
        <v>-0.40557611484138123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518</v>
      </c>
      <c r="AT490">
        <f>_xlfn.RANK.AVG(Table2[[#This Row],[6M Return vs Nifty Z-Score]],Table2[6M Return vs Nifty Z-Score])</f>
        <v>395</v>
      </c>
      <c r="AU490">
        <f>_xlfn.RANK.AVG(Table2[[#This Row],[Sharpe Ratio Z-Score]],Table2[Sharpe Ratio Z-Score])</f>
        <v>454</v>
      </c>
      <c r="AV490">
        <f>(Table2[[#This Row],[Rank 1Y]]+Table2[[#This Row],[Rank 6M]]+Table2[[#This Row],[Rank Sharpe]])/3</f>
        <v>455.66666666666669</v>
      </c>
    </row>
    <row r="491" spans="1:48" x14ac:dyDescent="0.3">
      <c r="A491" t="s">
        <v>1237</v>
      </c>
      <c r="B491" t="s">
        <v>1238</v>
      </c>
      <c r="C491" t="s">
        <v>3044</v>
      </c>
      <c r="D491" t="s">
        <v>385</v>
      </c>
      <c r="E491">
        <v>8807.1503680599999</v>
      </c>
      <c r="F491">
        <v>221.02</v>
      </c>
      <c r="G491">
        <v>16.866049601351399</v>
      </c>
      <c r="H491">
        <f>(Table2[[#This Row],[1Y Return vs Nifty]]-AVERAGE(Table2[1Y Return vs Nifty]))/_xlfn.STDEV.P(Table2[1Y Return vs Nifty])</f>
        <v>-0.23923272141112964</v>
      </c>
      <c r="I491">
        <v>-7.6184415741510998</v>
      </c>
      <c r="J491">
        <f>(Table2[[#This Row],[1M Return vs Nifty]]-AVERAGE(Table2[1M Return vs Nifty]))/_xlfn.STDEV.P(Table2[1M Return vs Nifty])</f>
        <v>-0.62614567844738922</v>
      </c>
      <c r="K491">
        <v>-31.857268948726801</v>
      </c>
      <c r="L491">
        <f>(Table2[[#This Row],[6M Return vs Nifty]]-AVERAGE(Table2[6M Return vs Nifty]))/_xlfn.STDEV.P(Table2[6M Return vs Nifty])</f>
        <v>-1.3132332532625546</v>
      </c>
      <c r="M491">
        <v>-3.48017519697289</v>
      </c>
      <c r="N491">
        <f>(Table2[[#This Row],[1W Return vs Nifty]]-AVERAGE(Table2[1W Return vs Nifty]))/_xlfn.STDEV.P(Table2[1W Return vs Nifty])</f>
        <v>-0.46900876539209824</v>
      </c>
      <c r="O491">
        <v>238.17</v>
      </c>
      <c r="P491">
        <v>237.44781128861601</v>
      </c>
      <c r="Q491">
        <v>223.71690257080701</v>
      </c>
      <c r="R491">
        <v>25.427876547579402</v>
      </c>
      <c r="S491" s="1">
        <f>(Table2[[#This Row],[Close Price]]-Table2[[#This Row],[20D EMA]])/Table2[[#This Row],[20D EMA]]</f>
        <v>-7.2007389679640502E-2</v>
      </c>
      <c r="T491" s="1">
        <f>(Table2[[#This Row],[Close Price]]-Table2[[#This Row],[50D EMA]])/Table2[[#This Row],[50D EMA]]</f>
        <v>-6.918493457346768E-2</v>
      </c>
      <c r="U491" s="1">
        <f>(Table2[[#This Row],[Close Price]]-Table2[[#This Row],[200D EMA]])/Table2[[#This Row],[200D EMA]]</f>
        <v>-1.2054979037417259E-2</v>
      </c>
      <c r="V491">
        <v>0.56424271323392305</v>
      </c>
      <c r="W491">
        <v>220.2</v>
      </c>
      <c r="X491">
        <v>231.8</v>
      </c>
      <c r="Y491">
        <v>220.09</v>
      </c>
      <c r="Z491">
        <v>232.51</v>
      </c>
      <c r="AA491">
        <v>220.09</v>
      </c>
      <c r="AB491">
        <v>247.6</v>
      </c>
      <c r="AC491" s="1">
        <f>(Table2[[#This Row],[Close Price]]/Table2[[#This Row],[Day Low]])-1</f>
        <v>3.7238873751135326E-3</v>
      </c>
      <c r="AD491" s="1">
        <f>(Table2[[#This Row],[Day High]]/Table2[[#This Row],[Close Price]])-1</f>
        <v>4.8773866618405659E-2</v>
      </c>
      <c r="AE491" s="1">
        <f>(Table2[[#This Row],[Close Price]]/Table2[[#This Row],[Current Week Low]])-1</f>
        <v>4.2255440955973889E-3</v>
      </c>
      <c r="AF491" s="1">
        <f>(Table2[[#This Row],[Current Week High]]/Table2[[#This Row],[Close Price]])-1</f>
        <v>5.1986245588634405E-2</v>
      </c>
      <c r="AG491" s="1">
        <f>(Table2[[#This Row],[Close Price]]/Table2[[#This Row],[Current Month Low]])-1</f>
        <v>4.2255440955973889E-3</v>
      </c>
      <c r="AH491" s="1">
        <f>(Table2[[#This Row],[Current Month High]]/Table2[[#This Row],[Close Price]])-1</f>
        <v>0.12026060989955645</v>
      </c>
      <c r="AI491">
        <v>45.801284951588002</v>
      </c>
      <c r="AJ491">
        <v>51.228190215531903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-0.1</v>
      </c>
      <c r="AM491" t="s">
        <v>3089</v>
      </c>
      <c r="AN491">
        <v>-8.24</v>
      </c>
      <c r="AO491" t="s">
        <v>3089</v>
      </c>
      <c r="AP491">
        <v>6.9555837788160005E-2</v>
      </c>
      <c r="AQ491">
        <f>(Table2[[#This Row],[Sharpe Ratio]]-AVERAGE(Table2[Sharpe Ratio]))/_xlfn.STDEV.P(Table2[Sharpe Ratio])</f>
        <v>0.12259968492201509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-2.5250207335911568</v>
      </c>
      <c r="AS491">
        <f>_xlfn.RANK.AVG(Table2[[#This Row],[1Y Return vs Nifty Z-Score]],Table2[1Y Return vs Nifty Z-Score])</f>
        <v>373</v>
      </c>
      <c r="AT491">
        <f>_xlfn.RANK.AVG(Table2[[#This Row],[6M Return vs Nifty Z-Score]],Table2[6M Return vs Nifty Z-Score])</f>
        <v>696</v>
      </c>
      <c r="AU491">
        <f>_xlfn.RANK.AVG(Table2[[#This Row],[Sharpe Ratio Z-Score]],Table2[Sharpe Ratio Z-Score])</f>
        <v>302</v>
      </c>
      <c r="AV491">
        <f>(Table2[[#This Row],[Rank 1Y]]+Table2[[#This Row],[Rank 6M]]+Table2[[#This Row],[Rank Sharpe]])/3</f>
        <v>457</v>
      </c>
    </row>
    <row r="492" spans="1:48" x14ac:dyDescent="0.3">
      <c r="A492" t="s">
        <v>1899</v>
      </c>
      <c r="B492" t="s">
        <v>1900</v>
      </c>
      <c r="C492" t="s">
        <v>3039</v>
      </c>
      <c r="D492" t="s">
        <v>392</v>
      </c>
      <c r="E492">
        <v>3451.93183731</v>
      </c>
      <c r="F492">
        <v>479.1</v>
      </c>
      <c r="G492">
        <v>10.1517864767467</v>
      </c>
      <c r="H492">
        <f>(Table2[[#This Row],[1Y Return vs Nifty]]-AVERAGE(Table2[1Y Return vs Nifty]))/_xlfn.STDEV.P(Table2[1Y Return vs Nifty])</f>
        <v>-0.34431455760876167</v>
      </c>
      <c r="I492">
        <v>-6.5527483706906802</v>
      </c>
      <c r="J492">
        <f>(Table2[[#This Row],[1M Return vs Nifty]]-AVERAGE(Table2[1M Return vs Nifty]))/_xlfn.STDEV.P(Table2[1M Return vs Nifty])</f>
        <v>-0.51313666717390649</v>
      </c>
      <c r="K492">
        <v>8.5677218710954293</v>
      </c>
      <c r="L492">
        <f>(Table2[[#This Row],[6M Return vs Nifty]]-AVERAGE(Table2[6M Return vs Nifty]))/_xlfn.STDEV.P(Table2[6M Return vs Nifty])</f>
        <v>0.17701824109442746</v>
      </c>
      <c r="M492">
        <v>-3.6927244518683202</v>
      </c>
      <c r="N492">
        <f>(Table2[[#This Row],[1W Return vs Nifty]]-AVERAGE(Table2[1W Return vs Nifty]))/_xlfn.STDEV.P(Table2[1W Return vs Nifty])</f>
        <v>-0.51142750123817726</v>
      </c>
      <c r="O492">
        <v>510.93</v>
      </c>
      <c r="P492">
        <v>496.62945617118498</v>
      </c>
      <c r="Q492">
        <v>447.81512738967399</v>
      </c>
      <c r="R492">
        <v>25.955778957792401</v>
      </c>
      <c r="S492" s="1">
        <f>(Table2[[#This Row],[Close Price]]-Table2[[#This Row],[20D EMA]])/Table2[[#This Row],[20D EMA]]</f>
        <v>-6.2298162174857584E-2</v>
      </c>
      <c r="T492" s="1">
        <f>(Table2[[#This Row],[Close Price]]-Table2[[#This Row],[50D EMA]])/Table2[[#This Row],[50D EMA]]</f>
        <v>-3.5296851512453722E-2</v>
      </c>
      <c r="U492" s="1">
        <f>(Table2[[#This Row],[Close Price]]-Table2[[#This Row],[200D EMA]])/Table2[[#This Row],[200D EMA]]</f>
        <v>6.9861133974384398E-2</v>
      </c>
      <c r="V492">
        <v>0.92361334314488297</v>
      </c>
      <c r="W492">
        <v>475</v>
      </c>
      <c r="X492">
        <v>499.75</v>
      </c>
      <c r="Y492">
        <v>475</v>
      </c>
      <c r="Z492">
        <v>504.7</v>
      </c>
      <c r="AA492">
        <v>475</v>
      </c>
      <c r="AB492">
        <v>524.4</v>
      </c>
      <c r="AC492" s="1">
        <f>(Table2[[#This Row],[Close Price]]/Table2[[#This Row],[Day Low]])-1</f>
        <v>8.6315789473685456E-3</v>
      </c>
      <c r="AD492" s="1">
        <f>(Table2[[#This Row],[Day High]]/Table2[[#This Row],[Close Price]])-1</f>
        <v>4.3101648925067737E-2</v>
      </c>
      <c r="AE492" s="1">
        <f>(Table2[[#This Row],[Close Price]]/Table2[[#This Row],[Current Week Low]])-1</f>
        <v>8.6315789473685456E-3</v>
      </c>
      <c r="AF492" s="1">
        <f>(Table2[[#This Row],[Current Week High]]/Table2[[#This Row],[Close Price]])-1</f>
        <v>5.343352118555611E-2</v>
      </c>
      <c r="AG492" s="1">
        <f>(Table2[[#This Row],[Close Price]]/Table2[[#This Row],[Current Month Low]])-1</f>
        <v>8.6315789473685456E-3</v>
      </c>
      <c r="AH492" s="1">
        <f>(Table2[[#This Row],[Current Month High]]/Table2[[#This Row],[Close Price]])-1</f>
        <v>9.4552285535378644E-2</v>
      </c>
      <c r="AI492">
        <v>15.7795867251095</v>
      </c>
      <c r="AJ492">
        <v>37.652636115500599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0.04</v>
      </c>
      <c r="AM492" t="s">
        <v>3088</v>
      </c>
      <c r="AN492">
        <v>-6.55</v>
      </c>
      <c r="AO492" t="s">
        <v>3089</v>
      </c>
      <c r="AP492">
        <v>-8.2475091031705E-2</v>
      </c>
      <c r="AQ492">
        <f>(Table2[[#This Row],[Sharpe Ratio]]-AVERAGE(Table2[Sharpe Ratio]))/_xlfn.STDEV.P(Table2[Sharpe Ratio])</f>
        <v>-1.6576388044897612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-2.8494992894161797</v>
      </c>
      <c r="AS492">
        <f>_xlfn.RANK.AVG(Table2[[#This Row],[1Y Return vs Nifty Z-Score]],Table2[1Y Return vs Nifty Z-Score])</f>
        <v>413</v>
      </c>
      <c r="AT492">
        <f>_xlfn.RANK.AVG(Table2[[#This Row],[6M Return vs Nifty Z-Score]],Table2[6M Return vs Nifty Z-Score])</f>
        <v>262</v>
      </c>
      <c r="AU492">
        <f>_xlfn.RANK.AVG(Table2[[#This Row],[Sharpe Ratio Z-Score]],Table2[Sharpe Ratio Z-Score])</f>
        <v>701</v>
      </c>
      <c r="AV492">
        <f>(Table2[[#This Row],[Rank 1Y]]+Table2[[#This Row],[Rank 6M]]+Table2[[#This Row],[Rank Sharpe]])/3</f>
        <v>458.66666666666669</v>
      </c>
    </row>
    <row r="493" spans="1:48" x14ac:dyDescent="0.3">
      <c r="A493" t="s">
        <v>1441</v>
      </c>
      <c r="B493" t="s">
        <v>1442</v>
      </c>
      <c r="C493" t="s">
        <v>3046</v>
      </c>
      <c r="D493" t="s">
        <v>1443</v>
      </c>
      <c r="E493">
        <v>6908.6484264000001</v>
      </c>
      <c r="F493">
        <v>902.6</v>
      </c>
      <c r="G493">
        <v>8.9407593746940108</v>
      </c>
      <c r="H493">
        <f>(Table2[[#This Row],[1Y Return vs Nifty]]-AVERAGE(Table2[1Y Return vs Nifty]))/_xlfn.STDEV.P(Table2[1Y Return vs Nifty])</f>
        <v>-0.36326778437499535</v>
      </c>
      <c r="I493">
        <v>-0.45922563942497602</v>
      </c>
      <c r="J493">
        <f>(Table2[[#This Row],[1M Return vs Nifty]]-AVERAGE(Table2[1M Return vs Nifty]))/_xlfn.STDEV.P(Table2[1M Return vs Nifty])</f>
        <v>0.13303708789631133</v>
      </c>
      <c r="K493">
        <v>-5.2479707334812504</v>
      </c>
      <c r="L493">
        <f>(Table2[[#This Row],[6M Return vs Nifty]]-AVERAGE(Table2[6M Return vs Nifty]))/_xlfn.STDEV.P(Table2[6M Return vs Nifty])</f>
        <v>-0.33229186960698148</v>
      </c>
      <c r="M493">
        <v>3.74343674651807</v>
      </c>
      <c r="N493">
        <f>(Table2[[#This Row],[1W Return vs Nifty]]-AVERAGE(Table2[1W Return vs Nifty]))/_xlfn.STDEV.P(Table2[1W Return vs Nifty])</f>
        <v>0.97261702170499209</v>
      </c>
      <c r="O493">
        <v>907.91</v>
      </c>
      <c r="P493">
        <v>857.44632670939598</v>
      </c>
      <c r="Q493">
        <v>783.01004152400606</v>
      </c>
      <c r="R493">
        <v>45.521673364625101</v>
      </c>
      <c r="S493" s="1">
        <f>(Table2[[#This Row],[Close Price]]-Table2[[#This Row],[20D EMA]])/Table2[[#This Row],[20D EMA]]</f>
        <v>-5.8485973279289198E-3</v>
      </c>
      <c r="T493" s="1">
        <f>(Table2[[#This Row],[Close Price]]-Table2[[#This Row],[50D EMA]])/Table2[[#This Row],[50D EMA]]</f>
        <v>5.2660641120114614E-2</v>
      </c>
      <c r="U493" s="1">
        <f>(Table2[[#This Row],[Close Price]]-Table2[[#This Row],[200D EMA]])/Table2[[#This Row],[200D EMA]]</f>
        <v>0.15273106618560203</v>
      </c>
      <c r="V493">
        <v>1.2149126930499501</v>
      </c>
      <c r="W493">
        <v>896</v>
      </c>
      <c r="X493">
        <v>953.7</v>
      </c>
      <c r="Y493">
        <v>896</v>
      </c>
      <c r="Z493">
        <v>965.2</v>
      </c>
      <c r="AA493">
        <v>896</v>
      </c>
      <c r="AB493">
        <v>1034.9000000000001</v>
      </c>
      <c r="AC493" s="1">
        <f>(Table2[[#This Row],[Close Price]]/Table2[[#This Row],[Day Low]])-1</f>
        <v>7.3660714285714857E-3</v>
      </c>
      <c r="AD493" s="1">
        <f>(Table2[[#This Row],[Day High]]/Table2[[#This Row],[Close Price]])-1</f>
        <v>5.6614225570573939E-2</v>
      </c>
      <c r="AE493" s="1">
        <f>(Table2[[#This Row],[Close Price]]/Table2[[#This Row],[Current Week Low]])-1</f>
        <v>7.3660714285714857E-3</v>
      </c>
      <c r="AF493" s="1">
        <f>(Table2[[#This Row],[Current Week High]]/Table2[[#This Row],[Close Price]])-1</f>
        <v>6.9355196100155059E-2</v>
      </c>
      <c r="AG493" s="1">
        <f>(Table2[[#This Row],[Close Price]]/Table2[[#This Row],[Current Month Low]])-1</f>
        <v>7.3660714285714857E-3</v>
      </c>
      <c r="AH493" s="1">
        <f>(Table2[[#This Row],[Current Month High]]/Table2[[#This Row],[Close Price]])-1</f>
        <v>0.14657655661422564</v>
      </c>
      <c r="AI493">
        <v>14.657655661422501</v>
      </c>
      <c r="AJ493">
        <v>52.595097210481804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0.26</v>
      </c>
      <c r="AM493" t="s">
        <v>3088</v>
      </c>
      <c r="AN493">
        <v>1.27</v>
      </c>
      <c r="AO493" t="s">
        <v>3088</v>
      </c>
      <c r="AP493">
        <v>1.8662306223159999E-3</v>
      </c>
      <c r="AQ493">
        <f>(Table2[[#This Row],[Sharpe Ratio]]-AVERAGE(Table2[Sharpe Ratio]))/_xlfn.STDEV.P(Table2[Sharpe Ratio])</f>
        <v>-0.67002616394442394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-0.25993170832509738</v>
      </c>
      <c r="AS493">
        <f>_xlfn.RANK.AVG(Table2[[#This Row],[1Y Return vs Nifty Z-Score]],Table2[1Y Return vs Nifty Z-Score])</f>
        <v>423</v>
      </c>
      <c r="AT493">
        <f>_xlfn.RANK.AVG(Table2[[#This Row],[6M Return vs Nifty Z-Score]],Table2[6M Return vs Nifty Z-Score])</f>
        <v>440</v>
      </c>
      <c r="AU493">
        <f>_xlfn.RANK.AVG(Table2[[#This Row],[Sharpe Ratio Z-Score]],Table2[Sharpe Ratio Z-Score])</f>
        <v>516</v>
      </c>
      <c r="AV493">
        <f>(Table2[[#This Row],[Rank 1Y]]+Table2[[#This Row],[Rank 6M]]+Table2[[#This Row],[Rank Sharpe]])/3</f>
        <v>459.66666666666669</v>
      </c>
    </row>
    <row r="494" spans="1:48" x14ac:dyDescent="0.3">
      <c r="A494" t="s">
        <v>399</v>
      </c>
      <c r="B494" t="s">
        <v>400</v>
      </c>
      <c r="C494" t="s">
        <v>3036</v>
      </c>
      <c r="D494" t="s">
        <v>382</v>
      </c>
      <c r="E494">
        <v>57540.986658189999</v>
      </c>
      <c r="F494">
        <v>135673.29999999999</v>
      </c>
      <c r="G494">
        <v>2.4408440736110601</v>
      </c>
      <c r="H494">
        <f>(Table2[[#This Row],[1Y Return vs Nifty]]-AVERAGE(Table2[1Y Return vs Nifty]))/_xlfn.STDEV.P(Table2[1Y Return vs Nifty])</f>
        <v>-0.46499496162307102</v>
      </c>
      <c r="I494">
        <v>6.9999814735402301</v>
      </c>
      <c r="J494">
        <f>(Table2[[#This Row],[1M Return vs Nifty]]-AVERAGE(Table2[1M Return vs Nifty]))/_xlfn.STDEV.P(Table2[1M Return vs Nifty])</f>
        <v>0.92403173624646873</v>
      </c>
      <c r="K494">
        <v>-14.788244992587</v>
      </c>
      <c r="L494">
        <f>(Table2[[#This Row],[6M Return vs Nifty]]-AVERAGE(Table2[6M Return vs Nifty]))/_xlfn.STDEV.P(Table2[6M Return vs Nifty])</f>
        <v>-0.68399035321520396</v>
      </c>
      <c r="M494">
        <v>1.33765867657727</v>
      </c>
      <c r="N494">
        <f>(Table2[[#This Row],[1W Return vs Nifty]]-AVERAGE(Table2[1W Return vs Nifty]))/_xlfn.STDEV.P(Table2[1W Return vs Nifty])</f>
        <v>0.4924927112089843</v>
      </c>
      <c r="O494">
        <v>135266.76999999999</v>
      </c>
      <c r="P494">
        <v>132373.328170489</v>
      </c>
      <c r="Q494">
        <v>126634.826121907</v>
      </c>
      <c r="R494">
        <v>46.354558258347097</v>
      </c>
      <c r="S494" s="1">
        <f>(Table2[[#This Row],[Close Price]]-Table2[[#This Row],[20D EMA]])/Table2[[#This Row],[20D EMA]]</f>
        <v>3.005394451275793E-3</v>
      </c>
      <c r="T494" s="1">
        <f>(Table2[[#This Row],[Close Price]]-Table2[[#This Row],[50D EMA]])/Table2[[#This Row],[50D EMA]]</f>
        <v>2.4929280506272567E-2</v>
      </c>
      <c r="U494" s="1">
        <f>(Table2[[#This Row],[Close Price]]-Table2[[#This Row],[200D EMA]])/Table2[[#This Row],[200D EMA]]</f>
        <v>7.1374314277432363E-2</v>
      </c>
      <c r="V494">
        <v>1.28311051099781</v>
      </c>
      <c r="W494">
        <v>135300</v>
      </c>
      <c r="X494">
        <v>139000</v>
      </c>
      <c r="Y494">
        <v>135275</v>
      </c>
      <c r="Z494">
        <v>139000</v>
      </c>
      <c r="AA494">
        <v>135275</v>
      </c>
      <c r="AB494">
        <v>143849.9</v>
      </c>
      <c r="AC494" s="1">
        <f>(Table2[[#This Row],[Close Price]]/Table2[[#This Row],[Day Low]])-1</f>
        <v>2.7590539541757497E-3</v>
      </c>
      <c r="AD494" s="1">
        <f>(Table2[[#This Row],[Day High]]/Table2[[#This Row],[Close Price]])-1</f>
        <v>2.4519931335052814E-2</v>
      </c>
      <c r="AE494" s="1">
        <f>(Table2[[#This Row],[Close Price]]/Table2[[#This Row],[Current Week Low]])-1</f>
        <v>2.944372574385401E-3</v>
      </c>
      <c r="AF494" s="1">
        <f>(Table2[[#This Row],[Current Week High]]/Table2[[#This Row],[Close Price]])-1</f>
        <v>2.4519931335052814E-2</v>
      </c>
      <c r="AG494" s="1">
        <f>(Table2[[#This Row],[Close Price]]/Table2[[#This Row],[Current Month Low]])-1</f>
        <v>2.944372574385401E-3</v>
      </c>
      <c r="AH494" s="1">
        <f>(Table2[[#This Row],[Current Month High]]/Table2[[#This Row],[Close Price]])-1</f>
        <v>6.0266832162260364E-2</v>
      </c>
      <c r="AI494">
        <v>11.624763310098601</v>
      </c>
      <c r="AJ494">
        <v>29.4506092150333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</v>
      </c>
      <c r="AM494" t="s">
        <v>3090</v>
      </c>
      <c r="AN494">
        <v>5.89</v>
      </c>
      <c r="AO494" t="s">
        <v>3088</v>
      </c>
      <c r="AP494">
        <v>5.2295770870817E-2</v>
      </c>
      <c r="AQ494">
        <f>(Table2[[#This Row],[Sharpe Ratio]]-AVERAGE(Table2[Sharpe Ratio]))/_xlfn.STDEV.P(Table2[Sharpe Ratio])</f>
        <v>-7.9510738888419183E-2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0.1880283937287589</v>
      </c>
      <c r="AS494">
        <f>_xlfn.RANK.AVG(Table2[[#This Row],[1Y Return vs Nifty Z-Score]],Table2[1Y Return vs Nifty Z-Score])</f>
        <v>462</v>
      </c>
      <c r="AT494">
        <f>_xlfn.RANK.AVG(Table2[[#This Row],[6M Return vs Nifty Z-Score]],Table2[6M Return vs Nifty Z-Score])</f>
        <v>549</v>
      </c>
      <c r="AU494">
        <f>_xlfn.RANK.AVG(Table2[[#This Row],[Sharpe Ratio Z-Score]],Table2[Sharpe Ratio Z-Score])</f>
        <v>369</v>
      </c>
      <c r="AV494">
        <f>(Table2[[#This Row],[Rank 1Y]]+Table2[[#This Row],[Rank 6M]]+Table2[[#This Row],[Rank Sharpe]])/3</f>
        <v>460</v>
      </c>
    </row>
    <row r="495" spans="1:48" x14ac:dyDescent="0.3">
      <c r="A495" t="s">
        <v>731</v>
      </c>
      <c r="B495" t="s">
        <v>732</v>
      </c>
      <c r="C495" t="s">
        <v>3040</v>
      </c>
      <c r="D495" t="s">
        <v>512</v>
      </c>
      <c r="E495">
        <v>21706.35858461</v>
      </c>
      <c r="F495">
        <v>179.95</v>
      </c>
      <c r="G495">
        <v>-28.345475897322402</v>
      </c>
      <c r="H495">
        <f>(Table2[[#This Row],[1Y Return vs Nifty]]-AVERAGE(Table2[1Y Return vs Nifty]))/_xlfn.STDEV.P(Table2[1Y Return vs Nifty])</f>
        <v>-0.94681745982967536</v>
      </c>
      <c r="I495">
        <v>11.3739099933233</v>
      </c>
      <c r="J495">
        <f>(Table2[[#This Row],[1M Return vs Nifty]]-AVERAGE(Table2[1M Return vs Nifty]))/_xlfn.STDEV.P(Table2[1M Return vs Nifty])</f>
        <v>1.3878550352940267</v>
      </c>
      <c r="K495">
        <v>4.4482284233017602</v>
      </c>
      <c r="L495">
        <f>(Table2[[#This Row],[6M Return vs Nifty]]-AVERAGE(Table2[6M Return vs Nifty]))/_xlfn.STDEV.P(Table2[6M Return vs Nifty])</f>
        <v>2.5154724441307109E-2</v>
      </c>
      <c r="M495">
        <v>3.3081336695898198</v>
      </c>
      <c r="N495">
        <f>(Table2[[#This Row],[1W Return vs Nifty]]-AVERAGE(Table2[1W Return vs Nifty]))/_xlfn.STDEV.P(Table2[1W Return vs Nifty])</f>
        <v>0.88574301105607567</v>
      </c>
      <c r="O495">
        <v>175.72</v>
      </c>
      <c r="P495">
        <v>170.79298051142399</v>
      </c>
      <c r="Q495">
        <v>170.88573177383299</v>
      </c>
      <c r="R495">
        <v>58.135279936475797</v>
      </c>
      <c r="S495" s="1">
        <f>(Table2[[#This Row],[Close Price]]-Table2[[#This Row],[20D EMA]])/Table2[[#This Row],[20D EMA]]</f>
        <v>2.4072387889824663E-2</v>
      </c>
      <c r="T495" s="1">
        <f>(Table2[[#This Row],[Close Price]]-Table2[[#This Row],[50D EMA]])/Table2[[#This Row],[50D EMA]]</f>
        <v>5.3614729722241149E-2</v>
      </c>
      <c r="U495" s="1">
        <f>(Table2[[#This Row],[Close Price]]-Table2[[#This Row],[200D EMA]])/Table2[[#This Row],[200D EMA]]</f>
        <v>5.3042861636707898E-2</v>
      </c>
      <c r="V495">
        <v>1.47090972592706</v>
      </c>
      <c r="W495">
        <v>174.16</v>
      </c>
      <c r="X495">
        <v>183.89</v>
      </c>
      <c r="Y495">
        <v>167</v>
      </c>
      <c r="Z495">
        <v>188.57</v>
      </c>
      <c r="AA495">
        <v>167</v>
      </c>
      <c r="AB495">
        <v>188.57</v>
      </c>
      <c r="AC495" s="1">
        <f>(Table2[[#This Row],[Close Price]]/Table2[[#This Row],[Day Low]])-1</f>
        <v>3.3245291685806144E-2</v>
      </c>
      <c r="AD495" s="1">
        <f>(Table2[[#This Row],[Day High]]/Table2[[#This Row],[Close Price]])-1</f>
        <v>2.1894970825229176E-2</v>
      </c>
      <c r="AE495" s="1">
        <f>(Table2[[#This Row],[Close Price]]/Table2[[#This Row],[Current Week Low]])-1</f>
        <v>7.7544910179640603E-2</v>
      </c>
      <c r="AF495" s="1">
        <f>(Table2[[#This Row],[Current Week High]]/Table2[[#This Row],[Close Price]])-1</f>
        <v>4.7902195054181806E-2</v>
      </c>
      <c r="AG495" s="1">
        <f>(Table2[[#This Row],[Close Price]]/Table2[[#This Row],[Current Month Low]])-1</f>
        <v>7.7544910179640603E-2</v>
      </c>
      <c r="AH495" s="1">
        <f>(Table2[[#This Row],[Current Month High]]/Table2[[#This Row],[Close Price]])-1</f>
        <v>4.7902195054181806E-2</v>
      </c>
      <c r="AI495">
        <v>26.424006668518999</v>
      </c>
      <c r="AJ495">
        <v>26.502636203866398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0.06</v>
      </c>
      <c r="AM495" t="s">
        <v>3088</v>
      </c>
      <c r="AN495">
        <v>2.7</v>
      </c>
      <c r="AO495" t="s">
        <v>3088</v>
      </c>
      <c r="AP495">
        <v>3.2809073660390001E-2</v>
      </c>
      <c r="AQ495">
        <f>(Table2[[#This Row],[Sharpe Ratio]]-AVERAGE(Table2[Sharpe Ratio]))/_xlfn.STDEV.P(Table2[Sharpe Ratio])</f>
        <v>-0.30769436359427815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649</v>
      </c>
      <c r="AT495">
        <f>_xlfn.RANK.AVG(Table2[[#This Row],[6M Return vs Nifty Z-Score]],Table2[6M Return vs Nifty Z-Score])</f>
        <v>308</v>
      </c>
      <c r="AU495">
        <f>_xlfn.RANK.AVG(Table2[[#This Row],[Sharpe Ratio Z-Score]],Table2[Sharpe Ratio Z-Score])</f>
        <v>424</v>
      </c>
      <c r="AV495">
        <f>(Table2[[#This Row],[Rank 1Y]]+Table2[[#This Row],[Rank 6M]]+Table2[[#This Row],[Rank Sharpe]])/3</f>
        <v>460.33333333333331</v>
      </c>
    </row>
    <row r="496" spans="1:48" x14ac:dyDescent="0.3">
      <c r="A496" t="s">
        <v>1230</v>
      </c>
      <c r="B496" t="s">
        <v>1231</v>
      </c>
      <c r="C496" t="s">
        <v>3029</v>
      </c>
      <c r="D496" t="s">
        <v>21</v>
      </c>
      <c r="E496">
        <v>8910.6229595099994</v>
      </c>
      <c r="F496">
        <v>2887.7</v>
      </c>
      <c r="G496">
        <v>18.193465361182898</v>
      </c>
      <c r="H496">
        <f>(Table2[[#This Row],[1Y Return vs Nifty]]-AVERAGE(Table2[1Y Return vs Nifty]))/_xlfn.STDEV.P(Table2[1Y Return vs Nifty])</f>
        <v>-0.21845794942913629</v>
      </c>
      <c r="I496">
        <v>1.5617164101827601</v>
      </c>
      <c r="J496">
        <f>(Table2[[#This Row],[1M Return vs Nifty]]-AVERAGE(Table2[1M Return vs Nifty]))/_xlfn.STDEV.P(Table2[1M Return vs Nifty])</f>
        <v>0.3473432898365944</v>
      </c>
      <c r="K496">
        <v>-11.9198776835208</v>
      </c>
      <c r="L496">
        <f>(Table2[[#This Row],[6M Return vs Nifty]]-AVERAGE(Table2[6M Return vs Nifty]))/_xlfn.STDEV.P(Table2[6M Return vs Nifty])</f>
        <v>-0.5782491129078694</v>
      </c>
      <c r="M496">
        <v>6.4174854764134501</v>
      </c>
      <c r="N496">
        <f>(Table2[[#This Row],[1W Return vs Nifty]]-AVERAGE(Table2[1W Return vs Nifty]))/_xlfn.STDEV.P(Table2[1W Return vs Nifty])</f>
        <v>1.5062804625332387</v>
      </c>
      <c r="O496">
        <v>2798.62</v>
      </c>
      <c r="P496">
        <v>2740.2177929770301</v>
      </c>
      <c r="Q496">
        <v>2597.6378661778899</v>
      </c>
      <c r="R496">
        <v>66.620156509473702</v>
      </c>
      <c r="S496" s="1">
        <f>(Table2[[#This Row],[Close Price]]-Table2[[#This Row],[20D EMA]])/Table2[[#This Row],[20D EMA]]</f>
        <v>3.1829973344005232E-2</v>
      </c>
      <c r="T496" s="1">
        <f>(Table2[[#This Row],[Close Price]]-Table2[[#This Row],[50D EMA]])/Table2[[#This Row],[50D EMA]]</f>
        <v>5.3821344931397584E-2</v>
      </c>
      <c r="U496" s="1">
        <f>(Table2[[#This Row],[Close Price]]-Table2[[#This Row],[200D EMA]])/Table2[[#This Row],[200D EMA]]</f>
        <v>0.11166380718375547</v>
      </c>
      <c r="V496">
        <v>0.73836278138318701</v>
      </c>
      <c r="W496">
        <v>2822.05</v>
      </c>
      <c r="X496">
        <v>2917.65</v>
      </c>
      <c r="Y496">
        <v>2730.1</v>
      </c>
      <c r="Z496">
        <v>2917.65</v>
      </c>
      <c r="AA496">
        <v>2730.1</v>
      </c>
      <c r="AB496">
        <v>2917.65</v>
      </c>
      <c r="AC496" s="1">
        <f>(Table2[[#This Row],[Close Price]]/Table2[[#This Row],[Day Low]])-1</f>
        <v>2.3263230630215403E-2</v>
      </c>
      <c r="AD496" s="1">
        <f>(Table2[[#This Row],[Day High]]/Table2[[#This Row],[Close Price]])-1</f>
        <v>1.0371575994736482E-2</v>
      </c>
      <c r="AE496" s="1">
        <f>(Table2[[#This Row],[Close Price]]/Table2[[#This Row],[Current Week Low]])-1</f>
        <v>5.77268231932897E-2</v>
      </c>
      <c r="AF496" s="1">
        <f>(Table2[[#This Row],[Current Week High]]/Table2[[#This Row],[Close Price]])-1</f>
        <v>1.0371575994736482E-2</v>
      </c>
      <c r="AG496" s="1">
        <f>(Table2[[#This Row],[Close Price]]/Table2[[#This Row],[Current Month Low]])-1</f>
        <v>5.77268231932897E-2</v>
      </c>
      <c r="AH496" s="1">
        <f>(Table2[[#This Row],[Current Month High]]/Table2[[#This Row],[Close Price]])-1</f>
        <v>1.0371575994736482E-2</v>
      </c>
      <c r="AI496">
        <v>8.9102053537417394</v>
      </c>
      <c r="AJ496">
        <v>46.212658227848102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0.01</v>
      </c>
      <c r="AM496" t="s">
        <v>3088</v>
      </c>
      <c r="AN496">
        <v>9.51</v>
      </c>
      <c r="AO496" t="s">
        <v>3088</v>
      </c>
      <c r="AP496">
        <v>3.7432332007629999E-3</v>
      </c>
      <c r="AQ496">
        <f>(Table2[[#This Row],[Sharpe Ratio]]-AVERAGE(Table2[Sharpe Ratio]))/_xlfn.STDEV.P(Table2[Sharpe Ratio])</f>
        <v>-0.6480470031196176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0.40886968691320957</v>
      </c>
      <c r="AS496">
        <f>_xlfn.RANK.AVG(Table2[[#This Row],[1Y Return vs Nifty Z-Score]],Table2[1Y Return vs Nifty Z-Score])</f>
        <v>357</v>
      </c>
      <c r="AT496">
        <f>_xlfn.RANK.AVG(Table2[[#This Row],[6M Return vs Nifty Z-Score]],Table2[6M Return vs Nifty Z-Score])</f>
        <v>512</v>
      </c>
      <c r="AU496">
        <f>_xlfn.RANK.AVG(Table2[[#This Row],[Sharpe Ratio Z-Score]],Table2[Sharpe Ratio Z-Score])</f>
        <v>513</v>
      </c>
      <c r="AV496">
        <f>(Table2[[#This Row],[Rank 1Y]]+Table2[[#This Row],[Rank 6M]]+Table2[[#This Row],[Rank Sharpe]])/3</f>
        <v>460.66666666666669</v>
      </c>
    </row>
    <row r="497" spans="1:48" x14ac:dyDescent="0.3">
      <c r="A497" t="s">
        <v>920</v>
      </c>
      <c r="B497" t="s">
        <v>921</v>
      </c>
      <c r="C497" t="s">
        <v>3033</v>
      </c>
      <c r="D497" t="s">
        <v>46</v>
      </c>
      <c r="E497">
        <v>15454.287913349999</v>
      </c>
      <c r="F497">
        <v>1598.35</v>
      </c>
      <c r="G497">
        <v>-3.6828431597909401</v>
      </c>
      <c r="H497">
        <f>(Table2[[#This Row],[1Y Return vs Nifty]]-AVERAGE(Table2[1Y Return vs Nifty]))/_xlfn.STDEV.P(Table2[1Y Return vs Nifty])</f>
        <v>-0.56083396686368925</v>
      </c>
      <c r="I497">
        <v>-7.67389616120699</v>
      </c>
      <c r="J497">
        <f>(Table2[[#This Row],[1M Return vs Nifty]]-AVERAGE(Table2[1M Return vs Nifty]))/_xlfn.STDEV.P(Table2[1M Return vs Nifty])</f>
        <v>-0.63202623397070135</v>
      </c>
      <c r="K497">
        <v>9.8717046045593495</v>
      </c>
      <c r="L497">
        <f>(Table2[[#This Row],[6M Return vs Nifty]]-AVERAGE(Table2[6M Return vs Nifty]))/_xlfn.STDEV.P(Table2[6M Return vs Nifty])</f>
        <v>0.22508905515649125</v>
      </c>
      <c r="M497">
        <v>-1.3877958064337601</v>
      </c>
      <c r="N497">
        <f>(Table2[[#This Row],[1W Return vs Nifty]]-AVERAGE(Table2[1W Return vs Nifty]))/_xlfn.STDEV.P(Table2[1W Return vs Nifty])</f>
        <v>-5.142984374061866E-2</v>
      </c>
      <c r="O497">
        <v>1706.32</v>
      </c>
      <c r="P497">
        <v>1665.8202837958199</v>
      </c>
      <c r="Q497">
        <v>1437.29776802948</v>
      </c>
      <c r="R497">
        <v>27.383727757422601</v>
      </c>
      <c r="S497" s="1">
        <f>(Table2[[#This Row],[Close Price]]-Table2[[#This Row],[20D EMA]])/Table2[[#This Row],[20D EMA]]</f>
        <v>-6.3276524919124222E-2</v>
      </c>
      <c r="T497" s="1">
        <f>(Table2[[#This Row],[Close Price]]-Table2[[#This Row],[50D EMA]])/Table2[[#This Row],[50D EMA]]</f>
        <v>-4.0502738772083456E-2</v>
      </c>
      <c r="U497" s="1">
        <f>(Table2[[#This Row],[Close Price]]-Table2[[#This Row],[200D EMA]])/Table2[[#This Row],[200D EMA]]</f>
        <v>0.11205209912161818</v>
      </c>
      <c r="V497">
        <v>0.64984479627884595</v>
      </c>
      <c r="W497">
        <v>1581</v>
      </c>
      <c r="X497">
        <v>1668.4</v>
      </c>
      <c r="Y497">
        <v>1581</v>
      </c>
      <c r="Z497">
        <v>1668.4</v>
      </c>
      <c r="AA497">
        <v>1581</v>
      </c>
      <c r="AB497">
        <v>1810</v>
      </c>
      <c r="AC497" s="1">
        <f>(Table2[[#This Row],[Close Price]]/Table2[[#This Row],[Day Low]])-1</f>
        <v>1.0974067046173319E-2</v>
      </c>
      <c r="AD497" s="1">
        <f>(Table2[[#This Row],[Day High]]/Table2[[#This Row],[Close Price]])-1</f>
        <v>4.3826446022460885E-2</v>
      </c>
      <c r="AE497" s="1">
        <f>(Table2[[#This Row],[Close Price]]/Table2[[#This Row],[Current Week Low]])-1</f>
        <v>1.0974067046173319E-2</v>
      </c>
      <c r="AF497" s="1">
        <f>(Table2[[#This Row],[Current Week High]]/Table2[[#This Row],[Close Price]])-1</f>
        <v>4.3826446022460885E-2</v>
      </c>
      <c r="AG497" s="1">
        <f>(Table2[[#This Row],[Close Price]]/Table2[[#This Row],[Current Month Low]])-1</f>
        <v>1.0974067046173319E-2</v>
      </c>
      <c r="AH497" s="1">
        <f>(Table2[[#This Row],[Current Month High]]/Table2[[#This Row],[Close Price]])-1</f>
        <v>0.13241780586229557</v>
      </c>
      <c r="AI497">
        <v>16.370006569274501</v>
      </c>
      <c r="AJ497">
        <v>55.944192399629202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-0.03</v>
      </c>
      <c r="AM497" t="s">
        <v>3089</v>
      </c>
      <c r="AN497">
        <v>-5.87</v>
      </c>
      <c r="AO497" t="s">
        <v>3089</v>
      </c>
      <c r="AP497">
        <v>-3.2612268315216998E-2</v>
      </c>
      <c r="AQ497">
        <f>(Table2[[#This Row],[Sharpe Ratio]]-AVERAGE(Table2[Sharpe Ratio]))/_xlfn.STDEV.P(Table2[Sharpe Ratio])</f>
        <v>-1.0737594788836873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-2.0929604683022052</v>
      </c>
      <c r="AS497">
        <f>_xlfn.RANK.AVG(Table2[[#This Row],[1Y Return vs Nifty Z-Score]],Table2[1Y Return vs Nifty Z-Score])</f>
        <v>517</v>
      </c>
      <c r="AT497">
        <f>_xlfn.RANK.AVG(Table2[[#This Row],[6M Return vs Nifty Z-Score]],Table2[6M Return vs Nifty Z-Score])</f>
        <v>245</v>
      </c>
      <c r="AU497">
        <f>_xlfn.RANK.AVG(Table2[[#This Row],[Sharpe Ratio Z-Score]],Table2[Sharpe Ratio Z-Score])</f>
        <v>623</v>
      </c>
      <c r="AV497">
        <f>(Table2[[#This Row],[Rank 1Y]]+Table2[[#This Row],[Rank 6M]]+Table2[[#This Row],[Rank Sharpe]])/3</f>
        <v>461.66666666666669</v>
      </c>
    </row>
    <row r="498" spans="1:48" x14ac:dyDescent="0.3">
      <c r="A498" t="s">
        <v>1754</v>
      </c>
      <c r="B498" t="s">
        <v>1755</v>
      </c>
      <c r="C498" t="s">
        <v>3037</v>
      </c>
      <c r="D498" t="s">
        <v>130</v>
      </c>
      <c r="E498">
        <v>4243.2669031599999</v>
      </c>
      <c r="F498">
        <v>235.45</v>
      </c>
      <c r="G498">
        <v>-25.778668787677901</v>
      </c>
      <c r="H498">
        <f>(Table2[[#This Row],[1Y Return vs Nifty]]-AVERAGE(Table2[1Y Return vs Nifty]))/_xlfn.STDEV.P(Table2[1Y Return vs Nifty])</f>
        <v>-0.90664554531858588</v>
      </c>
      <c r="I498">
        <v>-10.296406079631</v>
      </c>
      <c r="J498">
        <f>(Table2[[#This Row],[1M Return vs Nifty]]-AVERAGE(Table2[1M Return vs Nifty]))/_xlfn.STDEV.P(Table2[1M Return vs Nifty])</f>
        <v>-0.9101243319726996</v>
      </c>
      <c r="K498">
        <v>-10.3755488756735</v>
      </c>
      <c r="L498">
        <f>(Table2[[#This Row],[6M Return vs Nifty]]-AVERAGE(Table2[6M Return vs Nifty]))/_xlfn.STDEV.P(Table2[6M Return vs Nifty])</f>
        <v>-0.52131803470600435</v>
      </c>
      <c r="M498">
        <v>-0.18414634543498101</v>
      </c>
      <c r="N498">
        <f>(Table2[[#This Row],[1W Return vs Nifty]]-AVERAGE(Table2[1W Return vs Nifty]))/_xlfn.STDEV.P(Table2[1W Return vs Nifty])</f>
        <v>0.18878407073535419</v>
      </c>
      <c r="O498">
        <v>246.3</v>
      </c>
      <c r="P498">
        <v>235.861150582703</v>
      </c>
      <c r="Q498">
        <v>212.41264572848399</v>
      </c>
      <c r="R498">
        <v>35.6151423174407</v>
      </c>
      <c r="S498" s="1">
        <f>(Table2[[#This Row],[Close Price]]-Table2[[#This Row],[20D EMA]])/Table2[[#This Row],[20D EMA]]</f>
        <v>-4.405196914332124E-2</v>
      </c>
      <c r="T498" s="1">
        <f>(Table2[[#This Row],[Close Price]]-Table2[[#This Row],[50D EMA]])/Table2[[#This Row],[50D EMA]]</f>
        <v>-1.743189082590559E-3</v>
      </c>
      <c r="U498" s="1">
        <f>(Table2[[#This Row],[Close Price]]-Table2[[#This Row],[200D EMA]])/Table2[[#This Row],[200D EMA]]</f>
        <v>0.10845566276201579</v>
      </c>
      <c r="V498">
        <v>1.00360821500736</v>
      </c>
      <c r="W498">
        <v>233.3</v>
      </c>
      <c r="X498">
        <v>245.1</v>
      </c>
      <c r="Y498">
        <v>233.3</v>
      </c>
      <c r="Z498">
        <v>251.15</v>
      </c>
      <c r="AA498">
        <v>233.3</v>
      </c>
      <c r="AB498">
        <v>274.95</v>
      </c>
      <c r="AC498" s="1">
        <f>(Table2[[#This Row],[Close Price]]/Table2[[#This Row],[Day Low]])-1</f>
        <v>9.2156022288898409E-3</v>
      </c>
      <c r="AD498" s="1">
        <f>(Table2[[#This Row],[Day High]]/Table2[[#This Row],[Close Price]])-1</f>
        <v>4.0985347207475042E-2</v>
      </c>
      <c r="AE498" s="1">
        <f>(Table2[[#This Row],[Close Price]]/Table2[[#This Row],[Current Week Low]])-1</f>
        <v>9.2156022288898409E-3</v>
      </c>
      <c r="AF498" s="1">
        <f>(Table2[[#This Row],[Current Week High]]/Table2[[#This Row],[Close Price]])-1</f>
        <v>6.6680823954130553E-2</v>
      </c>
      <c r="AG498" s="1">
        <f>(Table2[[#This Row],[Close Price]]/Table2[[#This Row],[Current Month Low]])-1</f>
        <v>9.2156022288898409E-3</v>
      </c>
      <c r="AH498" s="1">
        <f>(Table2[[#This Row],[Current Month High]]/Table2[[#This Row],[Close Price]])-1</f>
        <v>0.16776385644510516</v>
      </c>
      <c r="AI498">
        <v>16.776385644510501</v>
      </c>
      <c r="AJ498">
        <v>48.035209053756603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0.22</v>
      </c>
      <c r="AM498" t="s">
        <v>3088</v>
      </c>
      <c r="AN498">
        <v>-4.91</v>
      </c>
      <c r="AO498" t="s">
        <v>3089</v>
      </c>
      <c r="AP498">
        <v>8.8654778308473001E-2</v>
      </c>
      <c r="AQ498">
        <f>(Table2[[#This Row],[Sharpe Ratio]]-AVERAGE(Table2[Sharpe Ratio]))/_xlfn.STDEV.P(Table2[Sharpe Ratio])</f>
        <v>0.34624279021102716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-1.8030610510509084</v>
      </c>
      <c r="AS498">
        <f>_xlfn.RANK.AVG(Table2[[#This Row],[1Y Return vs Nifty Z-Score]],Table2[1Y Return vs Nifty Z-Score])</f>
        <v>640</v>
      </c>
      <c r="AT498">
        <f>_xlfn.RANK.AVG(Table2[[#This Row],[6M Return vs Nifty Z-Score]],Table2[6M Return vs Nifty Z-Score])</f>
        <v>498</v>
      </c>
      <c r="AU498">
        <f>_xlfn.RANK.AVG(Table2[[#This Row],[Sharpe Ratio Z-Score]],Table2[Sharpe Ratio Z-Score])</f>
        <v>247</v>
      </c>
      <c r="AV498">
        <f>(Table2[[#This Row],[Rank 1Y]]+Table2[[#This Row],[Rank 6M]]+Table2[[#This Row],[Rank Sharpe]])/3</f>
        <v>461.66666666666669</v>
      </c>
    </row>
    <row r="499" spans="1:48" x14ac:dyDescent="0.3">
      <c r="A499" t="s">
        <v>47</v>
      </c>
      <c r="B499" t="s">
        <v>48</v>
      </c>
      <c r="C499" t="s">
        <v>3029</v>
      </c>
      <c r="D499" t="s">
        <v>21</v>
      </c>
      <c r="E499">
        <v>428313.23998547503</v>
      </c>
      <c r="F499">
        <v>1582.75</v>
      </c>
      <c r="G499">
        <v>14.6032115723324</v>
      </c>
      <c r="H499">
        <f>(Table2[[#This Row],[1Y Return vs Nifty]]-AVERAGE(Table2[1Y Return vs Nifty]))/_xlfn.STDEV.P(Table2[1Y Return vs Nifty])</f>
        <v>-0.27464735600234497</v>
      </c>
      <c r="I499">
        <v>3.7789786403958501</v>
      </c>
      <c r="J499">
        <f>(Table2[[#This Row],[1M Return vs Nifty]]-AVERAGE(Table2[1M Return vs Nifty]))/_xlfn.STDEV.P(Table2[1M Return vs Nifty])</f>
        <v>0.5824678186942327</v>
      </c>
      <c r="K499">
        <v>-11.9331653872828</v>
      </c>
      <c r="L499">
        <f>(Table2[[#This Row],[6M Return vs Nifty]]-AVERAGE(Table2[6M Return vs Nifty]))/_xlfn.STDEV.P(Table2[6M Return vs Nifty])</f>
        <v>-0.57873895891615057</v>
      </c>
      <c r="M499">
        <v>-0.58009263637666098</v>
      </c>
      <c r="N499">
        <f>(Table2[[#This Row],[1W Return vs Nifty]]-AVERAGE(Table2[1W Return vs Nifty]))/_xlfn.STDEV.P(Table2[1W Return vs Nifty])</f>
        <v>0.1097645459059073</v>
      </c>
      <c r="O499">
        <v>1579.39</v>
      </c>
      <c r="P499">
        <v>1523.713474248</v>
      </c>
      <c r="Q499">
        <v>1442.1043484255799</v>
      </c>
      <c r="R499">
        <v>45.760986314112799</v>
      </c>
      <c r="S499" s="1">
        <f>(Table2[[#This Row],[Close Price]]-Table2[[#This Row],[20D EMA]])/Table2[[#This Row],[20D EMA]]</f>
        <v>2.1274036178523985E-3</v>
      </c>
      <c r="T499" s="1">
        <f>(Table2[[#This Row],[Close Price]]-Table2[[#This Row],[50D EMA]])/Table2[[#This Row],[50D EMA]]</f>
        <v>3.8745162230147207E-2</v>
      </c>
      <c r="U499" s="1">
        <f>(Table2[[#This Row],[Close Price]]-Table2[[#This Row],[200D EMA]])/Table2[[#This Row],[200D EMA]]</f>
        <v>9.7528068428592019E-2</v>
      </c>
      <c r="V499">
        <v>0.62167095542467998</v>
      </c>
      <c r="W499">
        <v>1563</v>
      </c>
      <c r="X499">
        <v>1605</v>
      </c>
      <c r="Y499">
        <v>1537</v>
      </c>
      <c r="Z499">
        <v>1605</v>
      </c>
      <c r="AA499">
        <v>1537</v>
      </c>
      <c r="AB499">
        <v>1655.5</v>
      </c>
      <c r="AC499" s="1">
        <f>(Table2[[#This Row],[Close Price]]/Table2[[#This Row],[Day Low]])-1</f>
        <v>1.2635956493922018E-2</v>
      </c>
      <c r="AD499" s="1">
        <f>(Table2[[#This Row],[Day High]]/Table2[[#This Row],[Close Price]])-1</f>
        <v>1.4057810772389878E-2</v>
      </c>
      <c r="AE499" s="1">
        <f>(Table2[[#This Row],[Close Price]]/Table2[[#This Row],[Current Week Low]])-1</f>
        <v>2.9765777488614198E-2</v>
      </c>
      <c r="AF499" s="1">
        <f>(Table2[[#This Row],[Current Week High]]/Table2[[#This Row],[Close Price]])-1</f>
        <v>1.4057810772389878E-2</v>
      </c>
      <c r="AG499" s="1">
        <f>(Table2[[#This Row],[Close Price]]/Table2[[#This Row],[Current Month Low]])-1</f>
        <v>2.9765777488614198E-2</v>
      </c>
      <c r="AH499" s="1">
        <f>(Table2[[#This Row],[Current Month High]]/Table2[[#This Row],[Close Price]])-1</f>
        <v>4.5964302637814036E-2</v>
      </c>
      <c r="AI499">
        <v>7.24056231243088</v>
      </c>
      <c r="AJ499">
        <v>40.688888888888798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0.03</v>
      </c>
      <c r="AM499" t="s">
        <v>3088</v>
      </c>
      <c r="AN499">
        <v>-0.74</v>
      </c>
      <c r="AO499" t="s">
        <v>3089</v>
      </c>
      <c r="AP499">
        <v>1.3693293038398001E-2</v>
      </c>
      <c r="AQ499">
        <f>(Table2[[#This Row],[Sharpe Ratio]]-AVERAGE(Table2[Sharpe Ratio]))/_xlfn.STDEV.P(Table2[Sharpe Ratio])</f>
        <v>-0.53153466163483942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-0.69268861195319487</v>
      </c>
      <c r="AS499">
        <f>_xlfn.RANK.AVG(Table2[[#This Row],[1Y Return vs Nifty Z-Score]],Table2[1Y Return vs Nifty Z-Score])</f>
        <v>386</v>
      </c>
      <c r="AT499">
        <f>_xlfn.RANK.AVG(Table2[[#This Row],[6M Return vs Nifty Z-Score]],Table2[6M Return vs Nifty Z-Score])</f>
        <v>514</v>
      </c>
      <c r="AU499">
        <f>_xlfn.RANK.AVG(Table2[[#This Row],[Sharpe Ratio Z-Score]],Table2[Sharpe Ratio Z-Score])</f>
        <v>488</v>
      </c>
      <c r="AV499">
        <f>(Table2[[#This Row],[Rank 1Y]]+Table2[[#This Row],[Rank 6M]]+Table2[[#This Row],[Rank Sharpe]])/3</f>
        <v>462.66666666666669</v>
      </c>
    </row>
    <row r="500" spans="1:48" x14ac:dyDescent="0.3">
      <c r="A500" t="s">
        <v>1083</v>
      </c>
      <c r="B500" t="s">
        <v>1084</v>
      </c>
      <c r="C500" t="s">
        <v>3034</v>
      </c>
      <c r="D500" t="s">
        <v>51</v>
      </c>
      <c r="E500">
        <v>11259.15967008</v>
      </c>
      <c r="F500">
        <v>918.9</v>
      </c>
      <c r="G500">
        <v>18.797457539187299</v>
      </c>
      <c r="H500">
        <f>(Table2[[#This Row],[1Y Return vs Nifty]]-AVERAGE(Table2[1Y Return vs Nifty]))/_xlfn.STDEV.P(Table2[1Y Return vs Nifty])</f>
        <v>-0.20900514635367654</v>
      </c>
      <c r="I500">
        <v>4.2552794990406797</v>
      </c>
      <c r="J500">
        <f>(Table2[[#This Row],[1M Return vs Nifty]]-AVERAGE(Table2[1M Return vs Nifty]))/_xlfn.STDEV.P(Table2[1M Return vs Nifty])</f>
        <v>0.63297605964893089</v>
      </c>
      <c r="K500">
        <v>-5.5130701057547498</v>
      </c>
      <c r="L500">
        <f>(Table2[[#This Row],[6M Return vs Nifty]]-AVERAGE(Table2[6M Return vs Nifty]))/_xlfn.STDEV.P(Table2[6M Return vs Nifty])</f>
        <v>-0.34206465440350797</v>
      </c>
      <c r="M500">
        <v>10.6061383918255</v>
      </c>
      <c r="N500">
        <f>(Table2[[#This Row],[1W Return vs Nifty]]-AVERAGE(Table2[1W Return vs Nifty]))/_xlfn.STDEV.P(Table2[1W Return vs Nifty])</f>
        <v>2.3422154633742722</v>
      </c>
      <c r="O500">
        <v>880.71</v>
      </c>
      <c r="P500">
        <v>862.67990258597194</v>
      </c>
      <c r="Q500">
        <v>780.46252935166899</v>
      </c>
      <c r="R500">
        <v>64.180062472992205</v>
      </c>
      <c r="S500" s="1">
        <f>(Table2[[#This Row],[Close Price]]-Table2[[#This Row],[20D EMA]])/Table2[[#This Row],[20D EMA]]</f>
        <v>4.3362741424532412E-2</v>
      </c>
      <c r="T500" s="1">
        <f>(Table2[[#This Row],[Close Price]]-Table2[[#This Row],[50D EMA]])/Table2[[#This Row],[50D EMA]]</f>
        <v>6.5169128486130823E-2</v>
      </c>
      <c r="U500" s="1">
        <f>(Table2[[#This Row],[Close Price]]-Table2[[#This Row],[200D EMA]])/Table2[[#This Row],[200D EMA]]</f>
        <v>0.17737875354929741</v>
      </c>
      <c r="V500">
        <v>2.2098021113174702</v>
      </c>
      <c r="W500">
        <v>909.65</v>
      </c>
      <c r="X500">
        <v>950</v>
      </c>
      <c r="Y500">
        <v>851.25</v>
      </c>
      <c r="Z500">
        <v>955</v>
      </c>
      <c r="AA500">
        <v>851.25</v>
      </c>
      <c r="AB500">
        <v>955</v>
      </c>
      <c r="AC500" s="1">
        <f>(Table2[[#This Row],[Close Price]]/Table2[[#This Row],[Day Low]])-1</f>
        <v>1.0168746221073999E-2</v>
      </c>
      <c r="AD500" s="1">
        <f>(Table2[[#This Row],[Day High]]/Table2[[#This Row],[Close Price]])-1</f>
        <v>3.3844814452062222E-2</v>
      </c>
      <c r="AE500" s="1">
        <f>(Table2[[#This Row],[Close Price]]/Table2[[#This Row],[Current Week Low]])-1</f>
        <v>7.9471365638766445E-2</v>
      </c>
      <c r="AF500" s="1">
        <f>(Table2[[#This Row],[Current Week High]]/Table2[[#This Row],[Close Price]])-1</f>
        <v>3.9286102949178447E-2</v>
      </c>
      <c r="AG500" s="1">
        <f>(Table2[[#This Row],[Close Price]]/Table2[[#This Row],[Current Month Low]])-1</f>
        <v>7.9471365638766445E-2</v>
      </c>
      <c r="AH500" s="1">
        <f>(Table2[[#This Row],[Current Month High]]/Table2[[#This Row],[Close Price]])-1</f>
        <v>3.9286102949178447E-2</v>
      </c>
      <c r="AI500">
        <v>5.77864838393731</v>
      </c>
      <c r="AJ500">
        <v>54.177852348993198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-0.03</v>
      </c>
      <c r="AM500" t="s">
        <v>3089</v>
      </c>
      <c r="AN500">
        <v>8.44</v>
      </c>
      <c r="AO500" t="s">
        <v>3088</v>
      </c>
      <c r="AP500">
        <v>-1.4033101120645999E-2</v>
      </c>
      <c r="AQ500">
        <f>(Table2[[#This Row],[Sharpe Ratio]]-AVERAGE(Table2[Sharpe Ratio]))/_xlfn.STDEV.P(Table2[Sharpe Ratio])</f>
        <v>-0.85620276987889332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1.5679189523871253</v>
      </c>
      <c r="AS500">
        <f>_xlfn.RANK.AVG(Table2[[#This Row],[1Y Return vs Nifty Z-Score]],Table2[1Y Return vs Nifty Z-Score])</f>
        <v>353</v>
      </c>
      <c r="AT500">
        <f>_xlfn.RANK.AVG(Table2[[#This Row],[6M Return vs Nifty Z-Score]],Table2[6M Return vs Nifty Z-Score])</f>
        <v>446</v>
      </c>
      <c r="AU500">
        <f>_xlfn.RANK.AVG(Table2[[#This Row],[Sharpe Ratio Z-Score]],Table2[Sharpe Ratio Z-Score])</f>
        <v>591</v>
      </c>
      <c r="AV500">
        <f>(Table2[[#This Row],[Rank 1Y]]+Table2[[#This Row],[Rank 6M]]+Table2[[#This Row],[Rank Sharpe]])/3</f>
        <v>463.33333333333331</v>
      </c>
    </row>
    <row r="501" spans="1:48" x14ac:dyDescent="0.3">
      <c r="A501" t="s">
        <v>2008</v>
      </c>
      <c r="B501" t="s">
        <v>2009</v>
      </c>
      <c r="C501" t="s">
        <v>3036</v>
      </c>
      <c r="D501" t="s">
        <v>265</v>
      </c>
      <c r="E501">
        <v>3007.5082779999998</v>
      </c>
      <c r="F501">
        <v>310.3</v>
      </c>
      <c r="G501">
        <v>-3.01588651539431</v>
      </c>
      <c r="H501">
        <f>(Table2[[#This Row],[1Y Return vs Nifty]]-AVERAGE(Table2[1Y Return vs Nifty]))/_xlfn.STDEV.P(Table2[1Y Return vs Nifty])</f>
        <v>-0.55039573595781666</v>
      </c>
      <c r="I501">
        <v>-8.0919834129745496</v>
      </c>
      <c r="J501">
        <f>(Table2[[#This Row],[1M Return vs Nifty]]-AVERAGE(Table2[1M Return vs Nifty]))/_xlfn.STDEV.P(Table2[1M Return vs Nifty])</f>
        <v>-0.67636134542199089</v>
      </c>
      <c r="K501">
        <v>-23.380976748862</v>
      </c>
      <c r="L501">
        <f>(Table2[[#This Row],[6M Return vs Nifty]]-AVERAGE(Table2[6M Return vs Nifty]))/_xlfn.STDEV.P(Table2[6M Return vs Nifty])</f>
        <v>-1.0007580526185758</v>
      </c>
      <c r="M501">
        <v>-1.5317712885655399</v>
      </c>
      <c r="N501">
        <f>(Table2[[#This Row],[1W Return vs Nifty]]-AVERAGE(Table2[1W Return vs Nifty]))/_xlfn.STDEV.P(Table2[1W Return vs Nifty])</f>
        <v>-8.0163221083505529E-2</v>
      </c>
      <c r="O501">
        <v>326.08</v>
      </c>
      <c r="P501">
        <v>327.18372362172602</v>
      </c>
      <c r="Q501">
        <v>304.31245639243099</v>
      </c>
      <c r="R501">
        <v>24.221875820844399</v>
      </c>
      <c r="S501" s="1">
        <f>(Table2[[#This Row],[Close Price]]-Table2[[#This Row],[20D EMA]])/Table2[[#This Row],[20D EMA]]</f>
        <v>-4.8393032384690789E-2</v>
      </c>
      <c r="T501" s="1">
        <f>(Table2[[#This Row],[Close Price]]-Table2[[#This Row],[50D EMA]])/Table2[[#This Row],[50D EMA]]</f>
        <v>-5.1603189287148493E-2</v>
      </c>
      <c r="U501" s="1">
        <f>(Table2[[#This Row],[Close Price]]-Table2[[#This Row],[200D EMA]])/Table2[[#This Row],[200D EMA]]</f>
        <v>1.9675644167019214E-2</v>
      </c>
      <c r="V501">
        <v>0.33220393686671401</v>
      </c>
      <c r="W501">
        <v>307</v>
      </c>
      <c r="X501">
        <v>320.7</v>
      </c>
      <c r="Y501">
        <v>307</v>
      </c>
      <c r="Z501">
        <v>320.7</v>
      </c>
      <c r="AA501">
        <v>307</v>
      </c>
      <c r="AB501">
        <v>335.6</v>
      </c>
      <c r="AC501" s="1">
        <f>(Table2[[#This Row],[Close Price]]/Table2[[#This Row],[Day Low]])-1</f>
        <v>1.0749185667752403E-2</v>
      </c>
      <c r="AD501" s="1">
        <f>(Table2[[#This Row],[Day High]]/Table2[[#This Row],[Close Price]])-1</f>
        <v>3.3515952304221663E-2</v>
      </c>
      <c r="AE501" s="1">
        <f>(Table2[[#This Row],[Close Price]]/Table2[[#This Row],[Current Week Low]])-1</f>
        <v>1.0749185667752403E-2</v>
      </c>
      <c r="AF501" s="1">
        <f>(Table2[[#This Row],[Current Week High]]/Table2[[#This Row],[Close Price]])-1</f>
        <v>3.3515952304221663E-2</v>
      </c>
      <c r="AG501" s="1">
        <f>(Table2[[#This Row],[Close Price]]/Table2[[#This Row],[Current Month Low]])-1</f>
        <v>1.0749185667752403E-2</v>
      </c>
      <c r="AH501" s="1">
        <f>(Table2[[#This Row],[Current Month High]]/Table2[[#This Row],[Close Price]])-1</f>
        <v>8.1533999355462461E-2</v>
      </c>
      <c r="AI501">
        <v>29.407025459232901</v>
      </c>
      <c r="AJ501">
        <v>45.680751173708899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-7.0000000000000007E-2</v>
      </c>
      <c r="AM501" t="s">
        <v>3089</v>
      </c>
      <c r="AN501">
        <v>-1.21</v>
      </c>
      <c r="AO501" t="s">
        <v>3089</v>
      </c>
      <c r="AP501">
        <v>9.1989640029302003E-2</v>
      </c>
      <c r="AQ501">
        <f>(Table2[[#This Row],[Sharpe Ratio]]-AVERAGE(Table2[Sharpe Ratio]))/_xlfn.STDEV.P(Table2[Sharpe Ratio])</f>
        <v>0.38529306266789087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510</v>
      </c>
      <c r="AT501">
        <f>_xlfn.RANK.AVG(Table2[[#This Row],[6M Return vs Nifty Z-Score]],Table2[6M Return vs Nifty Z-Score])</f>
        <v>647</v>
      </c>
      <c r="AU501">
        <f>_xlfn.RANK.AVG(Table2[[#This Row],[Sharpe Ratio Z-Score]],Table2[Sharpe Ratio Z-Score])</f>
        <v>244</v>
      </c>
      <c r="AV501">
        <f>(Table2[[#This Row],[Rank 1Y]]+Table2[[#This Row],[Rank 6M]]+Table2[[#This Row],[Rank Sharpe]])/3</f>
        <v>467</v>
      </c>
    </row>
    <row r="502" spans="1:48" x14ac:dyDescent="0.3">
      <c r="A502" t="s">
        <v>96</v>
      </c>
      <c r="B502" t="s">
        <v>97</v>
      </c>
      <c r="C502" t="s">
        <v>3042</v>
      </c>
      <c r="D502" t="s">
        <v>98</v>
      </c>
      <c r="E502">
        <v>295843.9008756</v>
      </c>
      <c r="F502">
        <v>3335.1</v>
      </c>
      <c r="G502">
        <v>-8.1102289470637299</v>
      </c>
      <c r="H502">
        <f>(Table2[[#This Row],[1Y Return vs Nifty]]-AVERAGE(Table2[1Y Return vs Nifty]))/_xlfn.STDEV.P(Table2[1Y Return vs Nifty])</f>
        <v>-0.63012494034029309</v>
      </c>
      <c r="I502">
        <v>6.8580560822040004</v>
      </c>
      <c r="J502">
        <f>(Table2[[#This Row],[1M Return vs Nifty]]-AVERAGE(Table2[1M Return vs Nifty]))/_xlfn.STDEV.P(Table2[1M Return vs Nifty])</f>
        <v>0.90898158100720328</v>
      </c>
      <c r="K502">
        <v>-15.703188497327901</v>
      </c>
      <c r="L502">
        <f>(Table2[[#This Row],[6M Return vs Nifty]]-AVERAGE(Table2[6M Return vs Nifty]))/_xlfn.STDEV.P(Table2[6M Return vs Nifty])</f>
        <v>-0.71771938809042668</v>
      </c>
      <c r="M502">
        <v>2.0539357904498998</v>
      </c>
      <c r="N502">
        <f>(Table2[[#This Row],[1W Return vs Nifty]]-AVERAGE(Table2[1W Return vs Nifty]))/_xlfn.STDEV.P(Table2[1W Return vs Nifty])</f>
        <v>0.63544108193323368</v>
      </c>
      <c r="O502">
        <v>3383.8</v>
      </c>
      <c r="P502">
        <v>3387.4441202364401</v>
      </c>
      <c r="Q502">
        <v>3391.5415213870301</v>
      </c>
      <c r="R502">
        <v>40.058258087606198</v>
      </c>
      <c r="S502" s="1">
        <f>(Table2[[#This Row],[Close Price]]-Table2[[#This Row],[20D EMA]])/Table2[[#This Row],[20D EMA]]</f>
        <v>-1.4392103552219478E-2</v>
      </c>
      <c r="T502" s="1">
        <f>(Table2[[#This Row],[Close Price]]-Table2[[#This Row],[50D EMA]])/Table2[[#This Row],[50D EMA]]</f>
        <v>-1.5452393715881167E-2</v>
      </c>
      <c r="U502" s="1">
        <f>(Table2[[#This Row],[Close Price]]-Table2[[#This Row],[200D EMA]])/Table2[[#This Row],[200D EMA]]</f>
        <v>-1.6641848855781502E-2</v>
      </c>
      <c r="V502">
        <v>1.3074622258267199</v>
      </c>
      <c r="W502">
        <v>3321.1</v>
      </c>
      <c r="X502">
        <v>3416.35</v>
      </c>
      <c r="Y502">
        <v>3316.5</v>
      </c>
      <c r="Z502">
        <v>3459</v>
      </c>
      <c r="AA502">
        <v>3316.5</v>
      </c>
      <c r="AB502">
        <v>3492</v>
      </c>
      <c r="AC502" s="1">
        <f>(Table2[[#This Row],[Close Price]]/Table2[[#This Row],[Day Low]])-1</f>
        <v>4.2154707777544154E-3</v>
      </c>
      <c r="AD502" s="1">
        <f>(Table2[[#This Row],[Day High]]/Table2[[#This Row],[Close Price]])-1</f>
        <v>2.4362088093310641E-2</v>
      </c>
      <c r="AE502" s="1">
        <f>(Table2[[#This Row],[Close Price]]/Table2[[#This Row],[Current Week Low]])-1</f>
        <v>5.6083220262324041E-3</v>
      </c>
      <c r="AF502" s="1">
        <f>(Table2[[#This Row],[Current Week High]]/Table2[[#This Row],[Close Price]])-1</f>
        <v>3.7150310335522185E-2</v>
      </c>
      <c r="AG502" s="1">
        <f>(Table2[[#This Row],[Close Price]]/Table2[[#This Row],[Current Month Low]])-1</f>
        <v>5.6083220262324041E-3</v>
      </c>
      <c r="AH502" s="1">
        <f>(Table2[[#This Row],[Current Month High]]/Table2[[#This Row],[Close Price]])-1</f>
        <v>4.7045066114959067E-2</v>
      </c>
      <c r="AI502">
        <v>16.5467302329765</v>
      </c>
      <c r="AJ502">
        <v>15.703654876927599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-0.08</v>
      </c>
      <c r="AM502" t="s">
        <v>3089</v>
      </c>
      <c r="AN502">
        <v>2.34</v>
      </c>
      <c r="AO502" t="s">
        <v>3088</v>
      </c>
      <c r="AP502">
        <v>7.1662446602647006E-2</v>
      </c>
      <c r="AQ502">
        <f>(Table2[[#This Row],[Sharpe Ratio]]-AVERAGE(Table2[Sharpe Ratio]))/_xlfn.STDEV.P(Table2[Sharpe Ratio])</f>
        <v>0.14726746879201569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547</v>
      </c>
      <c r="AT502">
        <f>_xlfn.RANK.AVG(Table2[[#This Row],[6M Return vs Nifty Z-Score]],Table2[6M Return vs Nifty Z-Score])</f>
        <v>561</v>
      </c>
      <c r="AU502">
        <f>_xlfn.RANK.AVG(Table2[[#This Row],[Sharpe Ratio Z-Score]],Table2[Sharpe Ratio Z-Score])</f>
        <v>298</v>
      </c>
      <c r="AV502">
        <f>(Table2[[#This Row],[Rank 1Y]]+Table2[[#This Row],[Rank 6M]]+Table2[[#This Row],[Rank Sharpe]])/3</f>
        <v>468.66666666666669</v>
      </c>
    </row>
    <row r="503" spans="1:48" x14ac:dyDescent="0.3">
      <c r="A503" t="s">
        <v>529</v>
      </c>
      <c r="B503" t="s">
        <v>530</v>
      </c>
      <c r="C503" t="s">
        <v>3030</v>
      </c>
      <c r="D503" t="s">
        <v>54</v>
      </c>
      <c r="E503">
        <v>36187.017961379999</v>
      </c>
      <c r="F503">
        <v>293.14999999999998</v>
      </c>
      <c r="G503">
        <v>-23.743592195784601</v>
      </c>
      <c r="H503">
        <f>(Table2[[#This Row],[1Y Return vs Nifty]]-AVERAGE(Table2[1Y Return vs Nifty]))/_xlfn.STDEV.P(Table2[1Y Return vs Nifty])</f>
        <v>-0.87479549995838746</v>
      </c>
      <c r="I503">
        <v>-1.8274444030447099</v>
      </c>
      <c r="J503">
        <f>(Table2[[#This Row],[1M Return vs Nifty]]-AVERAGE(Table2[1M Return vs Nifty]))/_xlfn.STDEV.P(Table2[1M Return vs Nifty])</f>
        <v>-1.2052558148555981E-2</v>
      </c>
      <c r="K503">
        <v>-8.9282832453939598</v>
      </c>
      <c r="L503">
        <f>(Table2[[#This Row],[6M Return vs Nifty]]-AVERAGE(Table2[6M Return vs Nifty]))/_xlfn.STDEV.P(Table2[6M Return vs Nifty])</f>
        <v>-0.4679651526269808</v>
      </c>
      <c r="M503">
        <v>-0.75940155986544899</v>
      </c>
      <c r="N503">
        <f>(Table2[[#This Row],[1W Return vs Nifty]]-AVERAGE(Table2[1W Return vs Nifty]))/_xlfn.STDEV.P(Table2[1W Return vs Nifty])</f>
        <v>7.3979626951203289E-2</v>
      </c>
      <c r="O503">
        <v>298.32</v>
      </c>
      <c r="P503">
        <v>293.66204378757999</v>
      </c>
      <c r="Q503">
        <v>283.18658379957299</v>
      </c>
      <c r="R503">
        <v>39.6671701224328</v>
      </c>
      <c r="S503" s="1">
        <f>(Table2[[#This Row],[Close Price]]-Table2[[#This Row],[20D EMA]])/Table2[[#This Row],[20D EMA]]</f>
        <v>-1.7330383480826012E-2</v>
      </c>
      <c r="T503" s="1">
        <f>(Table2[[#This Row],[Close Price]]-Table2[[#This Row],[50D EMA]])/Table2[[#This Row],[50D EMA]]</f>
        <v>-1.7436498805763207E-3</v>
      </c>
      <c r="U503" s="1">
        <f>(Table2[[#This Row],[Close Price]]-Table2[[#This Row],[200D EMA]])/Table2[[#This Row],[200D EMA]]</f>
        <v>3.5183221135499342E-2</v>
      </c>
      <c r="V503">
        <v>0.87513753975624897</v>
      </c>
      <c r="W503">
        <v>291.25</v>
      </c>
      <c r="X503">
        <v>300</v>
      </c>
      <c r="Y503">
        <v>287.10000000000002</v>
      </c>
      <c r="Z503">
        <v>300</v>
      </c>
      <c r="AA503">
        <v>287.10000000000002</v>
      </c>
      <c r="AB503">
        <v>310.85000000000002</v>
      </c>
      <c r="AC503" s="1">
        <f>(Table2[[#This Row],[Close Price]]/Table2[[#This Row],[Day Low]])-1</f>
        <v>6.5236051502144399E-3</v>
      </c>
      <c r="AD503" s="1">
        <f>(Table2[[#This Row],[Day High]]/Table2[[#This Row],[Close Price]])-1</f>
        <v>2.3366877025413624E-2</v>
      </c>
      <c r="AE503" s="1">
        <f>(Table2[[#This Row],[Close Price]]/Table2[[#This Row],[Current Week Low]])-1</f>
        <v>2.1072796934865634E-2</v>
      </c>
      <c r="AF503" s="1">
        <f>(Table2[[#This Row],[Current Week High]]/Table2[[#This Row],[Close Price]])-1</f>
        <v>2.3366877025413624E-2</v>
      </c>
      <c r="AG503" s="1">
        <f>(Table2[[#This Row],[Close Price]]/Table2[[#This Row],[Current Month Low]])-1</f>
        <v>2.1072796934865634E-2</v>
      </c>
      <c r="AH503" s="1">
        <f>(Table2[[#This Row],[Current Month High]]/Table2[[#This Row],[Close Price]])-1</f>
        <v>6.0378645744499471E-2</v>
      </c>
      <c r="AI503">
        <v>7.9140371823298796</v>
      </c>
      <c r="AJ503">
        <v>23.5095850010532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0.06</v>
      </c>
      <c r="AM503" t="s">
        <v>3088</v>
      </c>
      <c r="AN503">
        <v>1</v>
      </c>
      <c r="AO503" t="s">
        <v>3088</v>
      </c>
      <c r="AP503">
        <v>7.1666493749321006E-2</v>
      </c>
      <c r="AQ503">
        <f>(Table2[[#This Row],[Sharpe Ratio]]-AVERAGE(Table2[Sharpe Ratio]))/_xlfn.STDEV.P(Table2[Sharpe Ratio])</f>
        <v>0.1473148597165945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-1.1335187240661264</v>
      </c>
      <c r="AS503">
        <f>_xlfn.RANK.AVG(Table2[[#This Row],[1Y Return vs Nifty Z-Score]],Table2[1Y Return vs Nifty Z-Score])</f>
        <v>629</v>
      </c>
      <c r="AT503">
        <f>_xlfn.RANK.AVG(Table2[[#This Row],[6M Return vs Nifty Z-Score]],Table2[6M Return vs Nifty Z-Score])</f>
        <v>482</v>
      </c>
      <c r="AU503">
        <f>_xlfn.RANK.AVG(Table2[[#This Row],[Sharpe Ratio Z-Score]],Table2[Sharpe Ratio Z-Score])</f>
        <v>297</v>
      </c>
      <c r="AV503">
        <f>(Table2[[#This Row],[Rank 1Y]]+Table2[[#This Row],[Rank 6M]]+Table2[[#This Row],[Rank Sharpe]])/3</f>
        <v>469.33333333333331</v>
      </c>
    </row>
    <row r="504" spans="1:48" x14ac:dyDescent="0.3">
      <c r="A504" t="s">
        <v>1405</v>
      </c>
      <c r="B504" t="s">
        <v>1406</v>
      </c>
      <c r="C504" t="s">
        <v>3042</v>
      </c>
      <c r="D504" t="s">
        <v>1407</v>
      </c>
      <c r="E504">
        <v>7179.7680899199904</v>
      </c>
      <c r="F504">
        <v>269.3</v>
      </c>
      <c r="G504">
        <v>2.9684063925952899</v>
      </c>
      <c r="H504">
        <f>(Table2[[#This Row],[1Y Return vs Nifty]]-AVERAGE(Table2[1Y Return vs Nifty]))/_xlfn.STDEV.P(Table2[1Y Return vs Nifty])</f>
        <v>-0.4567383270291136</v>
      </c>
      <c r="I504">
        <v>-12.3470720004934</v>
      </c>
      <c r="J504">
        <f>(Table2[[#This Row],[1M Return vs Nifty]]-AVERAGE(Table2[1M Return vs Nifty]))/_xlfn.STDEV.P(Table2[1M Return vs Nifty])</f>
        <v>-1.127582534217388</v>
      </c>
      <c r="K504">
        <v>-22.8025825462759</v>
      </c>
      <c r="L504">
        <f>(Table2[[#This Row],[6M Return vs Nifty]]-AVERAGE(Table2[6M Return vs Nifty]))/_xlfn.STDEV.P(Table2[6M Return vs Nifty])</f>
        <v>-0.97943577629269729</v>
      </c>
      <c r="M504">
        <v>-5.0110641036817301</v>
      </c>
      <c r="N504">
        <f>(Table2[[#This Row],[1W Return vs Nifty]]-AVERAGE(Table2[1W Return vs Nifty]))/_xlfn.STDEV.P(Table2[1W Return vs Nifty])</f>
        <v>-0.77453028874593599</v>
      </c>
      <c r="O504">
        <v>286.35000000000002</v>
      </c>
      <c r="P504">
        <v>294.817721924274</v>
      </c>
      <c r="Q504">
        <v>287.36820350897801</v>
      </c>
      <c r="R504">
        <v>31.3977142617799</v>
      </c>
      <c r="S504" s="1">
        <f>(Table2[[#This Row],[Close Price]]-Table2[[#This Row],[20D EMA]])/Table2[[#This Row],[20D EMA]]</f>
        <v>-5.9542517897677699E-2</v>
      </c>
      <c r="T504" s="1">
        <f>(Table2[[#This Row],[Close Price]]-Table2[[#This Row],[50D EMA]])/Table2[[#This Row],[50D EMA]]</f>
        <v>-8.6554233435222019E-2</v>
      </c>
      <c r="U504" s="1">
        <f>(Table2[[#This Row],[Close Price]]-Table2[[#This Row],[200D EMA]])/Table2[[#This Row],[200D EMA]]</f>
        <v>-6.2874748452862533E-2</v>
      </c>
      <c r="V504">
        <v>0.97697973234850199</v>
      </c>
      <c r="W504">
        <v>266.5</v>
      </c>
      <c r="X504">
        <v>283.64999999999998</v>
      </c>
      <c r="Y504">
        <v>264.25</v>
      </c>
      <c r="Z504">
        <v>283.64999999999998</v>
      </c>
      <c r="AA504">
        <v>264.25</v>
      </c>
      <c r="AB504">
        <v>290.2</v>
      </c>
      <c r="AC504" s="1">
        <f>(Table2[[#This Row],[Close Price]]/Table2[[#This Row],[Day Low]])-1</f>
        <v>1.0506566604127521E-2</v>
      </c>
      <c r="AD504" s="1">
        <f>(Table2[[#This Row],[Day High]]/Table2[[#This Row],[Close Price]])-1</f>
        <v>5.3286297809134631E-2</v>
      </c>
      <c r="AE504" s="1">
        <f>(Table2[[#This Row],[Close Price]]/Table2[[#This Row],[Current Week Low]])-1</f>
        <v>1.9110690633869387E-2</v>
      </c>
      <c r="AF504" s="1">
        <f>(Table2[[#This Row],[Current Week High]]/Table2[[#This Row],[Close Price]])-1</f>
        <v>5.3286297809134631E-2</v>
      </c>
      <c r="AG504" s="1">
        <f>(Table2[[#This Row],[Close Price]]/Table2[[#This Row],[Current Month Low]])-1</f>
        <v>1.9110690633869387E-2</v>
      </c>
      <c r="AH504" s="1">
        <f>(Table2[[#This Row],[Current Month High]]/Table2[[#This Row],[Close Price]])-1</f>
        <v>7.7608614927589858E-2</v>
      </c>
      <c r="AI504">
        <v>35.518009654660197</v>
      </c>
      <c r="AJ504">
        <v>29.036895064686099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-0.15</v>
      </c>
      <c r="AM504" t="s">
        <v>3089</v>
      </c>
      <c r="AN504">
        <v>-2.34</v>
      </c>
      <c r="AO504" t="s">
        <v>3089</v>
      </c>
      <c r="AP504">
        <v>6.7308853687630996E-2</v>
      </c>
      <c r="AQ504">
        <f>(Table2[[#This Row],[Sharpe Ratio]]-AVERAGE(Table2[Sharpe Ratio]))/_xlfn.STDEV.P(Table2[Sharpe Ratio])</f>
        <v>9.6288146790207252E-2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456</v>
      </c>
      <c r="AT504">
        <f>_xlfn.RANK.AVG(Table2[[#This Row],[6M Return vs Nifty Z-Score]],Table2[6M Return vs Nifty Z-Score])</f>
        <v>641</v>
      </c>
      <c r="AU504">
        <f>_xlfn.RANK.AVG(Table2[[#This Row],[Sharpe Ratio Z-Score]],Table2[Sharpe Ratio Z-Score])</f>
        <v>312</v>
      </c>
      <c r="AV504">
        <f>(Table2[[#This Row],[Rank 1Y]]+Table2[[#This Row],[Rank 6M]]+Table2[[#This Row],[Rank Sharpe]])/3</f>
        <v>469.66666666666669</v>
      </c>
    </row>
    <row r="505" spans="1:48" x14ac:dyDescent="0.3">
      <c r="A505" t="s">
        <v>2016</v>
      </c>
      <c r="B505" t="s">
        <v>2017</v>
      </c>
      <c r="C505" t="s">
        <v>3032</v>
      </c>
      <c r="D505" t="s">
        <v>493</v>
      </c>
      <c r="E505">
        <v>2974.3626792</v>
      </c>
      <c r="F505">
        <v>409.2</v>
      </c>
      <c r="G505">
        <v>-2.2057760939372</v>
      </c>
      <c r="H505">
        <f>(Table2[[#This Row],[1Y Return vs Nifty]]-AVERAGE(Table2[1Y Return vs Nifty]))/_xlfn.STDEV.P(Table2[1Y Return vs Nifty])</f>
        <v>-0.53771707129577873</v>
      </c>
      <c r="I505">
        <v>11.3553551546912</v>
      </c>
      <c r="J505">
        <f>(Table2[[#This Row],[1M Return vs Nifty]]-AVERAGE(Table2[1M Return vs Nifty]))/_xlfn.STDEV.P(Table2[1M Return vs Nifty])</f>
        <v>1.3858874296441606</v>
      </c>
      <c r="K505">
        <v>3.8495344561318299</v>
      </c>
      <c r="L505">
        <f>(Table2[[#This Row],[6M Return vs Nifty]]-AVERAGE(Table2[6M Return vs Nifty]))/_xlfn.STDEV.P(Table2[6M Return vs Nifty])</f>
        <v>3.0841052242457259E-3</v>
      </c>
      <c r="M505">
        <v>-2.2201948151327402</v>
      </c>
      <c r="N505">
        <f>(Table2[[#This Row],[1W Return vs Nifty]]-AVERAGE(Table2[1W Return vs Nifty]))/_xlfn.STDEV.P(Table2[1W Return vs Nifty])</f>
        <v>-0.21755281455936618</v>
      </c>
      <c r="O505">
        <v>401.4</v>
      </c>
      <c r="P505">
        <v>378.58019262224798</v>
      </c>
      <c r="Q505">
        <v>355.85823136049402</v>
      </c>
      <c r="R505">
        <v>51.940452134964602</v>
      </c>
      <c r="S505" s="1">
        <f>(Table2[[#This Row],[Close Price]]-Table2[[#This Row],[20D EMA]])/Table2[[#This Row],[20D EMA]]</f>
        <v>1.9431988041853542E-2</v>
      </c>
      <c r="T505" s="1">
        <f>(Table2[[#This Row],[Close Price]]-Table2[[#This Row],[50D EMA]])/Table2[[#This Row],[50D EMA]]</f>
        <v>8.0880637641559963E-2</v>
      </c>
      <c r="U505" s="1">
        <f>(Table2[[#This Row],[Close Price]]-Table2[[#This Row],[200D EMA]])/Table2[[#This Row],[200D EMA]]</f>
        <v>0.1498961213727534</v>
      </c>
      <c r="V505">
        <v>1.8084435860813299</v>
      </c>
      <c r="W505">
        <v>400.75</v>
      </c>
      <c r="X505">
        <v>421</v>
      </c>
      <c r="Y505">
        <v>392.6</v>
      </c>
      <c r="Z505">
        <v>421</v>
      </c>
      <c r="AA505">
        <v>392.6</v>
      </c>
      <c r="AB505">
        <v>426.6</v>
      </c>
      <c r="AC505" s="1">
        <f>(Table2[[#This Row],[Close Price]]/Table2[[#This Row],[Day Low]])-1</f>
        <v>2.1085464753586969E-2</v>
      </c>
      <c r="AD505" s="1">
        <f>(Table2[[#This Row],[Day High]]/Table2[[#This Row],[Close Price]])-1</f>
        <v>2.883675464320623E-2</v>
      </c>
      <c r="AE505" s="1">
        <f>(Table2[[#This Row],[Close Price]]/Table2[[#This Row],[Current Week Low]])-1</f>
        <v>4.2282221090168104E-2</v>
      </c>
      <c r="AF505" s="1">
        <f>(Table2[[#This Row],[Current Week High]]/Table2[[#This Row],[Close Price]])-1</f>
        <v>2.883675464320623E-2</v>
      </c>
      <c r="AG505" s="1">
        <f>(Table2[[#This Row],[Close Price]]/Table2[[#This Row],[Current Month Low]])-1</f>
        <v>4.2282221090168104E-2</v>
      </c>
      <c r="AH505" s="1">
        <f>(Table2[[#This Row],[Current Month High]]/Table2[[#This Row],[Close Price]])-1</f>
        <v>4.2521994134897545E-2</v>
      </c>
      <c r="AI505">
        <v>13.1476050830889</v>
      </c>
      <c r="AJ505">
        <v>38.688357905439702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0.16</v>
      </c>
      <c r="AM505" t="s">
        <v>3088</v>
      </c>
      <c r="AN505">
        <v>4.1900000000000004</v>
      </c>
      <c r="AO505" t="s">
        <v>3088</v>
      </c>
      <c r="AP505">
        <v>-1.4846084768516E-2</v>
      </c>
      <c r="AQ505">
        <f>(Table2[[#This Row],[Sharpe Ratio]]-AVERAGE(Table2[Sharpe Ratio]))/_xlfn.STDEV.P(Table2[Sharpe Ratio])</f>
        <v>-0.86572257477935166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-0.23202092576609026</v>
      </c>
      <c r="AS505">
        <f>_xlfn.RANK.AVG(Table2[[#This Row],[1Y Return vs Nifty Z-Score]],Table2[1Y Return vs Nifty Z-Score])</f>
        <v>504</v>
      </c>
      <c r="AT505">
        <f>_xlfn.RANK.AVG(Table2[[#This Row],[6M Return vs Nifty Z-Score]],Table2[6M Return vs Nifty Z-Score])</f>
        <v>314</v>
      </c>
      <c r="AU505">
        <f>_xlfn.RANK.AVG(Table2[[#This Row],[Sharpe Ratio Z-Score]],Table2[Sharpe Ratio Z-Score])</f>
        <v>595</v>
      </c>
      <c r="AV505">
        <f>(Table2[[#This Row],[Rank 1Y]]+Table2[[#This Row],[Rank 6M]]+Table2[[#This Row],[Rank Sharpe]])/3</f>
        <v>471</v>
      </c>
    </row>
    <row r="506" spans="1:48" x14ac:dyDescent="0.3">
      <c r="A506" t="s">
        <v>594</v>
      </c>
      <c r="B506" t="s">
        <v>595</v>
      </c>
      <c r="C506" t="s">
        <v>3036</v>
      </c>
      <c r="D506" t="s">
        <v>536</v>
      </c>
      <c r="E506">
        <v>31434.077396519999</v>
      </c>
      <c r="F506">
        <v>71.099999999999994</v>
      </c>
      <c r="G506">
        <v>-5.0210990953925299</v>
      </c>
      <c r="H506">
        <f>(Table2[[#This Row],[1Y Return vs Nifty]]-AVERAGE(Table2[1Y Return vs Nifty]))/_xlfn.STDEV.P(Table2[1Y Return vs Nifty])</f>
        <v>-0.58177839343822479</v>
      </c>
      <c r="I506">
        <v>-3.1521068624176101</v>
      </c>
      <c r="J506">
        <f>(Table2[[#This Row],[1M Return vs Nifty]]-AVERAGE(Table2[1M Return vs Nifty]))/_xlfn.STDEV.P(Table2[1M Return vs Nifty])</f>
        <v>-0.15252337500160845</v>
      </c>
      <c r="K506">
        <v>-11.877281944178399</v>
      </c>
      <c r="L506">
        <f>(Table2[[#This Row],[6M Return vs Nifty]]-AVERAGE(Table2[6M Return vs Nifty]))/_xlfn.STDEV.P(Table2[6M Return vs Nifty])</f>
        <v>-0.57667883761724081</v>
      </c>
      <c r="M506">
        <v>-3.9593775879670501</v>
      </c>
      <c r="N506">
        <f>(Table2[[#This Row],[1W Return vs Nifty]]-AVERAGE(Table2[1W Return vs Nifty]))/_xlfn.STDEV.P(Table2[1W Return vs Nifty])</f>
        <v>-0.56464382019570725</v>
      </c>
      <c r="O506">
        <v>73.11</v>
      </c>
      <c r="P506">
        <v>72.334566205958794</v>
      </c>
      <c r="Q506">
        <v>67.642793638626799</v>
      </c>
      <c r="R506">
        <v>35.772919932045802</v>
      </c>
      <c r="S506" s="1">
        <f>(Table2[[#This Row],[Close Price]]-Table2[[#This Row],[20D EMA]])/Table2[[#This Row],[20D EMA]]</f>
        <v>-2.7492819039803107E-2</v>
      </c>
      <c r="T506" s="1">
        <f>(Table2[[#This Row],[Close Price]]-Table2[[#This Row],[50D EMA]])/Table2[[#This Row],[50D EMA]]</f>
        <v>-1.7067444663227939E-2</v>
      </c>
      <c r="U506" s="1">
        <f>(Table2[[#This Row],[Close Price]]-Table2[[#This Row],[200D EMA]])/Table2[[#This Row],[200D EMA]]</f>
        <v>5.1109751318712385E-2</v>
      </c>
      <c r="V506">
        <v>0.73949874168568297</v>
      </c>
      <c r="W506">
        <v>69.75</v>
      </c>
      <c r="X506">
        <v>73.319999999999993</v>
      </c>
      <c r="Y506">
        <v>69.41</v>
      </c>
      <c r="Z506">
        <v>73.319999999999993</v>
      </c>
      <c r="AA506">
        <v>69.41</v>
      </c>
      <c r="AB506">
        <v>74.45</v>
      </c>
      <c r="AC506" s="1">
        <f>(Table2[[#This Row],[Close Price]]/Table2[[#This Row],[Day Low]])-1</f>
        <v>1.9354838709677358E-2</v>
      </c>
      <c r="AD506" s="1">
        <f>(Table2[[#This Row],[Day High]]/Table2[[#This Row],[Close Price]])-1</f>
        <v>3.1223628691983141E-2</v>
      </c>
      <c r="AE506" s="1">
        <f>(Table2[[#This Row],[Close Price]]/Table2[[#This Row],[Current Week Low]])-1</f>
        <v>2.4348076646016459E-2</v>
      </c>
      <c r="AF506" s="1">
        <f>(Table2[[#This Row],[Current Week High]]/Table2[[#This Row],[Close Price]])-1</f>
        <v>3.1223628691983141E-2</v>
      </c>
      <c r="AG506" s="1">
        <f>(Table2[[#This Row],[Close Price]]/Table2[[#This Row],[Current Month Low]])-1</f>
        <v>2.4348076646016459E-2</v>
      </c>
      <c r="AH506" s="1">
        <f>(Table2[[#This Row],[Current Month High]]/Table2[[#This Row],[Close Price]])-1</f>
        <v>4.7116736990154839E-2</v>
      </c>
      <c r="AI506">
        <v>12.5175808720112</v>
      </c>
      <c r="AJ506">
        <v>22.904062229904898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0.11</v>
      </c>
      <c r="AM506" t="s">
        <v>3088</v>
      </c>
      <c r="AN506">
        <v>-2.0499999999999998</v>
      </c>
      <c r="AO506" t="s">
        <v>3089</v>
      </c>
      <c r="AP506">
        <v>4.9007051474607002E-2</v>
      </c>
      <c r="AQ506">
        <f>(Table2[[#This Row],[Sharpe Ratio]]-AVERAGE(Table2[Sharpe Ratio]))/_xlfn.STDEV.P(Table2[Sharpe Ratio])</f>
        <v>-0.11802069798328919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-1.9936451242360702</v>
      </c>
      <c r="AS506">
        <f>_xlfn.RANK.AVG(Table2[[#This Row],[1Y Return vs Nifty Z-Score]],Table2[1Y Return vs Nifty Z-Score])</f>
        <v>526</v>
      </c>
      <c r="AT506">
        <f>_xlfn.RANK.AVG(Table2[[#This Row],[6M Return vs Nifty Z-Score]],Table2[6M Return vs Nifty Z-Score])</f>
        <v>511</v>
      </c>
      <c r="AU506">
        <f>_xlfn.RANK.AVG(Table2[[#This Row],[Sharpe Ratio Z-Score]],Table2[Sharpe Ratio Z-Score])</f>
        <v>379</v>
      </c>
      <c r="AV506">
        <f>(Table2[[#This Row],[Rank 1Y]]+Table2[[#This Row],[Rank 6M]]+Table2[[#This Row],[Rank Sharpe]])/3</f>
        <v>472</v>
      </c>
    </row>
    <row r="507" spans="1:48" x14ac:dyDescent="0.3">
      <c r="A507" t="s">
        <v>1019</v>
      </c>
      <c r="B507" t="s">
        <v>1020</v>
      </c>
      <c r="C507" t="s">
        <v>3029</v>
      </c>
      <c r="D507" t="s">
        <v>310</v>
      </c>
      <c r="E507">
        <v>12646.071469279999</v>
      </c>
      <c r="F507">
        <v>917.2</v>
      </c>
      <c r="G507">
        <v>8.1625716312287793</v>
      </c>
      <c r="H507">
        <f>(Table2[[#This Row],[1Y Return vs Nifty]]-AVERAGE(Table2[1Y Return vs Nifty]))/_xlfn.STDEV.P(Table2[1Y Return vs Nifty])</f>
        <v>-0.37544684192341887</v>
      </c>
      <c r="I507">
        <v>-15.678140392060801</v>
      </c>
      <c r="J507">
        <f>(Table2[[#This Row],[1M Return vs Nifty]]-AVERAGE(Table2[1M Return vs Nifty]))/_xlfn.STDEV.P(Table2[1M Return vs Nifty])</f>
        <v>-1.4808181035097874</v>
      </c>
      <c r="K507">
        <v>-12.5958176637696</v>
      </c>
      <c r="L507">
        <f>(Table2[[#This Row],[6M Return vs Nifty]]-AVERAGE(Table2[6M Return vs Nifty]))/_xlfn.STDEV.P(Table2[6M Return vs Nifty])</f>
        <v>-0.60316737622055927</v>
      </c>
      <c r="M507">
        <v>-6.7866205924776404</v>
      </c>
      <c r="N507">
        <f>(Table2[[#This Row],[1W Return vs Nifty]]-AVERAGE(Table2[1W Return vs Nifty]))/_xlfn.STDEV.P(Table2[1W Return vs Nifty])</f>
        <v>-1.1288804449724523</v>
      </c>
      <c r="O507">
        <v>992.69</v>
      </c>
      <c r="P507">
        <v>1008.12044553571</v>
      </c>
      <c r="Q507">
        <v>922.23594463936797</v>
      </c>
      <c r="R507">
        <v>21.441557103426501</v>
      </c>
      <c r="S507" s="1">
        <f>(Table2[[#This Row],[Close Price]]-Table2[[#This Row],[20D EMA]])/Table2[[#This Row],[20D EMA]]</f>
        <v>-7.6045895496076321E-2</v>
      </c>
      <c r="T507" s="1">
        <f>(Table2[[#This Row],[Close Price]]-Table2[[#This Row],[50D EMA]])/Table2[[#This Row],[50D EMA]]</f>
        <v>-9.0188078159049057E-2</v>
      </c>
      <c r="U507" s="1">
        <f>(Table2[[#This Row],[Close Price]]-Table2[[#This Row],[200D EMA]])/Table2[[#This Row],[200D EMA]]</f>
        <v>-5.4605816099883063E-3</v>
      </c>
      <c r="V507">
        <v>0.58356300293083496</v>
      </c>
      <c r="W507">
        <v>905</v>
      </c>
      <c r="X507">
        <v>933.95</v>
      </c>
      <c r="Y507">
        <v>890.1</v>
      </c>
      <c r="Z507">
        <v>935.05</v>
      </c>
      <c r="AA507">
        <v>890.1</v>
      </c>
      <c r="AB507">
        <v>984.35</v>
      </c>
      <c r="AC507" s="1">
        <f>(Table2[[#This Row],[Close Price]]/Table2[[#This Row],[Day Low]])-1</f>
        <v>1.3480662983425429E-2</v>
      </c>
      <c r="AD507" s="1">
        <f>(Table2[[#This Row],[Day High]]/Table2[[#This Row],[Close Price]])-1</f>
        <v>1.8262102049716455E-2</v>
      </c>
      <c r="AE507" s="1">
        <f>(Table2[[#This Row],[Close Price]]/Table2[[#This Row],[Current Week Low]])-1</f>
        <v>3.0446017301426931E-2</v>
      </c>
      <c r="AF507" s="1">
        <f>(Table2[[#This Row],[Current Week High]]/Table2[[#This Row],[Close Price]])-1</f>
        <v>1.9461404273876992E-2</v>
      </c>
      <c r="AG507" s="1">
        <f>(Table2[[#This Row],[Close Price]]/Table2[[#This Row],[Current Month Low]])-1</f>
        <v>3.0446017301426931E-2</v>
      </c>
      <c r="AH507" s="1">
        <f>(Table2[[#This Row],[Current Month High]]/Table2[[#This Row],[Close Price]])-1</f>
        <v>7.3211949411251531E-2</v>
      </c>
      <c r="AI507">
        <v>30.7239424334932</v>
      </c>
      <c r="AJ507">
        <v>46.752000000000002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-0.11</v>
      </c>
      <c r="AM507" t="s">
        <v>3089</v>
      </c>
      <c r="AN507">
        <v>-14.34</v>
      </c>
      <c r="AO507" t="s">
        <v>3089</v>
      </c>
      <c r="AP507">
        <v>2.2082677998920001E-2</v>
      </c>
      <c r="AQ507">
        <f>(Table2[[#This Row],[Sharpe Ratio]]-AVERAGE(Table2[Sharpe Ratio]))/_xlfn.STDEV.P(Table2[Sharpe Ratio])</f>
        <v>-0.43329737449105349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429</v>
      </c>
      <c r="AT507">
        <f>_xlfn.RANK.AVG(Table2[[#This Row],[6M Return vs Nifty Z-Score]],Table2[6M Return vs Nifty Z-Score])</f>
        <v>525</v>
      </c>
      <c r="AU507">
        <f>_xlfn.RANK.AVG(Table2[[#This Row],[Sharpe Ratio Z-Score]],Table2[Sharpe Ratio Z-Score])</f>
        <v>462</v>
      </c>
      <c r="AV507">
        <f>(Table2[[#This Row],[Rank 1Y]]+Table2[[#This Row],[Rank 6M]]+Table2[[#This Row],[Rank Sharpe]])/3</f>
        <v>472</v>
      </c>
    </row>
    <row r="508" spans="1:48" x14ac:dyDescent="0.3">
      <c r="A508" t="s">
        <v>324</v>
      </c>
      <c r="B508" t="s">
        <v>325</v>
      </c>
      <c r="C508" t="s">
        <v>3032</v>
      </c>
      <c r="D508" t="s">
        <v>172</v>
      </c>
      <c r="E508">
        <v>81367.788569550001</v>
      </c>
      <c r="F508">
        <v>628.5</v>
      </c>
      <c r="G508">
        <v>-13.7790633553708</v>
      </c>
      <c r="H508">
        <f>(Table2[[#This Row],[1Y Return vs Nifty]]-AVERAGE(Table2[1Y Return vs Nifty]))/_xlfn.STDEV.P(Table2[1Y Return vs Nifty])</f>
        <v>-0.71884525374926378</v>
      </c>
      <c r="I508">
        <v>7.3505875352565404</v>
      </c>
      <c r="J508">
        <f>(Table2[[#This Row],[1M Return vs Nifty]]-AVERAGE(Table2[1M Return vs Nifty]))/_xlfn.STDEV.P(Table2[1M Return vs Nifty])</f>
        <v>0.9612109584207249</v>
      </c>
      <c r="K508">
        <v>11.271577360594801</v>
      </c>
      <c r="L508">
        <f>(Table2[[#This Row],[6M Return vs Nifty]]-AVERAGE(Table2[6M Return vs Nifty]))/_xlfn.STDEV.P(Table2[6M Return vs Nifty])</f>
        <v>0.27669481744075913</v>
      </c>
      <c r="M508">
        <v>2.5940973087210799</v>
      </c>
      <c r="N508">
        <f>(Table2[[#This Row],[1W Return vs Nifty]]-AVERAGE(Table2[1W Return vs Nifty]))/_xlfn.STDEV.P(Table2[1W Return vs Nifty])</f>
        <v>0.74324183037168334</v>
      </c>
      <c r="O508">
        <v>658.83</v>
      </c>
      <c r="P508">
        <v>634.82759286166902</v>
      </c>
      <c r="Q508">
        <v>575.49755942828403</v>
      </c>
      <c r="R508">
        <v>29.290973889561599</v>
      </c>
      <c r="S508" s="1">
        <f>(Table2[[#This Row],[Close Price]]-Table2[[#This Row],[20D EMA]])/Table2[[#This Row],[20D EMA]]</f>
        <v>-4.6036155002049148E-2</v>
      </c>
      <c r="T508" s="1">
        <f>(Table2[[#This Row],[Close Price]]-Table2[[#This Row],[50D EMA]])/Table2[[#This Row],[50D EMA]]</f>
        <v>-9.9674193951550891E-3</v>
      </c>
      <c r="U508" s="1">
        <f>(Table2[[#This Row],[Close Price]]-Table2[[#This Row],[200D EMA]])/Table2[[#This Row],[200D EMA]]</f>
        <v>9.2098462805594042E-2</v>
      </c>
      <c r="V508">
        <v>0.835749166042423</v>
      </c>
      <c r="W508">
        <v>626.25</v>
      </c>
      <c r="X508">
        <v>672</v>
      </c>
      <c r="Y508">
        <v>626.25</v>
      </c>
      <c r="Z508">
        <v>682</v>
      </c>
      <c r="AA508">
        <v>626.25</v>
      </c>
      <c r="AB508">
        <v>682</v>
      </c>
      <c r="AC508" s="1">
        <f>(Table2[[#This Row],[Close Price]]/Table2[[#This Row],[Day Low]])-1</f>
        <v>3.59281437125758E-3</v>
      </c>
      <c r="AD508" s="1">
        <f>(Table2[[#This Row],[Day High]]/Table2[[#This Row],[Close Price]])-1</f>
        <v>6.9212410501193311E-2</v>
      </c>
      <c r="AE508" s="1">
        <f>(Table2[[#This Row],[Close Price]]/Table2[[#This Row],[Current Week Low]])-1</f>
        <v>3.59281437125758E-3</v>
      </c>
      <c r="AF508" s="1">
        <f>(Table2[[#This Row],[Current Week High]]/Table2[[#This Row],[Close Price]])-1</f>
        <v>8.5123309466984987E-2</v>
      </c>
      <c r="AG508" s="1">
        <f>(Table2[[#This Row],[Close Price]]/Table2[[#This Row],[Current Month Low]])-1</f>
        <v>3.59281437125758E-3</v>
      </c>
      <c r="AH508" s="1">
        <f>(Table2[[#This Row],[Current Month High]]/Table2[[#This Row],[Close Price]])-1</f>
        <v>8.5123309466984987E-2</v>
      </c>
      <c r="AI508">
        <v>9.9443118536197197</v>
      </c>
      <c r="AJ508">
        <v>29.241209130166499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-0.06</v>
      </c>
      <c r="AM508" t="s">
        <v>3089</v>
      </c>
      <c r="AN508">
        <v>-6</v>
      </c>
      <c r="AO508" t="s">
        <v>3089</v>
      </c>
      <c r="AP508">
        <v>-2.1878016225184999E-2</v>
      </c>
      <c r="AQ508">
        <f>(Table2[[#This Row],[Sharpe Ratio]]-AVERAGE(Table2[Sharpe Ratio]))/_xlfn.STDEV.P(Table2[Sharpe Ratio])</f>
        <v>-0.94806447146604644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0.31423788101785716</v>
      </c>
      <c r="AS508">
        <f>_xlfn.RANK.AVG(Table2[[#This Row],[1Y Return vs Nifty Z-Score]],Table2[1Y Return vs Nifty Z-Score])</f>
        <v>576</v>
      </c>
      <c r="AT508">
        <f>_xlfn.RANK.AVG(Table2[[#This Row],[6M Return vs Nifty Z-Score]],Table2[6M Return vs Nifty Z-Score])</f>
        <v>234</v>
      </c>
      <c r="AU508">
        <f>_xlfn.RANK.AVG(Table2[[#This Row],[Sharpe Ratio Z-Score]],Table2[Sharpe Ratio Z-Score])</f>
        <v>607</v>
      </c>
      <c r="AV508">
        <f>(Table2[[#This Row],[Rank 1Y]]+Table2[[#This Row],[Rank 6M]]+Table2[[#This Row],[Rank Sharpe]])/3</f>
        <v>472.33333333333331</v>
      </c>
    </row>
    <row r="509" spans="1:48" x14ac:dyDescent="0.3">
      <c r="A509" t="s">
        <v>1646</v>
      </c>
      <c r="B509" t="s">
        <v>1647</v>
      </c>
      <c r="C509" t="s">
        <v>3044</v>
      </c>
      <c r="D509" t="s">
        <v>296</v>
      </c>
      <c r="E509">
        <v>4856.9300437000002</v>
      </c>
      <c r="F509">
        <v>291.39999999999998</v>
      </c>
      <c r="G509">
        <v>7.1778623337854297</v>
      </c>
      <c r="H509">
        <f>(Table2[[#This Row],[1Y Return vs Nifty]]-AVERAGE(Table2[1Y Return vs Nifty]))/_xlfn.STDEV.P(Table2[1Y Return vs Nifty])</f>
        <v>-0.39085807308548615</v>
      </c>
      <c r="I509">
        <v>-1.8263717429933299</v>
      </c>
      <c r="J509">
        <f>(Table2[[#This Row],[1M Return vs Nifty]]-AVERAGE(Table2[1M Return vs Nifty]))/_xlfn.STDEV.P(Table2[1M Return vs Nifty])</f>
        <v>-1.193881035374468E-2</v>
      </c>
      <c r="K509">
        <v>-1.3220927292464</v>
      </c>
      <c r="L509">
        <f>(Table2[[#This Row],[6M Return vs Nifty]]-AVERAGE(Table2[6M Return vs Nifty]))/_xlfn.STDEV.P(Table2[6M Return vs Nifty])</f>
        <v>-0.18756591064385911</v>
      </c>
      <c r="M509">
        <v>3.6181123999352097E-2</v>
      </c>
      <c r="N509">
        <f>(Table2[[#This Row],[1W Return vs Nifty]]-AVERAGE(Table2[1W Return vs Nifty]))/_xlfn.STDEV.P(Table2[1W Return vs Nifty])</f>
        <v>0.23275511514182867</v>
      </c>
      <c r="O509">
        <v>302.75</v>
      </c>
      <c r="P509">
        <v>290.53766672870302</v>
      </c>
      <c r="Q509">
        <v>266.43979515728</v>
      </c>
      <c r="R509">
        <v>38.530350890071396</v>
      </c>
      <c r="S509" s="1">
        <f>(Table2[[#This Row],[Close Price]]-Table2[[#This Row],[20D EMA]])/Table2[[#This Row],[20D EMA]]</f>
        <v>-3.7489677952105775E-2</v>
      </c>
      <c r="T509" s="1">
        <f>(Table2[[#This Row],[Close Price]]-Table2[[#This Row],[50D EMA]])/Table2[[#This Row],[50D EMA]]</f>
        <v>2.9680601520841259E-3</v>
      </c>
      <c r="U509" s="1">
        <f>(Table2[[#This Row],[Close Price]]-Table2[[#This Row],[200D EMA]])/Table2[[#This Row],[200D EMA]]</f>
        <v>9.3680468520049381E-2</v>
      </c>
      <c r="V509">
        <v>1.62075859615936</v>
      </c>
      <c r="W509">
        <v>288.10000000000002</v>
      </c>
      <c r="X509">
        <v>310</v>
      </c>
      <c r="Y509">
        <v>288.10000000000002</v>
      </c>
      <c r="Z509">
        <v>310.85000000000002</v>
      </c>
      <c r="AA509">
        <v>288.10000000000002</v>
      </c>
      <c r="AB509">
        <v>336</v>
      </c>
      <c r="AC509" s="1">
        <f>(Table2[[#This Row],[Close Price]]/Table2[[#This Row],[Day Low]])-1</f>
        <v>1.1454356126344933E-2</v>
      </c>
      <c r="AD509" s="1">
        <f>(Table2[[#This Row],[Day High]]/Table2[[#This Row],[Close Price]])-1</f>
        <v>6.3829787234042534E-2</v>
      </c>
      <c r="AE509" s="1">
        <f>(Table2[[#This Row],[Close Price]]/Table2[[#This Row],[Current Week Low]])-1</f>
        <v>1.1454356126344933E-2</v>
      </c>
      <c r="AF509" s="1">
        <f>(Table2[[#This Row],[Current Week High]]/Table2[[#This Row],[Close Price]])-1</f>
        <v>6.6746739876458738E-2</v>
      </c>
      <c r="AG509" s="1">
        <f>(Table2[[#This Row],[Close Price]]/Table2[[#This Row],[Current Month Low]])-1</f>
        <v>1.1454356126344933E-2</v>
      </c>
      <c r="AH509" s="1">
        <f>(Table2[[#This Row],[Current Month High]]/Table2[[#This Row],[Close Price]])-1</f>
        <v>0.15305422100205912</v>
      </c>
      <c r="AI509">
        <v>15.305422100205901</v>
      </c>
      <c r="AJ509">
        <v>38.927294398092897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0.08</v>
      </c>
      <c r="AM509" t="s">
        <v>3088</v>
      </c>
      <c r="AN509">
        <v>-0.51</v>
      </c>
      <c r="AO509" t="s">
        <v>3089</v>
      </c>
      <c r="AP509">
        <v>-1.7569730648034999E-2</v>
      </c>
      <c r="AQ509">
        <f>(Table2[[#This Row],[Sharpe Ratio]]-AVERAGE(Table2[Sharpe Ratio]))/_xlfn.STDEV.P(Table2[Sharpe Ratio])</f>
        <v>-0.89761568537129288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-1.2552233643125543</v>
      </c>
      <c r="AS509">
        <f>_xlfn.RANK.AVG(Table2[[#This Row],[1Y Return vs Nifty Z-Score]],Table2[1Y Return vs Nifty Z-Score])</f>
        <v>432</v>
      </c>
      <c r="AT509">
        <f>_xlfn.RANK.AVG(Table2[[#This Row],[6M Return vs Nifty Z-Score]],Table2[6M Return vs Nifty Z-Score])</f>
        <v>384</v>
      </c>
      <c r="AU509">
        <f>_xlfn.RANK.AVG(Table2[[#This Row],[Sharpe Ratio Z-Score]],Table2[Sharpe Ratio Z-Score])</f>
        <v>601</v>
      </c>
      <c r="AV509">
        <f>(Table2[[#This Row],[Rank 1Y]]+Table2[[#This Row],[Rank 6M]]+Table2[[#This Row],[Rank Sharpe]])/3</f>
        <v>472.33333333333331</v>
      </c>
    </row>
    <row r="510" spans="1:48" x14ac:dyDescent="0.3">
      <c r="A510" t="s">
        <v>425</v>
      </c>
      <c r="B510" t="s">
        <v>426</v>
      </c>
      <c r="C510" t="s">
        <v>3040</v>
      </c>
      <c r="D510" t="s">
        <v>427</v>
      </c>
      <c r="E510">
        <v>53457.442952067002</v>
      </c>
      <c r="F510">
        <v>187.11</v>
      </c>
      <c r="G510">
        <v>6.0721933678268796</v>
      </c>
      <c r="H510">
        <f>(Table2[[#This Row],[1Y Return vs Nifty]]-AVERAGE(Table2[1Y Return vs Nifty]))/_xlfn.STDEV.P(Table2[1Y Return vs Nifty])</f>
        <v>-0.40816238824464252</v>
      </c>
      <c r="I510">
        <v>7.3108910088127397</v>
      </c>
      <c r="J510">
        <f>(Table2[[#This Row],[1M Return vs Nifty]]-AVERAGE(Table2[1M Return vs Nifty]))/_xlfn.STDEV.P(Table2[1M Return vs Nifty])</f>
        <v>0.95700143058490994</v>
      </c>
      <c r="K510">
        <v>7.2076220103630204</v>
      </c>
      <c r="L510">
        <f>(Table2[[#This Row],[6M Return vs Nifty]]-AVERAGE(Table2[6M Return vs Nifty]))/_xlfn.STDEV.P(Table2[6M Return vs Nifty])</f>
        <v>0.1268786910580347</v>
      </c>
      <c r="M510">
        <v>7.1400595033610204</v>
      </c>
      <c r="N510">
        <f>(Table2[[#This Row],[1W Return vs Nifty]]-AVERAGE(Table2[1W Return vs Nifty]))/_xlfn.STDEV.P(Table2[1W Return vs Nifty])</f>
        <v>1.6504855165260461</v>
      </c>
      <c r="O510">
        <v>185.26</v>
      </c>
      <c r="P510">
        <v>179.00866198225401</v>
      </c>
      <c r="Q510">
        <v>168.46907101191599</v>
      </c>
      <c r="R510">
        <v>49.577817757848401</v>
      </c>
      <c r="S510" s="1">
        <f>(Table2[[#This Row],[Close Price]]-Table2[[#This Row],[20D EMA]])/Table2[[#This Row],[20D EMA]]</f>
        <v>9.9859656698694961E-3</v>
      </c>
      <c r="T510" s="1">
        <f>(Table2[[#This Row],[Close Price]]-Table2[[#This Row],[50D EMA]])/Table2[[#This Row],[50D EMA]]</f>
        <v>4.5256681593146185E-2</v>
      </c>
      <c r="U510" s="1">
        <f>(Table2[[#This Row],[Close Price]]-Table2[[#This Row],[200D EMA]])/Table2[[#This Row],[200D EMA]]</f>
        <v>0.11064896883514919</v>
      </c>
      <c r="V510">
        <v>2.0280482739602799</v>
      </c>
      <c r="W510">
        <v>185.11</v>
      </c>
      <c r="X510">
        <v>195.84</v>
      </c>
      <c r="Y510">
        <v>183.63</v>
      </c>
      <c r="Z510">
        <v>196</v>
      </c>
      <c r="AA510">
        <v>183.63</v>
      </c>
      <c r="AB510">
        <v>204.44</v>
      </c>
      <c r="AC510" s="1">
        <f>(Table2[[#This Row],[Close Price]]/Table2[[#This Row],[Day Low]])-1</f>
        <v>1.0804386580951952E-2</v>
      </c>
      <c r="AD510" s="1">
        <f>(Table2[[#This Row],[Day High]]/Table2[[#This Row],[Close Price]])-1</f>
        <v>4.6657046657046619E-2</v>
      </c>
      <c r="AE510" s="1">
        <f>(Table2[[#This Row],[Close Price]]/Table2[[#This Row],[Current Week Low]])-1</f>
        <v>1.8951151772586217E-2</v>
      </c>
      <c r="AF510" s="1">
        <f>(Table2[[#This Row],[Current Week High]]/Table2[[#This Row],[Close Price]])-1</f>
        <v>4.7512158623269629E-2</v>
      </c>
      <c r="AG510" s="1">
        <f>(Table2[[#This Row],[Close Price]]/Table2[[#This Row],[Current Month Low]])-1</f>
        <v>1.8951151772586217E-2</v>
      </c>
      <c r="AH510" s="1">
        <f>(Table2[[#This Row],[Current Month High]]/Table2[[#This Row],[Close Price]])-1</f>
        <v>9.261931484153707E-2</v>
      </c>
      <c r="AI510">
        <v>9.2619314841537008</v>
      </c>
      <c r="AJ510">
        <v>43.820138355111403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-0.09</v>
      </c>
      <c r="AM510" t="s">
        <v>3089</v>
      </c>
      <c r="AN510">
        <v>5.44</v>
      </c>
      <c r="AO510" t="s">
        <v>3088</v>
      </c>
      <c r="AP510">
        <v>-8.3092947846889004E-2</v>
      </c>
      <c r="AQ510">
        <f>(Table2[[#This Row],[Sharpe Ratio]]-AVERAGE(Table2[Sharpe Ratio]))/_xlfn.STDEV.P(Table2[Sharpe Ratio])</f>
        <v>-1.6648737302504215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0.66132951967392672</v>
      </c>
      <c r="AS510">
        <f>_xlfn.RANK.AVG(Table2[[#This Row],[1Y Return vs Nifty Z-Score]],Table2[1Y Return vs Nifty Z-Score])</f>
        <v>439</v>
      </c>
      <c r="AT510">
        <f>_xlfn.RANK.AVG(Table2[[#This Row],[6M Return vs Nifty Z-Score]],Table2[6M Return vs Nifty Z-Score])</f>
        <v>278</v>
      </c>
      <c r="AU510">
        <f>_xlfn.RANK.AVG(Table2[[#This Row],[Sharpe Ratio Z-Score]],Table2[Sharpe Ratio Z-Score])</f>
        <v>702</v>
      </c>
      <c r="AV510">
        <f>(Table2[[#This Row],[Rank 1Y]]+Table2[[#This Row],[Rank 6M]]+Table2[[#This Row],[Rank Sharpe]])/3</f>
        <v>473</v>
      </c>
    </row>
    <row r="511" spans="1:48" x14ac:dyDescent="0.3">
      <c r="A511" t="s">
        <v>1304</v>
      </c>
      <c r="B511" t="s">
        <v>1305</v>
      </c>
      <c r="C511" t="s">
        <v>3030</v>
      </c>
      <c r="D511" t="s">
        <v>24</v>
      </c>
      <c r="E511">
        <v>8209.6179849799992</v>
      </c>
      <c r="F511">
        <v>217.46</v>
      </c>
      <c r="G511">
        <v>-21.975186596605099</v>
      </c>
      <c r="H511">
        <f>(Table2[[#This Row],[1Y Return vs Nifty]]-AVERAGE(Table2[1Y Return vs Nifty]))/_xlfn.STDEV.P(Table2[1Y Return vs Nifty])</f>
        <v>-0.84711899934241019</v>
      </c>
      <c r="I511">
        <v>-8.8711450144443205E-2</v>
      </c>
      <c r="J511">
        <f>(Table2[[#This Row],[1M Return vs Nifty]]-AVERAGE(Table2[1M Return vs Nifty]))/_xlfn.STDEV.P(Table2[1M Return vs Nifty])</f>
        <v>0.17232742216646338</v>
      </c>
      <c r="K511">
        <v>-25.7375035868805</v>
      </c>
      <c r="L511">
        <f>(Table2[[#This Row],[6M Return vs Nifty]]-AVERAGE(Table2[6M Return vs Nifty]))/_xlfn.STDEV.P(Table2[6M Return vs Nifty])</f>
        <v>-1.0876304939136618</v>
      </c>
      <c r="M511">
        <v>-5.75570044972046</v>
      </c>
      <c r="N511">
        <f>(Table2[[#This Row],[1W Return vs Nifty]]-AVERAGE(Table2[1W Return vs Nifty]))/_xlfn.STDEV.P(Table2[1W Return vs Nifty])</f>
        <v>-0.92313834893201518</v>
      </c>
      <c r="O511">
        <v>227.53</v>
      </c>
      <c r="P511">
        <v>225.69827015027099</v>
      </c>
      <c r="Q511">
        <v>222.260102946004</v>
      </c>
      <c r="R511">
        <v>31.486101919850899</v>
      </c>
      <c r="S511" s="1">
        <f>(Table2[[#This Row],[Close Price]]-Table2[[#This Row],[20D EMA]])/Table2[[#This Row],[20D EMA]]</f>
        <v>-4.4257900057135292E-2</v>
      </c>
      <c r="T511" s="1">
        <f>(Table2[[#This Row],[Close Price]]-Table2[[#This Row],[50D EMA]])/Table2[[#This Row],[50D EMA]]</f>
        <v>-3.650125517039142E-2</v>
      </c>
      <c r="U511" s="1">
        <f>(Table2[[#This Row],[Close Price]]-Table2[[#This Row],[200D EMA]])/Table2[[#This Row],[200D EMA]]</f>
        <v>-2.1596781799251341E-2</v>
      </c>
      <c r="V511">
        <v>1.66374562882432</v>
      </c>
      <c r="W511">
        <v>217.2</v>
      </c>
      <c r="X511">
        <v>226</v>
      </c>
      <c r="Y511">
        <v>217.2</v>
      </c>
      <c r="Z511">
        <v>228</v>
      </c>
      <c r="AA511">
        <v>217.2</v>
      </c>
      <c r="AB511">
        <v>240.05</v>
      </c>
      <c r="AC511" s="1">
        <f>(Table2[[#This Row],[Close Price]]/Table2[[#This Row],[Day Low]])-1</f>
        <v>1.1970534069982719E-3</v>
      </c>
      <c r="AD511" s="1">
        <f>(Table2[[#This Row],[Day High]]/Table2[[#This Row],[Close Price]])-1</f>
        <v>3.9271590177503812E-2</v>
      </c>
      <c r="AE511" s="1">
        <f>(Table2[[#This Row],[Close Price]]/Table2[[#This Row],[Current Week Low]])-1</f>
        <v>1.1970534069982719E-3</v>
      </c>
      <c r="AF511" s="1">
        <f>(Table2[[#This Row],[Current Week High]]/Table2[[#This Row],[Close Price]])-1</f>
        <v>4.8468683895888764E-2</v>
      </c>
      <c r="AG511" s="1">
        <f>(Table2[[#This Row],[Close Price]]/Table2[[#This Row],[Current Month Low]])-1</f>
        <v>1.1970534069982719E-3</v>
      </c>
      <c r="AH511" s="1">
        <f>(Table2[[#This Row],[Current Month High]]/Table2[[#This Row],[Close Price]])-1</f>
        <v>0.10388117354915849</v>
      </c>
      <c r="AI511">
        <v>31.7713602501609</v>
      </c>
      <c r="AJ511">
        <v>13.2604166666666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-0.05</v>
      </c>
      <c r="AM511" t="s">
        <v>3089</v>
      </c>
      <c r="AN511">
        <v>-3.64</v>
      </c>
      <c r="AO511" t="s">
        <v>3089</v>
      </c>
      <c r="AP511">
        <v>0.13183456320412401</v>
      </c>
      <c r="AQ511">
        <f>(Table2[[#This Row],[Sharpe Ratio]]-AVERAGE(Table2[Sharpe Ratio]))/_xlfn.STDEV.P(Table2[Sharpe Ratio])</f>
        <v>0.85186566334916047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-1.8336947566724633</v>
      </c>
      <c r="AS511">
        <f>_xlfn.RANK.AVG(Table2[[#This Row],[1Y Return vs Nifty Z-Score]],Table2[1Y Return vs Nifty Z-Score])</f>
        <v>621</v>
      </c>
      <c r="AT511">
        <f>_xlfn.RANK.AVG(Table2[[#This Row],[6M Return vs Nifty Z-Score]],Table2[6M Return vs Nifty Z-Score])</f>
        <v>660</v>
      </c>
      <c r="AU511">
        <f>_xlfn.RANK.AVG(Table2[[#This Row],[Sharpe Ratio Z-Score]],Table2[Sharpe Ratio Z-Score])</f>
        <v>141</v>
      </c>
      <c r="AV511">
        <f>(Table2[[#This Row],[Rank 1Y]]+Table2[[#This Row],[Rank 6M]]+Table2[[#This Row],[Rank Sharpe]])/3</f>
        <v>474</v>
      </c>
    </row>
    <row r="512" spans="1:48" x14ac:dyDescent="0.3">
      <c r="A512" t="s">
        <v>510</v>
      </c>
      <c r="B512" t="s">
        <v>511</v>
      </c>
      <c r="C512" t="s">
        <v>3040</v>
      </c>
      <c r="D512" t="s">
        <v>512</v>
      </c>
      <c r="E512">
        <v>39302.0986041</v>
      </c>
      <c r="F512">
        <v>597.75</v>
      </c>
      <c r="G512">
        <v>-6.5358697073313703</v>
      </c>
      <c r="H512">
        <f>(Table2[[#This Row],[1Y Return vs Nifty]]-AVERAGE(Table2[1Y Return vs Nifty]))/_xlfn.STDEV.P(Table2[1Y Return vs Nifty])</f>
        <v>-0.60548536982070245</v>
      </c>
      <c r="I512">
        <v>4.0710401153305797</v>
      </c>
      <c r="J512">
        <f>(Table2[[#This Row],[1M Return vs Nifty]]-AVERAGE(Table2[1M Return vs Nifty]))/_xlfn.STDEV.P(Table2[1M Return vs Nifty])</f>
        <v>0.61343881335411821</v>
      </c>
      <c r="K512">
        <v>15.1620320389721</v>
      </c>
      <c r="L512">
        <f>(Table2[[#This Row],[6M Return vs Nifty]]-AVERAGE(Table2[6M Return vs Nifty]))/_xlfn.STDEV.P(Table2[6M Return vs Nifty])</f>
        <v>0.42011490933443441</v>
      </c>
      <c r="M512">
        <v>2.3305965948398599</v>
      </c>
      <c r="N512">
        <f>(Table2[[#This Row],[1W Return vs Nifty]]-AVERAGE(Table2[1W Return vs Nifty]))/_xlfn.STDEV.P(Table2[1W Return vs Nifty])</f>
        <v>0.69065464448444169</v>
      </c>
      <c r="O512">
        <v>582</v>
      </c>
      <c r="P512">
        <v>556.12941448817298</v>
      </c>
      <c r="Q512">
        <v>517.53017573828402</v>
      </c>
      <c r="R512">
        <v>58.0977677799753</v>
      </c>
      <c r="S512" s="1">
        <f>(Table2[[#This Row],[Close Price]]-Table2[[#This Row],[20D EMA]])/Table2[[#This Row],[20D EMA]]</f>
        <v>2.7061855670103094E-2</v>
      </c>
      <c r="T512" s="1">
        <f>(Table2[[#This Row],[Close Price]]-Table2[[#This Row],[50D EMA]])/Table2[[#This Row],[50D EMA]]</f>
        <v>7.483974849654737E-2</v>
      </c>
      <c r="U512" s="1">
        <f>(Table2[[#This Row],[Close Price]]-Table2[[#This Row],[200D EMA]])/Table2[[#This Row],[200D EMA]]</f>
        <v>0.15500511472065989</v>
      </c>
      <c r="V512">
        <v>0.71017406340940403</v>
      </c>
      <c r="W512">
        <v>586.5</v>
      </c>
      <c r="X512">
        <v>608</v>
      </c>
      <c r="Y512">
        <v>582</v>
      </c>
      <c r="Z512">
        <v>608</v>
      </c>
      <c r="AA512">
        <v>582</v>
      </c>
      <c r="AB512">
        <v>615.45000000000005</v>
      </c>
      <c r="AC512" s="1">
        <f>(Table2[[#This Row],[Close Price]]/Table2[[#This Row],[Day Low]])-1</f>
        <v>1.9181585677749302E-2</v>
      </c>
      <c r="AD512" s="1">
        <f>(Table2[[#This Row],[Day High]]/Table2[[#This Row],[Close Price]])-1</f>
        <v>1.7147636971978297E-2</v>
      </c>
      <c r="AE512" s="1">
        <f>(Table2[[#This Row],[Close Price]]/Table2[[#This Row],[Current Week Low]])-1</f>
        <v>2.7061855670102997E-2</v>
      </c>
      <c r="AF512" s="1">
        <f>(Table2[[#This Row],[Current Week High]]/Table2[[#This Row],[Close Price]])-1</f>
        <v>1.7147636971978297E-2</v>
      </c>
      <c r="AG512" s="1">
        <f>(Table2[[#This Row],[Close Price]]/Table2[[#This Row],[Current Month Low]])-1</f>
        <v>2.7061855670102997E-2</v>
      </c>
      <c r="AH512" s="1">
        <f>(Table2[[#This Row],[Current Month High]]/Table2[[#This Row],[Close Price]])-1</f>
        <v>2.9611041405269933E-2</v>
      </c>
      <c r="AI512">
        <v>2.9611041405269898</v>
      </c>
      <c r="AJ512">
        <v>41.9665122907018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0.14000000000000001</v>
      </c>
      <c r="AM512" t="s">
        <v>3088</v>
      </c>
      <c r="AN512">
        <v>6.71</v>
      </c>
      <c r="AO512" t="s">
        <v>3088</v>
      </c>
      <c r="AP512">
        <v>-7.9121988010882993E-2</v>
      </c>
      <c r="AQ512">
        <f>(Table2[[#This Row],[Sharpe Ratio]]-AVERAGE(Table2[Sharpe Ratio]))/_xlfn.STDEV.P(Table2[Sharpe Ratio])</f>
        <v>-1.6183749316517348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-0.49965193429944321</v>
      </c>
      <c r="AS512">
        <f>_xlfn.RANK.AVG(Table2[[#This Row],[1Y Return vs Nifty Z-Score]],Table2[1Y Return vs Nifty Z-Score])</f>
        <v>537</v>
      </c>
      <c r="AT512">
        <f>_xlfn.RANK.AVG(Table2[[#This Row],[6M Return vs Nifty Z-Score]],Table2[6M Return vs Nifty Z-Score])</f>
        <v>191</v>
      </c>
      <c r="AU512">
        <f>_xlfn.RANK.AVG(Table2[[#This Row],[Sharpe Ratio Z-Score]],Table2[Sharpe Ratio Z-Score])</f>
        <v>696</v>
      </c>
      <c r="AV512">
        <f>(Table2[[#This Row],[Rank 1Y]]+Table2[[#This Row],[Rank 6M]]+Table2[[#This Row],[Rank Sharpe]])/3</f>
        <v>474.66666666666669</v>
      </c>
    </row>
    <row r="513" spans="1:48" x14ac:dyDescent="0.3">
      <c r="A513" t="s">
        <v>569</v>
      </c>
      <c r="B513" t="s">
        <v>570</v>
      </c>
      <c r="C513" t="s">
        <v>3038</v>
      </c>
      <c r="D513" t="s">
        <v>75</v>
      </c>
      <c r="E513">
        <v>32750.920868859899</v>
      </c>
      <c r="F513">
        <v>4238.6000000000004</v>
      </c>
      <c r="G513">
        <v>7.7926080903663104</v>
      </c>
      <c r="H513">
        <f>(Table2[[#This Row],[1Y Return vs Nifty]]-AVERAGE(Table2[1Y Return vs Nifty]))/_xlfn.STDEV.P(Table2[1Y Return vs Nifty])</f>
        <v>-0.3812369707102311</v>
      </c>
      <c r="I513">
        <v>0.43413059239431501</v>
      </c>
      <c r="J513">
        <f>(Table2[[#This Row],[1M Return vs Nifty]]-AVERAGE(Table2[1M Return vs Nifty]))/_xlfn.STDEV.P(Table2[1M Return vs Nifty])</f>
        <v>0.22777101708445208</v>
      </c>
      <c r="K513">
        <v>-11.735549589031599</v>
      </c>
      <c r="L513">
        <f>(Table2[[#This Row],[6M Return vs Nifty]]-AVERAGE(Table2[6M Return vs Nifty]))/_xlfn.STDEV.P(Table2[6M Return vs Nifty])</f>
        <v>-0.57145392971317555</v>
      </c>
      <c r="M513">
        <v>-0.51771802489707497</v>
      </c>
      <c r="N513">
        <f>(Table2[[#This Row],[1W Return vs Nifty]]-AVERAGE(Table2[1W Return vs Nifty]))/_xlfn.STDEV.P(Table2[1W Return vs Nifty])</f>
        <v>0.12221272959470016</v>
      </c>
      <c r="O513">
        <v>4346.9399999999996</v>
      </c>
      <c r="P513">
        <v>4284.9978155147801</v>
      </c>
      <c r="Q513">
        <v>3998.7211307434</v>
      </c>
      <c r="R513">
        <v>36.534315672593699</v>
      </c>
      <c r="S513" s="1">
        <f>(Table2[[#This Row],[Close Price]]-Table2[[#This Row],[20D EMA]])/Table2[[#This Row],[20D EMA]]</f>
        <v>-2.4923279364334278E-2</v>
      </c>
      <c r="T513" s="1">
        <f>(Table2[[#This Row],[Close Price]]-Table2[[#This Row],[50D EMA]])/Table2[[#This Row],[50D EMA]]</f>
        <v>-1.082796713379554E-2</v>
      </c>
      <c r="U513" s="1">
        <f>(Table2[[#This Row],[Close Price]]-Table2[[#This Row],[200D EMA]])/Table2[[#This Row],[200D EMA]]</f>
        <v>5.9988896803114818E-2</v>
      </c>
      <c r="V513">
        <v>0.76707706327172198</v>
      </c>
      <c r="W513">
        <v>4211</v>
      </c>
      <c r="X513">
        <v>4282.95</v>
      </c>
      <c r="Y513">
        <v>4148.2</v>
      </c>
      <c r="Z513">
        <v>4282.95</v>
      </c>
      <c r="AA513">
        <v>4148.2</v>
      </c>
      <c r="AB513">
        <v>4460</v>
      </c>
      <c r="AC513" s="1">
        <f>(Table2[[#This Row],[Close Price]]/Table2[[#This Row],[Day Low]])-1</f>
        <v>6.5542626454524466E-3</v>
      </c>
      <c r="AD513" s="1">
        <f>(Table2[[#This Row],[Day High]]/Table2[[#This Row],[Close Price]])-1</f>
        <v>1.0463360543575551E-2</v>
      </c>
      <c r="AE513" s="1">
        <f>(Table2[[#This Row],[Close Price]]/Table2[[#This Row],[Current Week Low]])-1</f>
        <v>2.1792584735548015E-2</v>
      </c>
      <c r="AF513" s="1">
        <f>(Table2[[#This Row],[Current Week High]]/Table2[[#This Row],[Close Price]])-1</f>
        <v>1.0463360543575551E-2</v>
      </c>
      <c r="AG513" s="1">
        <f>(Table2[[#This Row],[Close Price]]/Table2[[#This Row],[Current Month Low]])-1</f>
        <v>2.1792584735548015E-2</v>
      </c>
      <c r="AH513" s="1">
        <f>(Table2[[#This Row],[Current Month High]]/Table2[[#This Row],[Close Price]])-1</f>
        <v>5.2234228282923567E-2</v>
      </c>
      <c r="AI513">
        <v>8.5252205917047892</v>
      </c>
      <c r="AJ513">
        <v>39.8762478343371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0.04</v>
      </c>
      <c r="AM513" t="s">
        <v>3088</v>
      </c>
      <c r="AN513">
        <v>-1.07</v>
      </c>
      <c r="AO513" t="s">
        <v>3089</v>
      </c>
      <c r="AP513">
        <v>1.4341151972104E-2</v>
      </c>
      <c r="AQ513">
        <f>(Table2[[#This Row],[Sharpe Ratio]]-AVERAGE(Table2[Sharpe Ratio]))/_xlfn.STDEV.P(Table2[Sharpe Ratio])</f>
        <v>-0.5239484196875891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-1.1266555734318435</v>
      </c>
      <c r="AS513">
        <f>_xlfn.RANK.AVG(Table2[[#This Row],[1Y Return vs Nifty Z-Score]],Table2[1Y Return vs Nifty Z-Score])</f>
        <v>430</v>
      </c>
      <c r="AT513">
        <f>_xlfn.RANK.AVG(Table2[[#This Row],[6M Return vs Nifty Z-Score]],Table2[6M Return vs Nifty Z-Score])</f>
        <v>510</v>
      </c>
      <c r="AU513">
        <f>_xlfn.RANK.AVG(Table2[[#This Row],[Sharpe Ratio Z-Score]],Table2[Sharpe Ratio Z-Score])</f>
        <v>484</v>
      </c>
      <c r="AV513">
        <f>(Table2[[#This Row],[Rank 1Y]]+Table2[[#This Row],[Rank 6M]]+Table2[[#This Row],[Rank Sharpe]])/3</f>
        <v>474.66666666666669</v>
      </c>
    </row>
    <row r="514" spans="1:48" x14ac:dyDescent="0.3">
      <c r="A514" t="s">
        <v>521</v>
      </c>
      <c r="B514" t="s">
        <v>522</v>
      </c>
      <c r="C514" t="s">
        <v>3028</v>
      </c>
      <c r="D514" t="s">
        <v>177</v>
      </c>
      <c r="E514">
        <v>37492.042847999997</v>
      </c>
      <c r="F514">
        <v>535.6</v>
      </c>
      <c r="G514">
        <v>-5.7836903386512901</v>
      </c>
      <c r="H514">
        <f>(Table2[[#This Row],[1Y Return vs Nifty]]-AVERAGE(Table2[1Y Return vs Nifty]))/_xlfn.STDEV.P(Table2[1Y Return vs Nifty])</f>
        <v>-0.59371335735350683</v>
      </c>
      <c r="I514">
        <v>1.83747103750312</v>
      </c>
      <c r="J514">
        <f>(Table2[[#This Row],[1M Return vs Nifty]]-AVERAGE(Table2[1M Return vs Nifty]))/_xlfn.STDEV.P(Table2[1M Return vs Nifty])</f>
        <v>0.3765850619398346</v>
      </c>
      <c r="K514">
        <v>8.6044130738905693</v>
      </c>
      <c r="L514">
        <f>(Table2[[#This Row],[6M Return vs Nifty]]-AVERAGE(Table2[6M Return vs Nifty]))/_xlfn.STDEV.P(Table2[6M Return vs Nifty])</f>
        <v>0.17837084795187666</v>
      </c>
      <c r="M514">
        <v>0.58337060003949703</v>
      </c>
      <c r="N514">
        <f>(Table2[[#This Row],[1W Return vs Nifty]]-AVERAGE(Table2[1W Return vs Nifty]))/_xlfn.STDEV.P(Table2[1W Return vs Nifty])</f>
        <v>0.3419584424050584</v>
      </c>
      <c r="O514">
        <v>532.57000000000005</v>
      </c>
      <c r="P514">
        <v>509.144920564046</v>
      </c>
      <c r="Q514">
        <v>464.757520206295</v>
      </c>
      <c r="R514">
        <v>48.9839893281301</v>
      </c>
      <c r="S514" s="1">
        <f>(Table2[[#This Row],[Close Price]]-Table2[[#This Row],[20D EMA]])/Table2[[#This Row],[20D EMA]]</f>
        <v>5.689392943650548E-3</v>
      </c>
      <c r="T514" s="1">
        <f>(Table2[[#This Row],[Close Price]]-Table2[[#This Row],[50D EMA]])/Table2[[#This Row],[50D EMA]]</f>
        <v>5.1959821982798707E-2</v>
      </c>
      <c r="U514" s="1">
        <f>(Table2[[#This Row],[Close Price]]-Table2[[#This Row],[200D EMA]])/Table2[[#This Row],[200D EMA]]</f>
        <v>0.15242890478084078</v>
      </c>
      <c r="V514">
        <v>0.52725988166708604</v>
      </c>
      <c r="W514">
        <v>528.79999999999995</v>
      </c>
      <c r="X514">
        <v>549</v>
      </c>
      <c r="Y514">
        <v>513.29999999999995</v>
      </c>
      <c r="Z514">
        <v>549</v>
      </c>
      <c r="AA514">
        <v>513.29999999999995</v>
      </c>
      <c r="AB514">
        <v>553.54999999999995</v>
      </c>
      <c r="AC514" s="1">
        <f>(Table2[[#This Row],[Close Price]]/Table2[[#This Row],[Day Low]])-1</f>
        <v>1.2859304084720247E-2</v>
      </c>
      <c r="AD514" s="1">
        <f>(Table2[[#This Row],[Day High]]/Table2[[#This Row],[Close Price]])-1</f>
        <v>2.5018670649738617E-2</v>
      </c>
      <c r="AE514" s="1">
        <f>(Table2[[#This Row],[Close Price]]/Table2[[#This Row],[Current Week Low]])-1</f>
        <v>4.3444379505162889E-2</v>
      </c>
      <c r="AF514" s="1">
        <f>(Table2[[#This Row],[Current Week High]]/Table2[[#This Row],[Close Price]])-1</f>
        <v>2.5018670649738617E-2</v>
      </c>
      <c r="AG514" s="1">
        <f>(Table2[[#This Row],[Close Price]]/Table2[[#This Row],[Current Month Low]])-1</f>
        <v>4.3444379505162889E-2</v>
      </c>
      <c r="AH514" s="1">
        <f>(Table2[[#This Row],[Current Month High]]/Table2[[#This Row],[Close Price]])-1</f>
        <v>3.3513816280806408E-2</v>
      </c>
      <c r="AI514">
        <v>4.4436146377893904</v>
      </c>
      <c r="AJ514">
        <v>42.560553633217999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0.15</v>
      </c>
      <c r="AM514" t="s">
        <v>3088</v>
      </c>
      <c r="AN514">
        <v>1.28</v>
      </c>
      <c r="AO514" t="s">
        <v>3088</v>
      </c>
      <c r="AP514">
        <v>-3.9392010863078003E-2</v>
      </c>
      <c r="AQ514">
        <f>(Table2[[#This Row],[Sharpe Ratio]]-AVERAGE(Table2[Sharpe Ratio]))/_xlfn.STDEV.P(Table2[Sharpe Ratio])</f>
        <v>-1.1531483159163514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-0.84994732097308856</v>
      </c>
      <c r="AS514">
        <f>_xlfn.RANK.AVG(Table2[[#This Row],[1Y Return vs Nifty Z-Score]],Table2[1Y Return vs Nifty Z-Score])</f>
        <v>532</v>
      </c>
      <c r="AT514">
        <f>_xlfn.RANK.AVG(Table2[[#This Row],[6M Return vs Nifty Z-Score]],Table2[6M Return vs Nifty Z-Score])</f>
        <v>260</v>
      </c>
      <c r="AU514">
        <f>_xlfn.RANK.AVG(Table2[[#This Row],[Sharpe Ratio Z-Score]],Table2[Sharpe Ratio Z-Score])</f>
        <v>635</v>
      </c>
      <c r="AV514">
        <f>(Table2[[#This Row],[Rank 1Y]]+Table2[[#This Row],[Rank 6M]]+Table2[[#This Row],[Rank Sharpe]])/3</f>
        <v>475.66666666666669</v>
      </c>
    </row>
    <row r="515" spans="1:48" x14ac:dyDescent="0.3">
      <c r="A515" t="s">
        <v>1363</v>
      </c>
      <c r="B515" t="s">
        <v>1364</v>
      </c>
      <c r="C515" t="s">
        <v>3040</v>
      </c>
      <c r="D515" t="s">
        <v>81</v>
      </c>
      <c r="E515">
        <v>7680.3271081550001</v>
      </c>
      <c r="F515">
        <v>698.35</v>
      </c>
      <c r="G515">
        <v>-37.312715249892499</v>
      </c>
      <c r="H515">
        <f>(Table2[[#This Row],[1Y Return vs Nifty]]-AVERAGE(Table2[1Y Return vs Nifty]))/_xlfn.STDEV.P(Table2[1Y Return vs Nifty])</f>
        <v>-1.0871595881175371</v>
      </c>
      <c r="I515">
        <v>-9.1340878504356802</v>
      </c>
      <c r="J515">
        <f>(Table2[[#This Row],[1M Return vs Nifty]]-AVERAGE(Table2[1M Return vs Nifty]))/_xlfn.STDEV.P(Table2[1M Return vs Nifty])</f>
        <v>-0.78686893967030613</v>
      </c>
      <c r="K515">
        <v>-16.665782263887198</v>
      </c>
      <c r="L515">
        <f>(Table2[[#This Row],[6M Return vs Nifty]]-AVERAGE(Table2[6M Return vs Nifty]))/_xlfn.STDEV.P(Table2[6M Return vs Nifty])</f>
        <v>-0.75320503125278215</v>
      </c>
      <c r="M515">
        <v>-4.8344816358065703</v>
      </c>
      <c r="N515">
        <f>(Table2[[#This Row],[1W Return vs Nifty]]-AVERAGE(Table2[1W Return vs Nifty]))/_xlfn.STDEV.P(Table2[1W Return vs Nifty])</f>
        <v>-0.73928949214314266</v>
      </c>
      <c r="O515">
        <v>761.09</v>
      </c>
      <c r="P515">
        <v>761.89410592637796</v>
      </c>
      <c r="Q515">
        <v>736.92023877906297</v>
      </c>
      <c r="R515">
        <v>24.4345188653067</v>
      </c>
      <c r="S515" s="1">
        <f>(Table2[[#This Row],[Close Price]]-Table2[[#This Row],[20D EMA]])/Table2[[#This Row],[20D EMA]]</f>
        <v>-8.2434403290018277E-2</v>
      </c>
      <c r="T515" s="1">
        <f>(Table2[[#This Row],[Close Price]]-Table2[[#This Row],[50D EMA]])/Table2[[#This Row],[50D EMA]]</f>
        <v>-8.3402805497642507E-2</v>
      </c>
      <c r="U515" s="1">
        <f>(Table2[[#This Row],[Close Price]]-Table2[[#This Row],[200D EMA]])/Table2[[#This Row],[200D EMA]]</f>
        <v>-5.233977403438738E-2</v>
      </c>
      <c r="V515">
        <v>0.78280087945305599</v>
      </c>
      <c r="W515">
        <v>697</v>
      </c>
      <c r="X515">
        <v>728.95</v>
      </c>
      <c r="Y515">
        <v>697</v>
      </c>
      <c r="Z515">
        <v>735.8</v>
      </c>
      <c r="AA515">
        <v>697</v>
      </c>
      <c r="AB515">
        <v>781.45</v>
      </c>
      <c r="AC515" s="1">
        <f>(Table2[[#This Row],[Close Price]]/Table2[[#This Row],[Day Low]])-1</f>
        <v>1.9368723098995844E-3</v>
      </c>
      <c r="AD515" s="1">
        <f>(Table2[[#This Row],[Day High]]/Table2[[#This Row],[Close Price]])-1</f>
        <v>4.3817569986396521E-2</v>
      </c>
      <c r="AE515" s="1">
        <f>(Table2[[#This Row],[Close Price]]/Table2[[#This Row],[Current Week Low]])-1</f>
        <v>1.9368723098995844E-3</v>
      </c>
      <c r="AF515" s="1">
        <f>(Table2[[#This Row],[Current Week High]]/Table2[[#This Row],[Close Price]])-1</f>
        <v>5.3626405097730201E-2</v>
      </c>
      <c r="AG515" s="1">
        <f>(Table2[[#This Row],[Close Price]]/Table2[[#This Row],[Current Month Low]])-1</f>
        <v>1.9368723098995844E-3</v>
      </c>
      <c r="AH515" s="1">
        <f>(Table2[[#This Row],[Current Month High]]/Table2[[#This Row],[Close Price]])-1</f>
        <v>0.11899477339442965</v>
      </c>
      <c r="AI515">
        <v>31.7390993055058</v>
      </c>
      <c r="AJ515">
        <v>13.3685064935064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-0.14000000000000001</v>
      </c>
      <c r="AM515" t="s">
        <v>3089</v>
      </c>
      <c r="AN515">
        <v>-10.4</v>
      </c>
      <c r="AO515" t="s">
        <v>3089</v>
      </c>
      <c r="AP515">
        <v>0.12371108552268401</v>
      </c>
      <c r="AQ515">
        <f>(Table2[[#This Row],[Sharpe Ratio]]-AVERAGE(Table2[Sharpe Ratio]))/_xlfn.STDEV.P(Table2[Sharpe Ratio])</f>
        <v>0.75674207403325144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690</v>
      </c>
      <c r="AT515">
        <f>_xlfn.RANK.AVG(Table2[[#This Row],[6M Return vs Nifty Z-Score]],Table2[6M Return vs Nifty Z-Score])</f>
        <v>572</v>
      </c>
      <c r="AU515">
        <f>_xlfn.RANK.AVG(Table2[[#This Row],[Sharpe Ratio Z-Score]],Table2[Sharpe Ratio Z-Score])</f>
        <v>166</v>
      </c>
      <c r="AV515">
        <f>(Table2[[#This Row],[Rank 1Y]]+Table2[[#This Row],[Rank 6M]]+Table2[[#This Row],[Rank Sharpe]])/3</f>
        <v>476</v>
      </c>
    </row>
    <row r="516" spans="1:48" x14ac:dyDescent="0.3">
      <c r="A516" t="s">
        <v>1867</v>
      </c>
      <c r="B516" t="s">
        <v>1868</v>
      </c>
      <c r="C516" t="s">
        <v>3046</v>
      </c>
      <c r="D516" t="s">
        <v>1566</v>
      </c>
      <c r="E516">
        <v>3659.450629037</v>
      </c>
      <c r="F516">
        <v>161.77000000000001</v>
      </c>
      <c r="G516">
        <v>-11.057411310251799</v>
      </c>
      <c r="H516">
        <f>(Table2[[#This Row],[1Y Return vs Nifty]]-AVERAGE(Table2[1Y Return vs Nifty]))/_xlfn.STDEV.P(Table2[1Y Return vs Nifty])</f>
        <v>-0.67624993255249688</v>
      </c>
      <c r="I516">
        <v>2.7826040673003498</v>
      </c>
      <c r="J516">
        <f>(Table2[[#This Row],[1M Return vs Nifty]]-AVERAGE(Table2[1M Return vs Nifty]))/_xlfn.STDEV.P(Table2[1M Return vs Nifty])</f>
        <v>0.47680954387560864</v>
      </c>
      <c r="K516">
        <v>-6.5664423909146299</v>
      </c>
      <c r="L516">
        <f>(Table2[[#This Row],[6M Return vs Nifty]]-AVERAGE(Table2[6M Return vs Nifty]))/_xlfn.STDEV.P(Table2[6M Return vs Nifty])</f>
        <v>-0.38089681219101201</v>
      </c>
      <c r="M516">
        <v>2.1549222884543702</v>
      </c>
      <c r="N516">
        <f>(Table2[[#This Row],[1W Return vs Nifty]]-AVERAGE(Table2[1W Return vs Nifty]))/_xlfn.STDEV.P(Table2[1W Return vs Nifty])</f>
        <v>0.65559509087097245</v>
      </c>
      <c r="O516">
        <v>158.72999999999999</v>
      </c>
      <c r="P516">
        <v>155.46092196155101</v>
      </c>
      <c r="Q516">
        <v>149.12838289008499</v>
      </c>
      <c r="R516">
        <v>55.303455403594498</v>
      </c>
      <c r="S516" s="1">
        <f>(Table2[[#This Row],[Close Price]]-Table2[[#This Row],[20D EMA]])/Table2[[#This Row],[20D EMA]]</f>
        <v>1.9152019152019282E-2</v>
      </c>
      <c r="T516" s="1">
        <f>(Table2[[#This Row],[Close Price]]-Table2[[#This Row],[50D EMA]])/Table2[[#This Row],[50D EMA]]</f>
        <v>4.0583047873660356E-2</v>
      </c>
      <c r="U516" s="1">
        <f>(Table2[[#This Row],[Close Price]]-Table2[[#This Row],[200D EMA]])/Table2[[#This Row],[200D EMA]]</f>
        <v>8.4770027441607249E-2</v>
      </c>
      <c r="V516">
        <v>2.1258975143706098</v>
      </c>
      <c r="W516">
        <v>159.5</v>
      </c>
      <c r="X516">
        <v>164.29</v>
      </c>
      <c r="Y516">
        <v>159.01</v>
      </c>
      <c r="Z516">
        <v>166.95</v>
      </c>
      <c r="AA516">
        <v>159.01</v>
      </c>
      <c r="AB516">
        <v>171</v>
      </c>
      <c r="AC516" s="1">
        <f>(Table2[[#This Row],[Close Price]]/Table2[[#This Row],[Day Low]])-1</f>
        <v>1.4231974921630197E-2</v>
      </c>
      <c r="AD516" s="1">
        <f>(Table2[[#This Row],[Day High]]/Table2[[#This Row],[Close Price]])-1</f>
        <v>1.5577672003461496E-2</v>
      </c>
      <c r="AE516" s="1">
        <f>(Table2[[#This Row],[Close Price]]/Table2[[#This Row],[Current Week Low]])-1</f>
        <v>1.7357398905729404E-2</v>
      </c>
      <c r="AF516" s="1">
        <f>(Table2[[#This Row],[Current Week High]]/Table2[[#This Row],[Close Price]])-1</f>
        <v>3.2020770229337803E-2</v>
      </c>
      <c r="AG516" s="1">
        <f>(Table2[[#This Row],[Close Price]]/Table2[[#This Row],[Current Month Low]])-1</f>
        <v>1.7357398905729404E-2</v>
      </c>
      <c r="AH516" s="1">
        <f>(Table2[[#This Row],[Current Month High]]/Table2[[#This Row],[Close Price]])-1</f>
        <v>5.7056314520615548E-2</v>
      </c>
      <c r="AI516">
        <v>8.7346232305124598</v>
      </c>
      <c r="AJ516">
        <v>25.403100775193799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-7.0000000000000007E-2</v>
      </c>
      <c r="AM516" t="s">
        <v>3089</v>
      </c>
      <c r="AN516">
        <v>6.88</v>
      </c>
      <c r="AO516" t="s">
        <v>3088</v>
      </c>
      <c r="AP516">
        <v>3.5762984559838E-2</v>
      </c>
      <c r="AQ516">
        <f>(Table2[[#This Row],[Sharpe Ratio]]-AVERAGE(Table2[Sharpe Ratio]))/_xlfn.STDEV.P(Table2[Sharpe Ratio])</f>
        <v>-0.27310491578710822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-0.1978470257840359</v>
      </c>
      <c r="AS516">
        <f>_xlfn.RANK.AVG(Table2[[#This Row],[1Y Return vs Nifty Z-Score]],Table2[1Y Return vs Nifty Z-Score])</f>
        <v>558</v>
      </c>
      <c r="AT516">
        <f>_xlfn.RANK.AVG(Table2[[#This Row],[6M Return vs Nifty Z-Score]],Table2[6M Return vs Nifty Z-Score])</f>
        <v>457</v>
      </c>
      <c r="AU516">
        <f>_xlfn.RANK.AVG(Table2[[#This Row],[Sharpe Ratio Z-Score]],Table2[Sharpe Ratio Z-Score])</f>
        <v>413</v>
      </c>
      <c r="AV516">
        <f>(Table2[[#This Row],[Rank 1Y]]+Table2[[#This Row],[Rank 6M]]+Table2[[#This Row],[Rank Sharpe]])/3</f>
        <v>476</v>
      </c>
    </row>
    <row r="517" spans="1:48" x14ac:dyDescent="0.3">
      <c r="A517" t="s">
        <v>503</v>
      </c>
      <c r="B517" t="s">
        <v>504</v>
      </c>
      <c r="C517" t="s">
        <v>3034</v>
      </c>
      <c r="D517" t="s">
        <v>505</v>
      </c>
      <c r="E517">
        <v>40048.133923499998</v>
      </c>
      <c r="F517">
        <v>334.5</v>
      </c>
      <c r="G517">
        <v>5.0332580401234601</v>
      </c>
      <c r="H517">
        <f>(Table2[[#This Row],[1Y Return vs Nifty]]-AVERAGE(Table2[1Y Return vs Nifty]))/_xlfn.STDEV.P(Table2[1Y Return vs Nifty])</f>
        <v>-0.42442228600253556</v>
      </c>
      <c r="I517">
        <v>-6.8404880068800402</v>
      </c>
      <c r="J517">
        <f>(Table2[[#This Row],[1M Return vs Nifty]]-AVERAGE(Table2[1M Return vs Nifty]))/_xlfn.STDEV.P(Table2[1M Return vs Nifty])</f>
        <v>-0.54364936227636607</v>
      </c>
      <c r="K517">
        <v>2.6333879396840998</v>
      </c>
      <c r="L517">
        <f>(Table2[[#This Row],[6M Return vs Nifty]]-AVERAGE(Table2[6M Return vs Nifty]))/_xlfn.STDEV.P(Table2[6M Return vs Nifty])</f>
        <v>-4.1748661011153945E-2</v>
      </c>
      <c r="M517">
        <v>-2.61769440656925</v>
      </c>
      <c r="N517">
        <f>(Table2[[#This Row],[1W Return vs Nifty]]-AVERAGE(Table2[1W Return vs Nifty]))/_xlfn.STDEV.P(Table2[1W Return vs Nifty])</f>
        <v>-0.29688233362244226</v>
      </c>
      <c r="O517">
        <v>350.6</v>
      </c>
      <c r="P517">
        <v>340.42657505974603</v>
      </c>
      <c r="Q517">
        <v>299.32616412536203</v>
      </c>
      <c r="R517">
        <v>31.1400548010031</v>
      </c>
      <c r="S517" s="1">
        <f>(Table2[[#This Row],[Close Price]]-Table2[[#This Row],[20D EMA]])/Table2[[#This Row],[20D EMA]]</f>
        <v>-4.5921277809469543E-2</v>
      </c>
      <c r="T517" s="1">
        <f>(Table2[[#This Row],[Close Price]]-Table2[[#This Row],[50D EMA]])/Table2[[#This Row],[50D EMA]]</f>
        <v>-1.7409260891885114E-2</v>
      </c>
      <c r="U517" s="1">
        <f>(Table2[[#This Row],[Close Price]]-Table2[[#This Row],[200D EMA]])/Table2[[#This Row],[200D EMA]]</f>
        <v>0.11751006123175611</v>
      </c>
      <c r="V517">
        <v>0.61892845914916805</v>
      </c>
      <c r="W517">
        <v>332.25</v>
      </c>
      <c r="X517">
        <v>349.4</v>
      </c>
      <c r="Y517">
        <v>332.25</v>
      </c>
      <c r="Z517">
        <v>352.85</v>
      </c>
      <c r="AA517">
        <v>332.25</v>
      </c>
      <c r="AB517">
        <v>370.45</v>
      </c>
      <c r="AC517" s="1">
        <f>(Table2[[#This Row],[Close Price]]/Table2[[#This Row],[Day Low]])-1</f>
        <v>6.7720090293452717E-3</v>
      </c>
      <c r="AD517" s="1">
        <f>(Table2[[#This Row],[Day High]]/Table2[[#This Row],[Close Price]])-1</f>
        <v>4.4544095665171923E-2</v>
      </c>
      <c r="AE517" s="1">
        <f>(Table2[[#This Row],[Close Price]]/Table2[[#This Row],[Current Week Low]])-1</f>
        <v>6.7720090293452717E-3</v>
      </c>
      <c r="AF517" s="1">
        <f>(Table2[[#This Row],[Current Week High]]/Table2[[#This Row],[Close Price]])-1</f>
        <v>5.4857997010463455E-2</v>
      </c>
      <c r="AG517" s="1">
        <f>(Table2[[#This Row],[Close Price]]/Table2[[#This Row],[Current Month Low]])-1</f>
        <v>6.7720090293452717E-3</v>
      </c>
      <c r="AH517" s="1">
        <f>(Table2[[#This Row],[Current Month High]]/Table2[[#This Row],[Close Price]])-1</f>
        <v>0.10747384155455908</v>
      </c>
      <c r="AI517">
        <v>12.6457399103139</v>
      </c>
      <c r="AJ517">
        <v>53.793103448275801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-0.04</v>
      </c>
      <c r="AM517" t="s">
        <v>3089</v>
      </c>
      <c r="AN517">
        <v>-0.21</v>
      </c>
      <c r="AO517" t="s">
        <v>3089</v>
      </c>
      <c r="AP517">
        <v>-4.8238476552163997E-2</v>
      </c>
      <c r="AQ517">
        <f>(Table2[[#This Row],[Sharpe Ratio]]-AVERAGE(Table2[Sharpe Ratio]))/_xlfn.STDEV.P(Table2[Sharpe Ratio])</f>
        <v>-1.2567378870465236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-2.5634405299590215</v>
      </c>
      <c r="AS517">
        <f>_xlfn.RANK.AVG(Table2[[#This Row],[1Y Return vs Nifty Z-Score]],Table2[1Y Return vs Nifty Z-Score])</f>
        <v>445</v>
      </c>
      <c r="AT517">
        <f>_xlfn.RANK.AVG(Table2[[#This Row],[6M Return vs Nifty Z-Score]],Table2[6M Return vs Nifty Z-Score])</f>
        <v>333</v>
      </c>
      <c r="AU517">
        <f>_xlfn.RANK.AVG(Table2[[#This Row],[Sharpe Ratio Z-Score]],Table2[Sharpe Ratio Z-Score])</f>
        <v>651</v>
      </c>
      <c r="AV517">
        <f>(Table2[[#This Row],[Rank 1Y]]+Table2[[#This Row],[Rank 6M]]+Table2[[#This Row],[Rank Sharpe]])/3</f>
        <v>476.33333333333331</v>
      </c>
    </row>
    <row r="518" spans="1:48" x14ac:dyDescent="0.3">
      <c r="A518" t="s">
        <v>1530</v>
      </c>
      <c r="B518" t="s">
        <v>1531</v>
      </c>
      <c r="C518" t="s">
        <v>3041</v>
      </c>
      <c r="D518" t="s">
        <v>130</v>
      </c>
      <c r="E518">
        <v>6111.7135200800003</v>
      </c>
      <c r="F518">
        <v>563.29999999999995</v>
      </c>
      <c r="G518">
        <v>14.450320102745099</v>
      </c>
      <c r="H518">
        <f>(Table2[[#This Row],[1Y Return vs Nifty]]-AVERAGE(Table2[1Y Return vs Nifty]))/_xlfn.STDEV.P(Table2[1Y Return vs Nifty])</f>
        <v>-0.2770401898941704</v>
      </c>
      <c r="I518">
        <v>-10.4077138638721</v>
      </c>
      <c r="J518">
        <f>(Table2[[#This Row],[1M Return vs Nifty]]-AVERAGE(Table2[1M Return vs Nifty]))/_xlfn.STDEV.P(Table2[1M Return vs Nifty])</f>
        <v>-0.92192771272363638</v>
      </c>
      <c r="K518">
        <v>-36.493771667565198</v>
      </c>
      <c r="L518">
        <f>(Table2[[#This Row],[6M Return vs Nifty]]-AVERAGE(Table2[6M Return vs Nifty]))/_xlfn.STDEV.P(Table2[6M Return vs Nifty])</f>
        <v>-1.4841561147205975</v>
      </c>
      <c r="M518">
        <v>2.0177234777089499</v>
      </c>
      <c r="N518">
        <f>(Table2[[#This Row],[1W Return vs Nifty]]-AVERAGE(Table2[1W Return vs Nifty]))/_xlfn.STDEV.P(Table2[1W Return vs Nifty])</f>
        <v>0.62821414279722188</v>
      </c>
      <c r="O518">
        <v>603.66</v>
      </c>
      <c r="P518">
        <v>607.15834174292399</v>
      </c>
      <c r="Q518">
        <v>577.83399076758894</v>
      </c>
      <c r="R518">
        <v>21.6007869666782</v>
      </c>
      <c r="S518" s="1">
        <f>(Table2[[#This Row],[Close Price]]-Table2[[#This Row],[20D EMA]])/Table2[[#This Row],[20D EMA]]</f>
        <v>-6.6858827816983102E-2</v>
      </c>
      <c r="T518" s="1">
        <f>(Table2[[#This Row],[Close Price]]-Table2[[#This Row],[50D EMA]])/Table2[[#This Row],[50D EMA]]</f>
        <v>-7.2235426457327723E-2</v>
      </c>
      <c r="U518" s="1">
        <f>(Table2[[#This Row],[Close Price]]-Table2[[#This Row],[200D EMA]])/Table2[[#This Row],[200D EMA]]</f>
        <v>-2.5152536887423634E-2</v>
      </c>
      <c r="V518">
        <v>0.567284631630248</v>
      </c>
      <c r="W518">
        <v>560.04999999999995</v>
      </c>
      <c r="X518">
        <v>609.75</v>
      </c>
      <c r="Y518">
        <v>560.04999999999995</v>
      </c>
      <c r="Z518">
        <v>609.75</v>
      </c>
      <c r="AA518">
        <v>560.04999999999995</v>
      </c>
      <c r="AB518">
        <v>629</v>
      </c>
      <c r="AC518" s="1">
        <f>(Table2[[#This Row],[Close Price]]/Table2[[#This Row],[Day Low]])-1</f>
        <v>5.8030532988126993E-3</v>
      </c>
      <c r="AD518" s="1">
        <f>(Table2[[#This Row],[Day High]]/Table2[[#This Row],[Close Price]])-1</f>
        <v>8.2460500621338584E-2</v>
      </c>
      <c r="AE518" s="1">
        <f>(Table2[[#This Row],[Close Price]]/Table2[[#This Row],[Current Week Low]])-1</f>
        <v>5.8030532988126993E-3</v>
      </c>
      <c r="AF518" s="1">
        <f>(Table2[[#This Row],[Current Week High]]/Table2[[#This Row],[Close Price]])-1</f>
        <v>8.2460500621338584E-2</v>
      </c>
      <c r="AG518" s="1">
        <f>(Table2[[#This Row],[Close Price]]/Table2[[#This Row],[Current Month Low]])-1</f>
        <v>5.8030532988126993E-3</v>
      </c>
      <c r="AH518" s="1">
        <f>(Table2[[#This Row],[Current Month High]]/Table2[[#This Row],[Close Price]])-1</f>
        <v>0.11663412036215171</v>
      </c>
      <c r="AI518">
        <v>49.414166518728898</v>
      </c>
      <c r="AJ518">
        <v>54.5298676359646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0</v>
      </c>
      <c r="AM518">
        <v>0</v>
      </c>
      <c r="AN518">
        <v>-4.6399999999999997</v>
      </c>
      <c r="AO518" t="s">
        <v>3089</v>
      </c>
      <c r="AP518">
        <v>6.4471735292827001E-2</v>
      </c>
      <c r="AQ518">
        <f>(Table2[[#This Row],[Sharpe Ratio]]-AVERAGE(Table2[Sharpe Ratio]))/_xlfn.STDEV.P(Table2[Sharpe Ratio])</f>
        <v>6.3066305651338445E-2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387</v>
      </c>
      <c r="AT518">
        <f>_xlfn.RANK.AVG(Table2[[#This Row],[6M Return vs Nifty Z-Score]],Table2[6M Return vs Nifty Z-Score])</f>
        <v>717</v>
      </c>
      <c r="AU518">
        <f>_xlfn.RANK.AVG(Table2[[#This Row],[Sharpe Ratio Z-Score]],Table2[Sharpe Ratio Z-Score])</f>
        <v>327</v>
      </c>
      <c r="AV518">
        <f>(Table2[[#This Row],[Rank 1Y]]+Table2[[#This Row],[Rank 6M]]+Table2[[#This Row],[Rank Sharpe]])/3</f>
        <v>477</v>
      </c>
    </row>
    <row r="519" spans="1:48" x14ac:dyDescent="0.3">
      <c r="A519" t="s">
        <v>1027</v>
      </c>
      <c r="B519" t="s">
        <v>1028</v>
      </c>
      <c r="C519" t="s">
        <v>583</v>
      </c>
      <c r="D519" t="s">
        <v>583</v>
      </c>
      <c r="E519">
        <v>12447.857685307001</v>
      </c>
      <c r="F519">
        <v>25.07</v>
      </c>
      <c r="G519">
        <v>42.002663669729202</v>
      </c>
      <c r="H519">
        <f>(Table2[[#This Row],[1Y Return vs Nifty]]-AVERAGE(Table2[1Y Return vs Nifty]))/_xlfn.STDEV.P(Table2[1Y Return vs Nifty])</f>
        <v>0.15416883480981169</v>
      </c>
      <c r="I519">
        <v>-11.2939109914655</v>
      </c>
      <c r="J519">
        <f>(Table2[[#This Row],[1M Return vs Nifty]]-AVERAGE(Table2[1M Return vs Nifty]))/_xlfn.STDEV.P(Table2[1M Return vs Nifty])</f>
        <v>-1.0159024709913427</v>
      </c>
      <c r="K519">
        <v>-27.345953015686302</v>
      </c>
      <c r="L519">
        <f>(Table2[[#This Row],[6M Return vs Nifty]]-AVERAGE(Table2[6M Return vs Nifty]))/_xlfn.STDEV.P(Table2[6M Return vs Nifty])</f>
        <v>-1.1469253537581352</v>
      </c>
      <c r="M519">
        <v>-3.2252625326185802</v>
      </c>
      <c r="N519">
        <f>(Table2[[#This Row],[1W Return vs Nifty]]-AVERAGE(Table2[1W Return vs Nifty]))/_xlfn.STDEV.P(Table2[1W Return vs Nifty])</f>
        <v>-0.4181355079046255</v>
      </c>
      <c r="O519">
        <v>26.49</v>
      </c>
      <c r="P519">
        <v>26.89217751548</v>
      </c>
      <c r="Q519">
        <v>25.498232809664501</v>
      </c>
      <c r="R519">
        <v>31.494245782286001</v>
      </c>
      <c r="S519" s="1">
        <f>(Table2[[#This Row],[Close Price]]-Table2[[#This Row],[20D EMA]])/Table2[[#This Row],[20D EMA]]</f>
        <v>-5.3605134012834968E-2</v>
      </c>
      <c r="T519" s="1">
        <f>(Table2[[#This Row],[Close Price]]-Table2[[#This Row],[50D EMA]])/Table2[[#This Row],[50D EMA]]</f>
        <v>-6.7758645220570041E-2</v>
      </c>
      <c r="U519" s="1">
        <f>(Table2[[#This Row],[Close Price]]-Table2[[#This Row],[200D EMA]])/Table2[[#This Row],[200D EMA]]</f>
        <v>-1.6794607409113812E-2</v>
      </c>
      <c r="V519">
        <v>1.2667135200684301</v>
      </c>
      <c r="W519">
        <v>24.96</v>
      </c>
      <c r="X519">
        <v>26.4</v>
      </c>
      <c r="Y519">
        <v>24.8</v>
      </c>
      <c r="Z519">
        <v>26.4</v>
      </c>
      <c r="AA519">
        <v>24.8</v>
      </c>
      <c r="AB519">
        <v>27.14</v>
      </c>
      <c r="AC519" s="1">
        <f>(Table2[[#This Row],[Close Price]]/Table2[[#This Row],[Day Low]])-1</f>
        <v>4.4070512820513219E-3</v>
      </c>
      <c r="AD519" s="1">
        <f>(Table2[[#This Row],[Day High]]/Table2[[#This Row],[Close Price]])-1</f>
        <v>5.3051455923414315E-2</v>
      </c>
      <c r="AE519" s="1">
        <f>(Table2[[#This Row],[Close Price]]/Table2[[#This Row],[Current Week Low]])-1</f>
        <v>1.0887096774193639E-2</v>
      </c>
      <c r="AF519" s="1">
        <f>(Table2[[#This Row],[Current Week High]]/Table2[[#This Row],[Close Price]])-1</f>
        <v>5.3051455923414315E-2</v>
      </c>
      <c r="AG519" s="1">
        <f>(Table2[[#This Row],[Close Price]]/Table2[[#This Row],[Current Month Low]])-1</f>
        <v>1.0887096774193639E-2</v>
      </c>
      <c r="AH519" s="1">
        <f>(Table2[[#This Row],[Current Month High]]/Table2[[#This Row],[Close Price]])-1</f>
        <v>8.256880733944949E-2</v>
      </c>
      <c r="AI519">
        <v>55.763861188671697</v>
      </c>
      <c r="AJ519">
        <v>66.026490066225094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-0.13</v>
      </c>
      <c r="AM519" t="s">
        <v>3089</v>
      </c>
      <c r="AN519">
        <v>-0.48</v>
      </c>
      <c r="AO519" t="s">
        <v>3089</v>
      </c>
      <c r="AP519">
        <v>7.4675540836480004E-3</v>
      </c>
      <c r="AQ519">
        <f>(Table2[[#This Row],[Sharpe Ratio]]-AVERAGE(Table2[Sharpe Ratio]))/_xlfn.STDEV.P(Table2[Sharpe Ratio])</f>
        <v>-0.60443627578868264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254</v>
      </c>
      <c r="AT519">
        <f>_xlfn.RANK.AVG(Table2[[#This Row],[6M Return vs Nifty Z-Score]],Table2[6M Return vs Nifty Z-Score])</f>
        <v>671</v>
      </c>
      <c r="AU519">
        <f>_xlfn.RANK.AVG(Table2[[#This Row],[Sharpe Ratio Z-Score]],Table2[Sharpe Ratio Z-Score])</f>
        <v>507</v>
      </c>
      <c r="AV519">
        <f>(Table2[[#This Row],[Rank 1Y]]+Table2[[#This Row],[Rank 6M]]+Table2[[#This Row],[Rank Sharpe]])/3</f>
        <v>477.33333333333331</v>
      </c>
    </row>
    <row r="520" spans="1:48" x14ac:dyDescent="0.3">
      <c r="A520" t="s">
        <v>1824</v>
      </c>
      <c r="B520" t="s">
        <v>1825</v>
      </c>
      <c r="C520" t="s">
        <v>3041</v>
      </c>
      <c r="D520" t="s">
        <v>536</v>
      </c>
      <c r="E520">
        <v>3854.527306335</v>
      </c>
      <c r="F520">
        <v>346.05</v>
      </c>
      <c r="G520">
        <v>16.9997107252977</v>
      </c>
      <c r="H520">
        <f>(Table2[[#This Row],[1Y Return vs Nifty]]-AVERAGE(Table2[1Y Return vs Nifty]))/_xlfn.STDEV.P(Table2[1Y Return vs Nifty])</f>
        <v>-0.23714085279176519</v>
      </c>
      <c r="I520">
        <v>-16.8360990069115</v>
      </c>
      <c r="J520">
        <f>(Table2[[#This Row],[1M Return vs Nifty]]-AVERAGE(Table2[1M Return vs Nifty]))/_xlfn.STDEV.P(Table2[1M Return vs Nifty])</f>
        <v>-1.6036111904272732</v>
      </c>
      <c r="K520">
        <v>-12.4617951121533</v>
      </c>
      <c r="L520">
        <f>(Table2[[#This Row],[6M Return vs Nifty]]-AVERAGE(Table2[6M Return vs Nifty]))/_xlfn.STDEV.P(Table2[6M Return vs Nifty])</f>
        <v>-0.5982266872117743</v>
      </c>
      <c r="M520">
        <v>-4.2372717146893697</v>
      </c>
      <c r="N520">
        <f>(Table2[[#This Row],[1W Return vs Nifty]]-AVERAGE(Table2[1W Return vs Nifty]))/_xlfn.STDEV.P(Table2[1W Return vs Nifty])</f>
        <v>-0.620103518515564</v>
      </c>
      <c r="O520">
        <v>381.14</v>
      </c>
      <c r="P520">
        <v>370.34617893629701</v>
      </c>
      <c r="Q520">
        <v>330.71590365748102</v>
      </c>
      <c r="R520">
        <v>20.8313091307629</v>
      </c>
      <c r="S520" s="1">
        <f>(Table2[[#This Row],[Close Price]]-Table2[[#This Row],[20D EMA]])/Table2[[#This Row],[20D EMA]]</f>
        <v>-9.2065907540536229E-2</v>
      </c>
      <c r="T520" s="1">
        <f>(Table2[[#This Row],[Close Price]]-Table2[[#This Row],[50D EMA]])/Table2[[#This Row],[50D EMA]]</f>
        <v>-6.5603968173993679E-2</v>
      </c>
      <c r="U520" s="1">
        <f>(Table2[[#This Row],[Close Price]]-Table2[[#This Row],[200D EMA]])/Table2[[#This Row],[200D EMA]]</f>
        <v>4.6366371175183496E-2</v>
      </c>
      <c r="V520">
        <v>0.15059257229868001</v>
      </c>
      <c r="W520">
        <v>344.95</v>
      </c>
      <c r="X520">
        <v>369.5</v>
      </c>
      <c r="Y520">
        <v>344.95</v>
      </c>
      <c r="Z520">
        <v>370.05</v>
      </c>
      <c r="AA520">
        <v>344.95</v>
      </c>
      <c r="AB520">
        <v>388</v>
      </c>
      <c r="AC520" s="1">
        <f>(Table2[[#This Row],[Close Price]]/Table2[[#This Row],[Day Low]])-1</f>
        <v>3.1888679518772278E-3</v>
      </c>
      <c r="AD520" s="1">
        <f>(Table2[[#This Row],[Day High]]/Table2[[#This Row],[Close Price]])-1</f>
        <v>6.7764773876607398E-2</v>
      </c>
      <c r="AE520" s="1">
        <f>(Table2[[#This Row],[Close Price]]/Table2[[#This Row],[Current Week Low]])-1</f>
        <v>3.1888679518772278E-3</v>
      </c>
      <c r="AF520" s="1">
        <f>(Table2[[#This Row],[Current Week High]]/Table2[[#This Row],[Close Price]])-1</f>
        <v>6.9354139575205975E-2</v>
      </c>
      <c r="AG520" s="1">
        <f>(Table2[[#This Row],[Close Price]]/Table2[[#This Row],[Current Month Low]])-1</f>
        <v>3.1888679518772278E-3</v>
      </c>
      <c r="AH520" s="1">
        <f>(Table2[[#This Row],[Current Month High]]/Table2[[#This Row],[Close Price]])-1</f>
        <v>0.12122525646582849</v>
      </c>
      <c r="AI520">
        <v>30.588065308481401</v>
      </c>
      <c r="AJ520">
        <v>47.0675733106672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0.02</v>
      </c>
      <c r="AM520" t="s">
        <v>3088</v>
      </c>
      <c r="AN520">
        <v>-9.56</v>
      </c>
      <c r="AO520" t="s">
        <v>3089</v>
      </c>
      <c r="AQ520">
        <f>(Table2[[#This Row],[Sharpe Ratio]]-AVERAGE(Table2[Sharpe Ratio]))/_xlfn.STDEV.P(Table2[Sharpe Ratio])</f>
        <v>-0.69187918825832739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-3.7509614372047038</v>
      </c>
      <c r="AS520">
        <f>_xlfn.RANK.AVG(Table2[[#This Row],[1Y Return vs Nifty Z-Score]],Table2[1Y Return vs Nifty Z-Score])</f>
        <v>370</v>
      </c>
      <c r="AT520">
        <f>_xlfn.RANK.AVG(Table2[[#This Row],[6M Return vs Nifty Z-Score]],Table2[6M Return vs Nifty Z-Score])</f>
        <v>522</v>
      </c>
      <c r="AU520">
        <f>_xlfn.RANK.AVG(Table2[[#This Row],[Sharpe Ratio Z-Score]],Table2[Sharpe Ratio Z-Score])</f>
        <v>542.5</v>
      </c>
      <c r="AV520">
        <f>(Table2[[#This Row],[Rank 1Y]]+Table2[[#This Row],[Rank 6M]]+Table2[[#This Row],[Rank Sharpe]])/3</f>
        <v>478.16666666666669</v>
      </c>
    </row>
    <row r="521" spans="1:48" x14ac:dyDescent="0.3">
      <c r="A521" t="s">
        <v>331</v>
      </c>
      <c r="B521" t="s">
        <v>332</v>
      </c>
      <c r="C521" t="s">
        <v>3044</v>
      </c>
      <c r="D521" t="s">
        <v>166</v>
      </c>
      <c r="E521">
        <v>73778.656818375006</v>
      </c>
      <c r="F521">
        <v>2488.9499999999998</v>
      </c>
      <c r="G521">
        <v>-13.965410657125</v>
      </c>
      <c r="H521">
        <f>(Table2[[#This Row],[1Y Return vs Nifty]]-AVERAGE(Table2[1Y Return vs Nifty]))/_xlfn.STDEV.P(Table2[1Y Return vs Nifty])</f>
        <v>-0.72176168944375529</v>
      </c>
      <c r="I521">
        <v>4.3749040441945004</v>
      </c>
      <c r="J521">
        <f>(Table2[[#This Row],[1M Return vs Nifty]]-AVERAGE(Table2[1M Return vs Nifty]))/_xlfn.STDEV.P(Table2[1M Return vs Nifty])</f>
        <v>0.64566137238994947</v>
      </c>
      <c r="K521">
        <v>-0.422924466832451</v>
      </c>
      <c r="L521">
        <f>(Table2[[#This Row],[6M Return vs Nifty]]-AVERAGE(Table2[6M Return vs Nifty]))/_xlfn.STDEV.P(Table2[6M Return vs Nifty])</f>
        <v>-0.15441842391434568</v>
      </c>
      <c r="M521">
        <v>1.4388493952078101</v>
      </c>
      <c r="N521">
        <f>(Table2[[#This Row],[1W Return vs Nifty]]-AVERAGE(Table2[1W Return vs Nifty]))/_xlfn.STDEV.P(Table2[1W Return vs Nifty])</f>
        <v>0.51268747672710169</v>
      </c>
      <c r="O521">
        <v>2466.2399999999998</v>
      </c>
      <c r="P521">
        <v>2428.4847300067499</v>
      </c>
      <c r="Q521">
        <v>2398.90097282133</v>
      </c>
      <c r="R521">
        <v>50.871017540385999</v>
      </c>
      <c r="S521" s="1">
        <f>(Table2[[#This Row],[Close Price]]-Table2[[#This Row],[20D EMA]])/Table2[[#This Row],[20D EMA]]</f>
        <v>9.208349552355017E-3</v>
      </c>
      <c r="T521" s="1">
        <f>(Table2[[#This Row],[Close Price]]-Table2[[#This Row],[50D EMA]])/Table2[[#This Row],[50D EMA]]</f>
        <v>2.4898352971353382E-2</v>
      </c>
      <c r="U521" s="1">
        <f>(Table2[[#This Row],[Close Price]]-Table2[[#This Row],[200D EMA]])/Table2[[#This Row],[200D EMA]]</f>
        <v>3.7537617516893079E-2</v>
      </c>
      <c r="V521">
        <v>1.6222070092871099</v>
      </c>
      <c r="W521">
        <v>2481.65</v>
      </c>
      <c r="X521">
        <v>2555</v>
      </c>
      <c r="Y521">
        <v>2418</v>
      </c>
      <c r="Z521">
        <v>2555</v>
      </c>
      <c r="AA521">
        <v>2418</v>
      </c>
      <c r="AB521">
        <v>2653.55</v>
      </c>
      <c r="AC521" s="1">
        <f>(Table2[[#This Row],[Close Price]]/Table2[[#This Row],[Day Low]])-1</f>
        <v>2.9415912799950483E-3</v>
      </c>
      <c r="AD521" s="1">
        <f>(Table2[[#This Row],[Day High]]/Table2[[#This Row],[Close Price]])-1</f>
        <v>2.6537294843206993E-2</v>
      </c>
      <c r="AE521" s="1">
        <f>(Table2[[#This Row],[Close Price]]/Table2[[#This Row],[Current Week Low]])-1</f>
        <v>2.9342431761786525E-2</v>
      </c>
      <c r="AF521" s="1">
        <f>(Table2[[#This Row],[Current Week High]]/Table2[[#This Row],[Close Price]])-1</f>
        <v>2.6537294843206993E-2</v>
      </c>
      <c r="AG521" s="1">
        <f>(Table2[[#This Row],[Close Price]]/Table2[[#This Row],[Current Month Low]])-1</f>
        <v>2.9342431761786525E-2</v>
      </c>
      <c r="AH521" s="1">
        <f>(Table2[[#This Row],[Current Month High]]/Table2[[#This Row],[Close Price]])-1</f>
        <v>6.6132304787159368E-2</v>
      </c>
      <c r="AI521">
        <v>8.2364049097008696</v>
      </c>
      <c r="AJ521">
        <v>19.531756513386899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0.06</v>
      </c>
      <c r="AM521" t="s">
        <v>3088</v>
      </c>
      <c r="AN521">
        <v>6.25</v>
      </c>
      <c r="AO521" t="s">
        <v>3088</v>
      </c>
      <c r="AP521">
        <v>1.3657234110761E-2</v>
      </c>
      <c r="AQ521">
        <f>(Table2[[#This Row],[Sharpe Ratio]]-AVERAGE(Table2[Sharpe Ratio]))/_xlfn.STDEV.P(Table2[Sharpe Ratio])</f>
        <v>-0.53195690131570306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-0.24978816555675287</v>
      </c>
      <c r="AS521">
        <f>_xlfn.RANK.AVG(Table2[[#This Row],[1Y Return vs Nifty Z-Score]],Table2[1Y Return vs Nifty Z-Score])</f>
        <v>578</v>
      </c>
      <c r="AT521">
        <f>_xlfn.RANK.AVG(Table2[[#This Row],[6M Return vs Nifty Z-Score]],Table2[6M Return vs Nifty Z-Score])</f>
        <v>368</v>
      </c>
      <c r="AU521">
        <f>_xlfn.RANK.AVG(Table2[[#This Row],[Sharpe Ratio Z-Score]],Table2[Sharpe Ratio Z-Score])</f>
        <v>489</v>
      </c>
      <c r="AV521">
        <f>(Table2[[#This Row],[Rank 1Y]]+Table2[[#This Row],[Rank 6M]]+Table2[[#This Row],[Rank Sharpe]])/3</f>
        <v>478.33333333333331</v>
      </c>
    </row>
    <row r="522" spans="1:48" x14ac:dyDescent="0.3">
      <c r="A522" t="s">
        <v>403</v>
      </c>
      <c r="B522" t="s">
        <v>404</v>
      </c>
      <c r="C522" t="s">
        <v>3041</v>
      </c>
      <c r="D522" t="s">
        <v>405</v>
      </c>
      <c r="E522">
        <v>56163.191906674998</v>
      </c>
      <c r="F522">
        <v>2090.75</v>
      </c>
      <c r="G522">
        <v>-17.905676559705999</v>
      </c>
      <c r="H522">
        <f>(Table2[[#This Row],[1Y Return vs Nifty]]-AVERAGE(Table2[1Y Return vs Nifty]))/_xlfn.STDEV.P(Table2[1Y Return vs Nifty])</f>
        <v>-0.78342897421739277</v>
      </c>
      <c r="I522">
        <v>-11.446381512281601</v>
      </c>
      <c r="J522">
        <f>(Table2[[#This Row],[1M Return vs Nifty]]-AVERAGE(Table2[1M Return vs Nifty]))/_xlfn.STDEV.P(Table2[1M Return vs Nifty])</f>
        <v>-1.0320708604957809</v>
      </c>
      <c r="K522">
        <v>1.28675789535225</v>
      </c>
      <c r="L522">
        <f>(Table2[[#This Row],[6M Return vs Nifty]]-AVERAGE(Table2[6M Return vs Nifty]))/_xlfn.STDEV.P(Table2[6M Return vs Nifty])</f>
        <v>-9.1391651527988227E-2</v>
      </c>
      <c r="M522">
        <v>-1.0314490385845101</v>
      </c>
      <c r="N522">
        <f>(Table2[[#This Row],[1W Return vs Nifty]]-AVERAGE(Table2[1W Return vs Nifty]))/_xlfn.STDEV.P(Table2[1W Return vs Nifty])</f>
        <v>1.968675190417922E-2</v>
      </c>
      <c r="O522">
        <v>2206.7800000000002</v>
      </c>
      <c r="P522">
        <v>2216.0290413419798</v>
      </c>
      <c r="Q522">
        <v>2059.22205683935</v>
      </c>
      <c r="R522">
        <v>17.1221017645451</v>
      </c>
      <c r="S522" s="1">
        <f>(Table2[[#This Row],[Close Price]]-Table2[[#This Row],[20D EMA]])/Table2[[#This Row],[20D EMA]]</f>
        <v>-5.2578870571602147E-2</v>
      </c>
      <c r="T522" s="1">
        <f>(Table2[[#This Row],[Close Price]]-Table2[[#This Row],[50D EMA]])/Table2[[#This Row],[50D EMA]]</f>
        <v>-5.6533122538012175E-2</v>
      </c>
      <c r="U522" s="1">
        <f>(Table2[[#This Row],[Close Price]]-Table2[[#This Row],[200D EMA]])/Table2[[#This Row],[200D EMA]]</f>
        <v>1.5310608710670809E-2</v>
      </c>
      <c r="V522">
        <v>0.58363426291680698</v>
      </c>
      <c r="W522">
        <v>2080.75</v>
      </c>
      <c r="X522">
        <v>2148.5</v>
      </c>
      <c r="Y522">
        <v>2063.15</v>
      </c>
      <c r="Z522">
        <v>2148.5</v>
      </c>
      <c r="AA522">
        <v>2063.15</v>
      </c>
      <c r="AB522">
        <v>2209</v>
      </c>
      <c r="AC522" s="1">
        <f>(Table2[[#This Row],[Close Price]]/Table2[[#This Row],[Day Low]])-1</f>
        <v>4.8059593896432329E-3</v>
      </c>
      <c r="AD522" s="1">
        <f>(Table2[[#This Row],[Day High]]/Table2[[#This Row],[Close Price]])-1</f>
        <v>2.762166686595724E-2</v>
      </c>
      <c r="AE522" s="1">
        <f>(Table2[[#This Row],[Close Price]]/Table2[[#This Row],[Current Week Low]])-1</f>
        <v>1.3377602210212558E-2</v>
      </c>
      <c r="AF522" s="1">
        <f>(Table2[[#This Row],[Current Week High]]/Table2[[#This Row],[Close Price]])-1</f>
        <v>2.762166686595724E-2</v>
      </c>
      <c r="AG522" s="1">
        <f>(Table2[[#This Row],[Close Price]]/Table2[[#This Row],[Current Month Low]])-1</f>
        <v>1.3377602210212558E-2</v>
      </c>
      <c r="AH522" s="1">
        <f>(Table2[[#This Row],[Current Month High]]/Table2[[#This Row],[Close Price]])-1</f>
        <v>5.6558651201721766E-2</v>
      </c>
      <c r="AI522">
        <v>17.374148033002498</v>
      </c>
      <c r="AJ522">
        <v>20.158045977011401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-0.16</v>
      </c>
      <c r="AM522" t="s">
        <v>3089</v>
      </c>
      <c r="AN522">
        <v>-7.98</v>
      </c>
      <c r="AO522" t="s">
        <v>3089</v>
      </c>
      <c r="AP522">
        <v>1.4161128727324E-2</v>
      </c>
      <c r="AQ522">
        <f>(Table2[[#This Row],[Sharpe Ratio]]-AVERAGE(Table2[Sharpe Ratio]))/_xlfn.STDEV.P(Table2[Sharpe Ratio])</f>
        <v>-0.52605644015312136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603</v>
      </c>
      <c r="AT522">
        <f>_xlfn.RANK.AVG(Table2[[#This Row],[6M Return vs Nifty Z-Score]],Table2[6M Return vs Nifty Z-Score])</f>
        <v>346</v>
      </c>
      <c r="AU522">
        <f>_xlfn.RANK.AVG(Table2[[#This Row],[Sharpe Ratio Z-Score]],Table2[Sharpe Ratio Z-Score])</f>
        <v>486</v>
      </c>
      <c r="AV522">
        <f>(Table2[[#This Row],[Rank 1Y]]+Table2[[#This Row],[Rank 6M]]+Table2[[#This Row],[Rank Sharpe]])/3</f>
        <v>478.33333333333331</v>
      </c>
    </row>
    <row r="523" spans="1:48" x14ac:dyDescent="0.3">
      <c r="A523" t="s">
        <v>182</v>
      </c>
      <c r="B523" t="s">
        <v>183</v>
      </c>
      <c r="C523" t="s">
        <v>3029</v>
      </c>
      <c r="D523" t="s">
        <v>21</v>
      </c>
      <c r="E523">
        <v>145099.25874192</v>
      </c>
      <c r="F523">
        <v>1483.4</v>
      </c>
      <c r="G523">
        <v>2.3926621579025098</v>
      </c>
      <c r="H523">
        <f>(Table2[[#This Row],[1Y Return vs Nifty]]-AVERAGE(Table2[1Y Return vs Nifty]))/_xlfn.STDEV.P(Table2[1Y Return vs Nifty])</f>
        <v>-0.46574903456900907</v>
      </c>
      <c r="I523">
        <v>0.74618662494241705</v>
      </c>
      <c r="J523">
        <f>(Table2[[#This Row],[1M Return vs Nifty]]-AVERAGE(Table2[1M Return vs Nifty]))/_xlfn.STDEV.P(Table2[1M Return vs Nifty])</f>
        <v>0.26086228911816411</v>
      </c>
      <c r="K523">
        <v>0.38793838514020601</v>
      </c>
      <c r="L523">
        <f>(Table2[[#This Row],[6M Return vs Nifty]]-AVERAGE(Table2[6M Return vs Nifty]))/_xlfn.STDEV.P(Table2[6M Return vs Nifty])</f>
        <v>-0.12452628164382012</v>
      </c>
      <c r="M523">
        <v>-0.92248179231711103</v>
      </c>
      <c r="N523">
        <f>(Table2[[#This Row],[1W Return vs Nifty]]-AVERAGE(Table2[1W Return vs Nifty]))/_xlfn.STDEV.P(Table2[1W Return vs Nifty])</f>
        <v>4.1433489325420687E-2</v>
      </c>
      <c r="O523">
        <v>1497.69</v>
      </c>
      <c r="P523">
        <v>1441.47224216224</v>
      </c>
      <c r="Q523">
        <v>1318.3738286837199</v>
      </c>
      <c r="R523">
        <v>42.491676240454602</v>
      </c>
      <c r="S523" s="1">
        <f>(Table2[[#This Row],[Close Price]]-Table2[[#This Row],[20D EMA]])/Table2[[#This Row],[20D EMA]]</f>
        <v>-9.5413603616235423E-3</v>
      </c>
      <c r="T523" s="1">
        <f>(Table2[[#This Row],[Close Price]]-Table2[[#This Row],[50D EMA]])/Table2[[#This Row],[50D EMA]]</f>
        <v>2.9086760474046656E-2</v>
      </c>
      <c r="U523" s="1">
        <f>(Table2[[#This Row],[Close Price]]-Table2[[#This Row],[200D EMA]])/Table2[[#This Row],[200D EMA]]</f>
        <v>0.12517403465225357</v>
      </c>
      <c r="V523">
        <v>1.1869403304636199</v>
      </c>
      <c r="W523">
        <v>1465.5</v>
      </c>
      <c r="X523">
        <v>1503</v>
      </c>
      <c r="Y523">
        <v>1426.75</v>
      </c>
      <c r="Z523">
        <v>1503</v>
      </c>
      <c r="AA523">
        <v>1426.75</v>
      </c>
      <c r="AB523">
        <v>1569</v>
      </c>
      <c r="AC523" s="1">
        <f>(Table2[[#This Row],[Close Price]]/Table2[[#This Row],[Day Low]])-1</f>
        <v>1.2214261344251076E-2</v>
      </c>
      <c r="AD523" s="1">
        <f>(Table2[[#This Row],[Day High]]/Table2[[#This Row],[Close Price]])-1</f>
        <v>1.3212889308345632E-2</v>
      </c>
      <c r="AE523" s="1">
        <f>(Table2[[#This Row],[Close Price]]/Table2[[#This Row],[Current Week Low]])-1</f>
        <v>3.9705624671456219E-2</v>
      </c>
      <c r="AF523" s="1">
        <f>(Table2[[#This Row],[Current Week High]]/Table2[[#This Row],[Close Price]])-1</f>
        <v>1.3212889308345632E-2</v>
      </c>
      <c r="AG523" s="1">
        <f>(Table2[[#This Row],[Close Price]]/Table2[[#This Row],[Current Month Low]])-1</f>
        <v>3.9705624671456219E-2</v>
      </c>
      <c r="AH523" s="1">
        <f>(Table2[[#This Row],[Current Month High]]/Table2[[#This Row],[Close Price]])-1</f>
        <v>5.7705271673183178E-2</v>
      </c>
      <c r="AI523">
        <v>5.7705271673183098</v>
      </c>
      <c r="AJ523">
        <v>35.081728361334903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-0.02</v>
      </c>
      <c r="AM523" t="s">
        <v>3089</v>
      </c>
      <c r="AN523">
        <v>-0.54</v>
      </c>
      <c r="AO523" t="s">
        <v>3089</v>
      </c>
      <c r="AP523">
        <v>-2.6064748311763E-2</v>
      </c>
      <c r="AQ523">
        <f>(Table2[[#This Row],[Sharpe Ratio]]-AVERAGE(Table2[Sharpe Ratio]))/_xlfn.STDEV.P(Table2[Sharpe Ratio])</f>
        <v>-0.99708990111538187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-1.2850694388846264</v>
      </c>
      <c r="AS523">
        <f>_xlfn.RANK.AVG(Table2[[#This Row],[1Y Return vs Nifty Z-Score]],Table2[1Y Return vs Nifty Z-Score])</f>
        <v>465</v>
      </c>
      <c r="AT523">
        <f>_xlfn.RANK.AVG(Table2[[#This Row],[6M Return vs Nifty Z-Score]],Table2[6M Return vs Nifty Z-Score])</f>
        <v>359</v>
      </c>
      <c r="AU523">
        <f>_xlfn.RANK.AVG(Table2[[#This Row],[Sharpe Ratio Z-Score]],Table2[Sharpe Ratio Z-Score])</f>
        <v>614</v>
      </c>
      <c r="AV523">
        <f>(Table2[[#This Row],[Rank 1Y]]+Table2[[#This Row],[Rank 6M]]+Table2[[#This Row],[Rank Sharpe]])/3</f>
        <v>479.33333333333331</v>
      </c>
    </row>
    <row r="524" spans="1:48" x14ac:dyDescent="0.3">
      <c r="A524" t="s">
        <v>831</v>
      </c>
      <c r="B524" t="s">
        <v>832</v>
      </c>
      <c r="C524" t="s">
        <v>3029</v>
      </c>
      <c r="D524" t="s">
        <v>21</v>
      </c>
      <c r="E524">
        <v>18023.990004300002</v>
      </c>
      <c r="F524">
        <v>649.25</v>
      </c>
      <c r="G524">
        <v>2.2914629317349502</v>
      </c>
      <c r="H524">
        <f>(Table2[[#This Row],[1Y Return vs Nifty]]-AVERAGE(Table2[1Y Return vs Nifty]))/_xlfn.STDEV.P(Table2[1Y Return vs Nifty])</f>
        <v>-0.46733285699451055</v>
      </c>
      <c r="I524">
        <v>-0.72990735520112804</v>
      </c>
      <c r="J524">
        <f>(Table2[[#This Row],[1M Return vs Nifty]]-AVERAGE(Table2[1M Return vs Nifty]))/_xlfn.STDEV.P(Table2[1M Return vs Nifty])</f>
        <v>0.10433326115673422</v>
      </c>
      <c r="K524">
        <v>-30.5438886257663</v>
      </c>
      <c r="L524">
        <f>(Table2[[#This Row],[6M Return vs Nifty]]-AVERAGE(Table2[6M Return vs Nifty]))/_xlfn.STDEV.P(Table2[6M Return vs Nifty])</f>
        <v>-1.2648160007349125</v>
      </c>
      <c r="M524">
        <v>-10.9726410782262</v>
      </c>
      <c r="N524">
        <f>(Table2[[#This Row],[1W Return vs Nifty]]-AVERAGE(Table2[1W Return vs Nifty]))/_xlfn.STDEV.P(Table2[1W Return vs Nifty])</f>
        <v>-1.9642900883447718</v>
      </c>
      <c r="O524">
        <v>673.14</v>
      </c>
      <c r="P524">
        <v>647.90880735216297</v>
      </c>
      <c r="Q524">
        <v>637.13911541465598</v>
      </c>
      <c r="R524">
        <v>41.107965213950003</v>
      </c>
      <c r="S524" s="1">
        <f>(Table2[[#This Row],[Close Price]]-Table2[[#This Row],[20D EMA]])/Table2[[#This Row],[20D EMA]]</f>
        <v>-3.5490388329322262E-2</v>
      </c>
      <c r="T524" s="1">
        <f>(Table2[[#This Row],[Close Price]]-Table2[[#This Row],[50D EMA]])/Table2[[#This Row],[50D EMA]]</f>
        <v>2.0700330549883145E-3</v>
      </c>
      <c r="U524" s="1">
        <f>(Table2[[#This Row],[Close Price]]-Table2[[#This Row],[200D EMA]])/Table2[[#This Row],[200D EMA]]</f>
        <v>1.90082264490419E-2</v>
      </c>
      <c r="V524">
        <v>1.2076322953240199</v>
      </c>
      <c r="W524">
        <v>631.4</v>
      </c>
      <c r="X524">
        <v>661.6</v>
      </c>
      <c r="Y524">
        <v>622</v>
      </c>
      <c r="Z524">
        <v>661.6</v>
      </c>
      <c r="AA524">
        <v>622</v>
      </c>
      <c r="AB524">
        <v>730</v>
      </c>
      <c r="AC524" s="1">
        <f>(Table2[[#This Row],[Close Price]]/Table2[[#This Row],[Day Low]])-1</f>
        <v>2.8270509977827096E-2</v>
      </c>
      <c r="AD524" s="1">
        <f>(Table2[[#This Row],[Day High]]/Table2[[#This Row],[Close Price]])-1</f>
        <v>1.9021948402002442E-2</v>
      </c>
      <c r="AE524" s="1">
        <f>(Table2[[#This Row],[Close Price]]/Table2[[#This Row],[Current Week Low]])-1</f>
        <v>4.3810289389067503E-2</v>
      </c>
      <c r="AF524" s="1">
        <f>(Table2[[#This Row],[Current Week High]]/Table2[[#This Row],[Close Price]])-1</f>
        <v>1.9021948402002442E-2</v>
      </c>
      <c r="AG524" s="1">
        <f>(Table2[[#This Row],[Close Price]]/Table2[[#This Row],[Current Month Low]])-1</f>
        <v>4.3810289389067503E-2</v>
      </c>
      <c r="AH524" s="1">
        <f>(Table2[[#This Row],[Current Month High]]/Table2[[#This Row],[Close Price]])-1</f>
        <v>0.12437427801309209</v>
      </c>
      <c r="AI524">
        <v>34.000770119368497</v>
      </c>
      <c r="AJ524">
        <v>38.255962521294698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0.05</v>
      </c>
      <c r="AM524" t="s">
        <v>3088</v>
      </c>
      <c r="AN524">
        <v>-1.93</v>
      </c>
      <c r="AO524" t="s">
        <v>3089</v>
      </c>
      <c r="AP524">
        <v>7.6047979423975995E-2</v>
      </c>
      <c r="AQ524">
        <f>(Table2[[#This Row],[Sharpe Ratio]]-AVERAGE(Table2[Sharpe Ratio]))/_xlfn.STDEV.P(Table2[Sharpe Ratio])</f>
        <v>0.19862079791861081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-3.3934848869988499</v>
      </c>
      <c r="AS524">
        <f>_xlfn.RANK.AVG(Table2[[#This Row],[1Y Return vs Nifty Z-Score]],Table2[1Y Return vs Nifty Z-Score])</f>
        <v>468</v>
      </c>
      <c r="AT524">
        <f>_xlfn.RANK.AVG(Table2[[#This Row],[6M Return vs Nifty Z-Score]],Table2[6M Return vs Nifty Z-Score])</f>
        <v>690</v>
      </c>
      <c r="AU524">
        <f>_xlfn.RANK.AVG(Table2[[#This Row],[Sharpe Ratio Z-Score]],Table2[Sharpe Ratio Z-Score])</f>
        <v>280</v>
      </c>
      <c r="AV524">
        <f>(Table2[[#This Row],[Rank 1Y]]+Table2[[#This Row],[Rank 6M]]+Table2[[#This Row],[Rank Sharpe]])/3</f>
        <v>479.33333333333331</v>
      </c>
    </row>
    <row r="525" spans="1:48" x14ac:dyDescent="0.3">
      <c r="A525" t="s">
        <v>861</v>
      </c>
      <c r="B525" t="s">
        <v>862</v>
      </c>
      <c r="C525" t="s">
        <v>3034</v>
      </c>
      <c r="D525" t="s">
        <v>274</v>
      </c>
      <c r="E525">
        <v>16984.297235009999</v>
      </c>
      <c r="F525">
        <v>2122.3000000000002</v>
      </c>
      <c r="G525">
        <v>-8.6019665085824499</v>
      </c>
      <c r="H525">
        <f>(Table2[[#This Row],[1Y Return vs Nifty]]-AVERAGE(Table2[1Y Return vs Nifty]))/_xlfn.STDEV.P(Table2[1Y Return vs Nifty])</f>
        <v>-0.63782089817405396</v>
      </c>
      <c r="I525">
        <v>-1.05351485932042</v>
      </c>
      <c r="J525">
        <f>(Table2[[#This Row],[1M Return vs Nifty]]-AVERAGE(Table2[1M Return vs Nifty]))/_xlfn.STDEV.P(Table2[1M Return vs Nifty])</f>
        <v>7.0017039600237335E-2</v>
      </c>
      <c r="K525">
        <v>-9.9377674390471107</v>
      </c>
      <c r="L525">
        <f>(Table2[[#This Row],[6M Return vs Nifty]]-AVERAGE(Table2[6M Return vs Nifty]))/_xlfn.STDEV.P(Table2[6M Return vs Nifty])</f>
        <v>-0.50517939306618187</v>
      </c>
      <c r="M525">
        <v>0.413241984840094</v>
      </c>
      <c r="N525">
        <f>(Table2[[#This Row],[1W Return vs Nifty]]-AVERAGE(Table2[1W Return vs Nifty]))/_xlfn.STDEV.P(Table2[1W Return vs Nifty])</f>
        <v>0.30800564971447408</v>
      </c>
      <c r="O525">
        <v>2122.94</v>
      </c>
      <c r="P525">
        <v>2082.03885413531</v>
      </c>
      <c r="Q525">
        <v>1995.96549510822</v>
      </c>
      <c r="R525">
        <v>47.983916548360902</v>
      </c>
      <c r="S525" s="1">
        <f>(Table2[[#This Row],[Close Price]]-Table2[[#This Row],[20D EMA]])/Table2[[#This Row],[20D EMA]]</f>
        <v>-3.0146871791000813E-4</v>
      </c>
      <c r="T525" s="1">
        <f>(Table2[[#This Row],[Close Price]]-Table2[[#This Row],[50D EMA]])/Table2[[#This Row],[50D EMA]]</f>
        <v>1.933736528726359E-2</v>
      </c>
      <c r="U525" s="1">
        <f>(Table2[[#This Row],[Close Price]]-Table2[[#This Row],[200D EMA]])/Table2[[#This Row],[200D EMA]]</f>
        <v>6.3294934306933198E-2</v>
      </c>
      <c r="V525">
        <v>0.656759967184121</v>
      </c>
      <c r="W525">
        <v>2092.1999999999998</v>
      </c>
      <c r="X525">
        <v>2165.5500000000002</v>
      </c>
      <c r="Y525">
        <v>2060</v>
      </c>
      <c r="Z525">
        <v>2165.5500000000002</v>
      </c>
      <c r="AA525">
        <v>2060</v>
      </c>
      <c r="AB525">
        <v>2165.9</v>
      </c>
      <c r="AC525" s="1">
        <f>(Table2[[#This Row],[Close Price]]/Table2[[#This Row],[Day Low]])-1</f>
        <v>1.4386769907274832E-2</v>
      </c>
      <c r="AD525" s="1">
        <f>(Table2[[#This Row],[Day High]]/Table2[[#This Row],[Close Price]])-1</f>
        <v>2.0378834283560243E-2</v>
      </c>
      <c r="AE525" s="1">
        <f>(Table2[[#This Row],[Close Price]]/Table2[[#This Row],[Current Week Low]])-1</f>
        <v>3.024271844660209E-2</v>
      </c>
      <c r="AF525" s="1">
        <f>(Table2[[#This Row],[Current Week High]]/Table2[[#This Row],[Close Price]])-1</f>
        <v>2.0378834283560243E-2</v>
      </c>
      <c r="AG525" s="1">
        <f>(Table2[[#This Row],[Close Price]]/Table2[[#This Row],[Current Month Low]])-1</f>
        <v>3.024271844660209E-2</v>
      </c>
      <c r="AH525" s="1">
        <f>(Table2[[#This Row],[Current Month High]]/Table2[[#This Row],[Close Price]])-1</f>
        <v>2.0543749705508096E-2</v>
      </c>
      <c r="AI525">
        <v>11.0304857937143</v>
      </c>
      <c r="AJ525">
        <v>21.2742857142857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-0.01</v>
      </c>
      <c r="AM525" t="s">
        <v>3089</v>
      </c>
      <c r="AN525">
        <v>0.09</v>
      </c>
      <c r="AO525" t="s">
        <v>3088</v>
      </c>
      <c r="AP525">
        <v>4.0148871975354002E-2</v>
      </c>
      <c r="AQ525">
        <f>(Table2[[#This Row],[Sharpe Ratio]]-AVERAGE(Table2[Sharpe Ratio]))/_xlfn.STDEV.P(Table2[Sharpe Ratio])</f>
        <v>-0.22174743446447812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-0.98672503639000264</v>
      </c>
      <c r="AS525">
        <f>_xlfn.RANK.AVG(Table2[[#This Row],[1Y Return vs Nifty Z-Score]],Table2[1Y Return vs Nifty Z-Score])</f>
        <v>550</v>
      </c>
      <c r="AT525">
        <f>_xlfn.RANK.AVG(Table2[[#This Row],[6M Return vs Nifty Z-Score]],Table2[6M Return vs Nifty Z-Score])</f>
        <v>493</v>
      </c>
      <c r="AU525">
        <f>_xlfn.RANK.AVG(Table2[[#This Row],[Sharpe Ratio Z-Score]],Table2[Sharpe Ratio Z-Score])</f>
        <v>396</v>
      </c>
      <c r="AV525">
        <f>(Table2[[#This Row],[Rank 1Y]]+Table2[[#This Row],[Rank 6M]]+Table2[[#This Row],[Rank Sharpe]])/3</f>
        <v>479.66666666666669</v>
      </c>
    </row>
    <row r="526" spans="1:48" x14ac:dyDescent="0.3">
      <c r="A526" t="s">
        <v>1528</v>
      </c>
      <c r="B526" t="s">
        <v>1529</v>
      </c>
      <c r="C526" t="s">
        <v>3030</v>
      </c>
      <c r="D526" t="s">
        <v>533</v>
      </c>
      <c r="E526">
        <v>6119.4209139000004</v>
      </c>
      <c r="F526">
        <v>297.39999999999998</v>
      </c>
      <c r="G526">
        <v>-5.53989926836522</v>
      </c>
      <c r="H526">
        <f>(Table2[[#This Row],[1Y Return vs Nifty]]-AVERAGE(Table2[1Y Return vs Nifty]))/_xlfn.STDEV.P(Table2[1Y Return vs Nifty])</f>
        <v>-0.58989789572520568</v>
      </c>
      <c r="I526">
        <v>-1.6040563518450901</v>
      </c>
      <c r="J526">
        <f>(Table2[[#This Row],[1M Return vs Nifty]]-AVERAGE(Table2[1M Return vs Nifty]))/_xlfn.STDEV.P(Table2[1M Return vs Nifty])</f>
        <v>1.1636119525662451E-2</v>
      </c>
      <c r="K526">
        <v>-32.000545933484403</v>
      </c>
      <c r="L526">
        <f>(Table2[[#This Row],[6M Return vs Nifty]]-AVERAGE(Table2[6M Return vs Nifty]))/_xlfn.STDEV.P(Table2[6M Return vs Nifty])</f>
        <v>-1.3185151033338049</v>
      </c>
      <c r="M526">
        <v>-0.58247036143963205</v>
      </c>
      <c r="N526">
        <f>(Table2[[#This Row],[1W Return vs Nifty]]-AVERAGE(Table2[1W Return vs Nifty]))/_xlfn.STDEV.P(Table2[1W Return vs Nifty])</f>
        <v>0.10929002017110577</v>
      </c>
      <c r="O526">
        <v>303.14999999999998</v>
      </c>
      <c r="P526">
        <v>308.00732846729301</v>
      </c>
      <c r="Q526">
        <v>317.17430556719398</v>
      </c>
      <c r="R526">
        <v>39.350994747689903</v>
      </c>
      <c r="S526" s="1">
        <f>(Table2[[#This Row],[Close Price]]-Table2[[#This Row],[20D EMA]])/Table2[[#This Row],[20D EMA]]</f>
        <v>-1.8967507834405411E-2</v>
      </c>
      <c r="T526" s="1">
        <f>(Table2[[#This Row],[Close Price]]-Table2[[#This Row],[50D EMA]])/Table2[[#This Row],[50D EMA]]</f>
        <v>-3.4438558718967012E-2</v>
      </c>
      <c r="U526" s="1">
        <f>(Table2[[#This Row],[Close Price]]-Table2[[#This Row],[200D EMA]])/Table2[[#This Row],[200D EMA]]</f>
        <v>-6.2345231691552587E-2</v>
      </c>
      <c r="V526">
        <v>0.8941717597137</v>
      </c>
      <c r="W526">
        <v>290.7</v>
      </c>
      <c r="X526">
        <v>302.5</v>
      </c>
      <c r="Y526">
        <v>285.55</v>
      </c>
      <c r="Z526">
        <v>302.5</v>
      </c>
      <c r="AA526">
        <v>285.55</v>
      </c>
      <c r="AB526">
        <v>306</v>
      </c>
      <c r="AC526" s="1">
        <f>(Table2[[#This Row],[Close Price]]/Table2[[#This Row],[Day Low]])-1</f>
        <v>2.3047815617474932E-2</v>
      </c>
      <c r="AD526" s="1">
        <f>(Table2[[#This Row],[Day High]]/Table2[[#This Row],[Close Price]])-1</f>
        <v>1.7148621385339791E-2</v>
      </c>
      <c r="AE526" s="1">
        <f>(Table2[[#This Row],[Close Price]]/Table2[[#This Row],[Current Week Low]])-1</f>
        <v>4.1498861845561175E-2</v>
      </c>
      <c r="AF526" s="1">
        <f>(Table2[[#This Row],[Current Week High]]/Table2[[#This Row],[Close Price]])-1</f>
        <v>1.7148621385339791E-2</v>
      </c>
      <c r="AG526" s="1">
        <f>(Table2[[#This Row],[Close Price]]/Table2[[#This Row],[Current Month Low]])-1</f>
        <v>4.1498861845561175E-2</v>
      </c>
      <c r="AH526" s="1">
        <f>(Table2[[#This Row],[Current Month High]]/Table2[[#This Row],[Close Price]])-1</f>
        <v>2.891728312037678E-2</v>
      </c>
      <c r="AI526">
        <v>36.274377942165401</v>
      </c>
      <c r="AJ526">
        <v>22.938282832458299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-0.12</v>
      </c>
      <c r="AM526" t="s">
        <v>3089</v>
      </c>
      <c r="AN526">
        <v>-0.97</v>
      </c>
      <c r="AO526" t="s">
        <v>3089</v>
      </c>
      <c r="AP526">
        <v>0.105353037635081</v>
      </c>
      <c r="AQ526">
        <f>(Table2[[#This Row],[Sharpe Ratio]]-AVERAGE(Table2[Sharpe Ratio]))/_xlfn.STDEV.P(Table2[Sharpe Ratio])</f>
        <v>0.54177460857299253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530</v>
      </c>
      <c r="AT526">
        <f>_xlfn.RANK.AVG(Table2[[#This Row],[6M Return vs Nifty Z-Score]],Table2[6M Return vs Nifty Z-Score])</f>
        <v>697</v>
      </c>
      <c r="AU526">
        <f>_xlfn.RANK.AVG(Table2[[#This Row],[Sharpe Ratio Z-Score]],Table2[Sharpe Ratio Z-Score])</f>
        <v>212</v>
      </c>
      <c r="AV526">
        <f>(Table2[[#This Row],[Rank 1Y]]+Table2[[#This Row],[Rank 6M]]+Table2[[#This Row],[Rank Sharpe]])/3</f>
        <v>479.66666666666669</v>
      </c>
    </row>
    <row r="527" spans="1:48" x14ac:dyDescent="0.3">
      <c r="A527" t="s">
        <v>755</v>
      </c>
      <c r="B527" t="s">
        <v>756</v>
      </c>
      <c r="C527" t="s">
        <v>3030</v>
      </c>
      <c r="D527" t="s">
        <v>542</v>
      </c>
      <c r="E527">
        <v>20540.611102884999</v>
      </c>
      <c r="F527">
        <v>790.85</v>
      </c>
      <c r="G527">
        <v>0.13682446081199001</v>
      </c>
      <c r="H527">
        <f>(Table2[[#This Row],[1Y Return vs Nifty]]-AVERAGE(Table2[1Y Return vs Nifty]))/_xlfn.STDEV.P(Table2[1Y Return vs Nifty])</f>
        <v>-0.50105411019308455</v>
      </c>
      <c r="I527">
        <v>-2.0277403614507699</v>
      </c>
      <c r="J527">
        <f>(Table2[[#This Row],[1M Return vs Nifty]]-AVERAGE(Table2[1M Return vs Nifty]))/_xlfn.STDEV.P(Table2[1M Return vs Nifty])</f>
        <v>-3.3292487377760395E-2</v>
      </c>
      <c r="K527">
        <v>-11.354708661081901</v>
      </c>
      <c r="L527">
        <f>(Table2[[#This Row],[6M Return vs Nifty]]-AVERAGE(Table2[6M Return vs Nifty]))/_xlfn.STDEV.P(Table2[6M Return vs Nifty])</f>
        <v>-0.5574143776816376</v>
      </c>
      <c r="M527">
        <v>2.2803363434516299</v>
      </c>
      <c r="N527">
        <f>(Table2[[#This Row],[1W Return vs Nifty]]-AVERAGE(Table2[1W Return vs Nifty]))/_xlfn.STDEV.P(Table2[1W Return vs Nifty])</f>
        <v>0.68062413965748403</v>
      </c>
      <c r="O527">
        <v>791.76</v>
      </c>
      <c r="P527">
        <v>784.60509720036805</v>
      </c>
      <c r="Q527">
        <v>740.45044413187702</v>
      </c>
      <c r="R527">
        <v>49.2986765482758</v>
      </c>
      <c r="S527" s="1">
        <f>(Table2[[#This Row],[Close Price]]-Table2[[#This Row],[20D EMA]])/Table2[[#This Row],[20D EMA]]</f>
        <v>-1.1493381832878248E-3</v>
      </c>
      <c r="T527" s="1">
        <f>(Table2[[#This Row],[Close Price]]-Table2[[#This Row],[50D EMA]])/Table2[[#This Row],[50D EMA]]</f>
        <v>7.9592942002480824E-3</v>
      </c>
      <c r="U527" s="1">
        <f>(Table2[[#This Row],[Close Price]]-Table2[[#This Row],[200D EMA]])/Table2[[#This Row],[200D EMA]]</f>
        <v>6.806607554569398E-2</v>
      </c>
      <c r="V527">
        <v>1.23858208996078</v>
      </c>
      <c r="W527">
        <v>783</v>
      </c>
      <c r="X527">
        <v>806.4</v>
      </c>
      <c r="Y527">
        <v>768.05</v>
      </c>
      <c r="Z527">
        <v>806.4</v>
      </c>
      <c r="AA527">
        <v>768.05</v>
      </c>
      <c r="AB527">
        <v>826</v>
      </c>
      <c r="AC527" s="1">
        <f>(Table2[[#This Row],[Close Price]]/Table2[[#This Row],[Day Low]])-1</f>
        <v>1.0025542784163566E-2</v>
      </c>
      <c r="AD527" s="1">
        <f>(Table2[[#This Row],[Day High]]/Table2[[#This Row],[Close Price]])-1</f>
        <v>1.9662388569260836E-2</v>
      </c>
      <c r="AE527" s="1">
        <f>(Table2[[#This Row],[Close Price]]/Table2[[#This Row],[Current Week Low]])-1</f>
        <v>2.9685567345876018E-2</v>
      </c>
      <c r="AF527" s="1">
        <f>(Table2[[#This Row],[Current Week High]]/Table2[[#This Row],[Close Price]])-1</f>
        <v>1.9662388569260836E-2</v>
      </c>
      <c r="AG527" s="1">
        <f>(Table2[[#This Row],[Close Price]]/Table2[[#This Row],[Current Month Low]])-1</f>
        <v>2.9685567345876018E-2</v>
      </c>
      <c r="AH527" s="1">
        <f>(Table2[[#This Row],[Current Month High]]/Table2[[#This Row],[Close Price]])-1</f>
        <v>4.4445849402541482E-2</v>
      </c>
      <c r="AI527">
        <v>15.533919200859801</v>
      </c>
      <c r="AJ527">
        <v>30.9354304635761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0.03</v>
      </c>
      <c r="AM527" t="s">
        <v>3088</v>
      </c>
      <c r="AN527">
        <v>1.29</v>
      </c>
      <c r="AO527" t="s">
        <v>3088</v>
      </c>
      <c r="AP527">
        <v>2.6719410653248999E-2</v>
      </c>
      <c r="AQ527">
        <f>(Table2[[#This Row],[Sharpe Ratio]]-AVERAGE(Table2[Sharpe Ratio]))/_xlfn.STDEV.P(Table2[Sharpe Ratio])</f>
        <v>-0.37900256750392192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-0.7901394030989205</v>
      </c>
      <c r="AS527">
        <f>_xlfn.RANK.AVG(Table2[[#This Row],[1Y Return vs Nifty Z-Score]],Table2[1Y Return vs Nifty Z-Score])</f>
        <v>490</v>
      </c>
      <c r="AT527">
        <f>_xlfn.RANK.AVG(Table2[[#This Row],[6M Return vs Nifty Z-Score]],Table2[6M Return vs Nifty Z-Score])</f>
        <v>507</v>
      </c>
      <c r="AU527">
        <f>_xlfn.RANK.AVG(Table2[[#This Row],[Sharpe Ratio Z-Score]],Table2[Sharpe Ratio Z-Score])</f>
        <v>443</v>
      </c>
      <c r="AV527">
        <f>(Table2[[#This Row],[Rank 1Y]]+Table2[[#This Row],[Rank 6M]]+Table2[[#This Row],[Rank Sharpe]])/3</f>
        <v>480</v>
      </c>
    </row>
    <row r="528" spans="1:48" x14ac:dyDescent="0.3">
      <c r="A528" t="s">
        <v>1283</v>
      </c>
      <c r="B528" t="s">
        <v>1284</v>
      </c>
      <c r="C528" t="s">
        <v>3044</v>
      </c>
      <c r="D528" t="s">
        <v>405</v>
      </c>
      <c r="E528">
        <v>8454.1189217800002</v>
      </c>
      <c r="F528">
        <v>534.70000000000005</v>
      </c>
      <c r="G528">
        <v>-4.1093246343643299</v>
      </c>
      <c r="H528">
        <f>(Table2[[#This Row],[1Y Return vs Nifty]]-AVERAGE(Table2[1Y Return vs Nifty]))/_xlfn.STDEV.P(Table2[1Y Return vs Nifty])</f>
        <v>-0.56750863177043342</v>
      </c>
      <c r="I528">
        <v>-0.19217105283592001</v>
      </c>
      <c r="J528">
        <f>(Table2[[#This Row],[1M Return vs Nifty]]-AVERAGE(Table2[1M Return vs Nifty]))/_xlfn.STDEV.P(Table2[1M Return vs Nifty])</f>
        <v>0.16135628397308241</v>
      </c>
      <c r="K528">
        <v>1.24996644107217</v>
      </c>
      <c r="L528">
        <f>(Table2[[#This Row],[6M Return vs Nifty]]-AVERAGE(Table2[6M Return vs Nifty]))/_xlfn.STDEV.P(Table2[6M Return vs Nifty])</f>
        <v>-9.2747954117266024E-2</v>
      </c>
      <c r="M528">
        <v>4.8729093621783397</v>
      </c>
      <c r="N528">
        <f>(Table2[[#This Row],[1W Return vs Nifty]]-AVERAGE(Table2[1W Return vs Nifty]))/_xlfn.STDEV.P(Table2[1W Return vs Nifty])</f>
        <v>1.1980273650752573</v>
      </c>
      <c r="O528">
        <v>538.20000000000005</v>
      </c>
      <c r="P528">
        <v>528.71514820997095</v>
      </c>
      <c r="Q528">
        <v>494.27173071815901</v>
      </c>
      <c r="R528">
        <v>44.438402918580302</v>
      </c>
      <c r="S528" s="1">
        <f>(Table2[[#This Row],[Close Price]]-Table2[[#This Row],[20D EMA]])/Table2[[#This Row],[20D EMA]]</f>
        <v>-6.5031586770717201E-3</v>
      </c>
      <c r="T528" s="1">
        <f>(Table2[[#This Row],[Close Price]]-Table2[[#This Row],[50D EMA]])/Table2[[#This Row],[50D EMA]]</f>
        <v>1.1319614749627539E-2</v>
      </c>
      <c r="U528" s="1">
        <f>(Table2[[#This Row],[Close Price]]-Table2[[#This Row],[200D EMA]])/Table2[[#This Row],[200D EMA]]</f>
        <v>8.1793610213354143E-2</v>
      </c>
      <c r="V528">
        <v>0.67847156362837302</v>
      </c>
      <c r="W528">
        <v>528.65</v>
      </c>
      <c r="X528">
        <v>557.4</v>
      </c>
      <c r="Y528">
        <v>525.25</v>
      </c>
      <c r="Z528">
        <v>557.4</v>
      </c>
      <c r="AA528">
        <v>525.25</v>
      </c>
      <c r="AB528">
        <v>557.4</v>
      </c>
      <c r="AC528" s="1">
        <f>(Table2[[#This Row],[Close Price]]/Table2[[#This Row],[Day Low]])-1</f>
        <v>1.1444244774425627E-2</v>
      </c>
      <c r="AD528" s="1">
        <f>(Table2[[#This Row],[Day High]]/Table2[[#This Row],[Close Price]])-1</f>
        <v>4.2453712362072071E-2</v>
      </c>
      <c r="AE528" s="1">
        <f>(Table2[[#This Row],[Close Price]]/Table2[[#This Row],[Current Week Low]])-1</f>
        <v>1.7991432651118577E-2</v>
      </c>
      <c r="AF528" s="1">
        <f>(Table2[[#This Row],[Current Week High]]/Table2[[#This Row],[Close Price]])-1</f>
        <v>4.2453712362072071E-2</v>
      </c>
      <c r="AG528" s="1">
        <f>(Table2[[#This Row],[Close Price]]/Table2[[#This Row],[Current Month Low]])-1</f>
        <v>1.7991432651118577E-2</v>
      </c>
      <c r="AH528" s="1">
        <f>(Table2[[#This Row],[Current Month High]]/Table2[[#This Row],[Close Price]])-1</f>
        <v>4.2453712362072071E-2</v>
      </c>
      <c r="AI528">
        <v>18.552459322984799</v>
      </c>
      <c r="AJ528">
        <v>32.7457795431976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0.06</v>
      </c>
      <c r="AM528" t="s">
        <v>3088</v>
      </c>
      <c r="AN528">
        <v>6.13</v>
      </c>
      <c r="AO528" t="s">
        <v>3088</v>
      </c>
      <c r="AP528">
        <v>-8.6621639998589999E-3</v>
      </c>
      <c r="AQ528">
        <f>(Table2[[#This Row],[Sharpe Ratio]]-AVERAGE(Table2[Sharpe Ratio]))/_xlfn.STDEV.P(Table2[Sharpe Ratio])</f>
        <v>-0.79331063956793169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-9.4183576407291358E-2</v>
      </c>
      <c r="AS528">
        <f>_xlfn.RANK.AVG(Table2[[#This Row],[1Y Return vs Nifty Z-Score]],Table2[1Y Return vs Nifty Z-Score])</f>
        <v>519</v>
      </c>
      <c r="AT528">
        <f>_xlfn.RANK.AVG(Table2[[#This Row],[6M Return vs Nifty Z-Score]],Table2[6M Return vs Nifty Z-Score])</f>
        <v>347</v>
      </c>
      <c r="AU528">
        <f>_xlfn.RANK.AVG(Table2[[#This Row],[Sharpe Ratio Z-Score]],Table2[Sharpe Ratio Z-Score])</f>
        <v>581</v>
      </c>
      <c r="AV528">
        <f>(Table2[[#This Row],[Rank 1Y]]+Table2[[#This Row],[Rank 6M]]+Table2[[#This Row],[Rank Sharpe]])/3</f>
        <v>482.33333333333331</v>
      </c>
    </row>
    <row r="529" spans="1:48" x14ac:dyDescent="0.3">
      <c r="A529" t="s">
        <v>1571</v>
      </c>
      <c r="B529" t="s">
        <v>1572</v>
      </c>
      <c r="C529" t="s">
        <v>3030</v>
      </c>
      <c r="D529" t="s">
        <v>432</v>
      </c>
      <c r="E529">
        <v>5611.0253030129998</v>
      </c>
      <c r="F529">
        <v>62.41</v>
      </c>
      <c r="G529">
        <v>11.717859831655</v>
      </c>
      <c r="H529">
        <f>(Table2[[#This Row],[1Y Return vs Nifty]]-AVERAGE(Table2[1Y Return vs Nifty]))/_xlfn.STDEV.P(Table2[1Y Return vs Nifty])</f>
        <v>-0.31980466565190768</v>
      </c>
      <c r="I529">
        <v>-0.66984428657077999</v>
      </c>
      <c r="J529">
        <f>(Table2[[#This Row],[1M Return vs Nifty]]-AVERAGE(Table2[1M Return vs Nifty]))/_xlfn.STDEV.P(Table2[1M Return vs Nifty])</f>
        <v>0.11070251262416093</v>
      </c>
      <c r="K529">
        <v>-18.0318650289713</v>
      </c>
      <c r="L529">
        <f>(Table2[[#This Row],[6M Return vs Nifty]]-AVERAGE(Table2[6M Return vs Nifty]))/_xlfn.STDEV.P(Table2[6M Return vs Nifty])</f>
        <v>-0.80356513872084989</v>
      </c>
      <c r="M529">
        <v>1.65730745650045</v>
      </c>
      <c r="N529">
        <f>(Table2[[#This Row],[1W Return vs Nifty]]-AVERAGE(Table2[1W Return vs Nifty]))/_xlfn.STDEV.P(Table2[1W Return vs Nifty])</f>
        <v>0.5562854408788841</v>
      </c>
      <c r="O529">
        <v>65.489999999999995</v>
      </c>
      <c r="P529">
        <v>67.5628329887181</v>
      </c>
      <c r="Q529">
        <v>67.331099187424897</v>
      </c>
      <c r="R529">
        <v>35.086864813143499</v>
      </c>
      <c r="S529" s="1">
        <f>(Table2[[#This Row],[Close Price]]-Table2[[#This Row],[20D EMA]])/Table2[[#This Row],[20D EMA]]</f>
        <v>-4.7030080928385988E-2</v>
      </c>
      <c r="T529" s="1">
        <f>(Table2[[#This Row],[Close Price]]-Table2[[#This Row],[50D EMA]])/Table2[[#This Row],[50D EMA]]</f>
        <v>-7.626727241556823E-2</v>
      </c>
      <c r="U529" s="1">
        <f>(Table2[[#This Row],[Close Price]]-Table2[[#This Row],[200D EMA]])/Table2[[#This Row],[200D EMA]]</f>
        <v>-7.3088056586249672E-2</v>
      </c>
      <c r="V529">
        <v>1.02875098248703</v>
      </c>
      <c r="W529">
        <v>62.02</v>
      </c>
      <c r="X529">
        <v>65.62</v>
      </c>
      <c r="Y529">
        <v>62.02</v>
      </c>
      <c r="Z529">
        <v>65.62</v>
      </c>
      <c r="AA529">
        <v>62.02</v>
      </c>
      <c r="AB529">
        <v>71.87</v>
      </c>
      <c r="AC529" s="1">
        <f>(Table2[[#This Row],[Close Price]]/Table2[[#This Row],[Day Low]])-1</f>
        <v>6.2882940986777047E-3</v>
      </c>
      <c r="AD529" s="1">
        <f>(Table2[[#This Row],[Day High]]/Table2[[#This Row],[Close Price]])-1</f>
        <v>5.1434065053677536E-2</v>
      </c>
      <c r="AE529" s="1">
        <f>(Table2[[#This Row],[Close Price]]/Table2[[#This Row],[Current Week Low]])-1</f>
        <v>6.2882940986777047E-3</v>
      </c>
      <c r="AF529" s="1">
        <f>(Table2[[#This Row],[Current Week High]]/Table2[[#This Row],[Close Price]])-1</f>
        <v>5.1434065053677536E-2</v>
      </c>
      <c r="AG529" s="1">
        <f>(Table2[[#This Row],[Close Price]]/Table2[[#This Row],[Current Month Low]])-1</f>
        <v>6.2882940986777047E-3</v>
      </c>
      <c r="AH529" s="1">
        <f>(Table2[[#This Row],[Current Month High]]/Table2[[#This Row],[Close Price]])-1</f>
        <v>0.15157827271270641</v>
      </c>
      <c r="AI529">
        <v>40.682582919403899</v>
      </c>
      <c r="AJ529">
        <v>42.814645308924398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-0.3</v>
      </c>
      <c r="AM529" t="s">
        <v>3089</v>
      </c>
      <c r="AN529">
        <v>2.08</v>
      </c>
      <c r="AO529" t="s">
        <v>3088</v>
      </c>
      <c r="AP529">
        <v>2.5885269691349001E-2</v>
      </c>
      <c r="AQ529">
        <f>(Table2[[#This Row],[Sharpe Ratio]]-AVERAGE(Table2[Sharpe Ratio]))/_xlfn.STDEV.P(Table2[Sharpe Ratio])</f>
        <v>-0.38877011847198067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403</v>
      </c>
      <c r="AT529">
        <f>_xlfn.RANK.AVG(Table2[[#This Row],[6M Return vs Nifty Z-Score]],Table2[6M Return vs Nifty Z-Score])</f>
        <v>595</v>
      </c>
      <c r="AU529">
        <f>_xlfn.RANK.AVG(Table2[[#This Row],[Sharpe Ratio Z-Score]],Table2[Sharpe Ratio Z-Score])</f>
        <v>449</v>
      </c>
      <c r="AV529">
        <f>(Table2[[#This Row],[Rank 1Y]]+Table2[[#This Row],[Rank 6M]]+Table2[[#This Row],[Rank Sharpe]])/3</f>
        <v>482.33333333333331</v>
      </c>
    </row>
    <row r="530" spans="1:48" x14ac:dyDescent="0.3">
      <c r="A530" t="s">
        <v>1122</v>
      </c>
      <c r="B530" t="s">
        <v>1123</v>
      </c>
      <c r="C530" t="s">
        <v>3036</v>
      </c>
      <c r="D530" t="s">
        <v>382</v>
      </c>
      <c r="E530">
        <v>10521.473430120001</v>
      </c>
      <c r="F530">
        <v>2601.1</v>
      </c>
      <c r="G530">
        <v>-15.0669840416826</v>
      </c>
      <c r="H530">
        <f>(Table2[[#This Row],[1Y Return vs Nifty]]-AVERAGE(Table2[1Y Return vs Nifty]))/_xlfn.STDEV.P(Table2[1Y Return vs Nifty])</f>
        <v>-0.73900190654688946</v>
      </c>
      <c r="I530">
        <v>-4.1096833044588097</v>
      </c>
      <c r="J530">
        <f>(Table2[[#This Row],[1M Return vs Nifty]]-AVERAGE(Table2[1M Return vs Nifty]))/_xlfn.STDEV.P(Table2[1M Return vs Nifty])</f>
        <v>-0.25406739027961761</v>
      </c>
      <c r="K530">
        <v>-14.0651481394</v>
      </c>
      <c r="L530">
        <f>(Table2[[#This Row],[6M Return vs Nifty]]-AVERAGE(Table2[6M Return vs Nifty]))/_xlfn.STDEV.P(Table2[6M Return vs Nifty])</f>
        <v>-0.65733367020370503</v>
      </c>
      <c r="M530">
        <v>-1.6122885157646401</v>
      </c>
      <c r="N530">
        <f>(Table2[[#This Row],[1W Return vs Nifty]]-AVERAGE(Table2[1W Return vs Nifty]))/_xlfn.STDEV.P(Table2[1W Return vs Nifty])</f>
        <v>-9.6232150580801035E-2</v>
      </c>
      <c r="O530">
        <v>2638.32</v>
      </c>
      <c r="P530">
        <v>2602.05143186039</v>
      </c>
      <c r="Q530">
        <v>2467.4856205957799</v>
      </c>
      <c r="R530">
        <v>45.0267773758559</v>
      </c>
      <c r="S530" s="1">
        <f>(Table2[[#This Row],[Close Price]]-Table2[[#This Row],[20D EMA]])/Table2[[#This Row],[20D EMA]]</f>
        <v>-1.4107462324509632E-2</v>
      </c>
      <c r="T530" s="1">
        <f>(Table2[[#This Row],[Close Price]]-Table2[[#This Row],[50D EMA]])/Table2[[#This Row],[50D EMA]]</f>
        <v>-3.6564683108891683E-4</v>
      </c>
      <c r="U530" s="1">
        <f>(Table2[[#This Row],[Close Price]]-Table2[[#This Row],[200D EMA]])/Table2[[#This Row],[200D EMA]]</f>
        <v>5.4150013393779589E-2</v>
      </c>
      <c r="V530">
        <v>0.76735573681052605</v>
      </c>
      <c r="W530">
        <v>2561.1</v>
      </c>
      <c r="X530">
        <v>2619.9499999999998</v>
      </c>
      <c r="Y530">
        <v>2512.25</v>
      </c>
      <c r="Z530">
        <v>2622.9</v>
      </c>
      <c r="AA530">
        <v>2512.25</v>
      </c>
      <c r="AB530">
        <v>2707.55</v>
      </c>
      <c r="AC530" s="1">
        <f>(Table2[[#This Row],[Close Price]]/Table2[[#This Row],[Day Low]])-1</f>
        <v>1.5618289016438247E-2</v>
      </c>
      <c r="AD530" s="1">
        <f>(Table2[[#This Row],[Day High]]/Table2[[#This Row],[Close Price]])-1</f>
        <v>7.2469339894658535E-3</v>
      </c>
      <c r="AE530" s="1">
        <f>(Table2[[#This Row],[Close Price]]/Table2[[#This Row],[Current Week Low]])-1</f>
        <v>3.53667031545426E-2</v>
      </c>
      <c r="AF530" s="1">
        <f>(Table2[[#This Row],[Current Week High]]/Table2[[#This Row],[Close Price]])-1</f>
        <v>8.3810695474992869E-3</v>
      </c>
      <c r="AG530" s="1">
        <f>(Table2[[#This Row],[Close Price]]/Table2[[#This Row],[Current Month Low]])-1</f>
        <v>3.53667031545426E-2</v>
      </c>
      <c r="AH530" s="1">
        <f>(Table2[[#This Row],[Current Month High]]/Table2[[#This Row],[Close Price]])-1</f>
        <v>4.0924993272077215E-2</v>
      </c>
      <c r="AI530">
        <v>15.276229287609</v>
      </c>
      <c r="AJ530">
        <v>26.491112894205699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0.03</v>
      </c>
      <c r="AM530" t="s">
        <v>3088</v>
      </c>
      <c r="AN530">
        <v>-2.8</v>
      </c>
      <c r="AO530" t="s">
        <v>3089</v>
      </c>
      <c r="AP530">
        <v>6.4300382012405996E-2</v>
      </c>
      <c r="AQ530">
        <f>(Table2[[#This Row],[Sharpe Ratio]]-AVERAGE(Table2[Sharpe Ratio]))/_xlfn.STDEV.P(Table2[Sharpe Ratio])</f>
        <v>6.1059807977079786E-2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-1.6855753096339334</v>
      </c>
      <c r="AS530">
        <f>_xlfn.RANK.AVG(Table2[[#This Row],[1Y Return vs Nifty Z-Score]],Table2[1Y Return vs Nifty Z-Score])</f>
        <v>586</v>
      </c>
      <c r="AT530">
        <f>_xlfn.RANK.AVG(Table2[[#This Row],[6M Return vs Nifty Z-Score]],Table2[6M Return vs Nifty Z-Score])</f>
        <v>538</v>
      </c>
      <c r="AU530">
        <f>_xlfn.RANK.AVG(Table2[[#This Row],[Sharpe Ratio Z-Score]],Table2[Sharpe Ratio Z-Score])</f>
        <v>328</v>
      </c>
      <c r="AV530">
        <f>(Table2[[#This Row],[Rank 1Y]]+Table2[[#This Row],[Rank 6M]]+Table2[[#This Row],[Rank Sharpe]])/3</f>
        <v>484</v>
      </c>
    </row>
    <row r="531" spans="1:48" x14ac:dyDescent="0.3">
      <c r="A531" t="s">
        <v>1159</v>
      </c>
      <c r="B531" t="s">
        <v>1160</v>
      </c>
      <c r="C531" t="s">
        <v>3040</v>
      </c>
      <c r="D531" t="s">
        <v>867</v>
      </c>
      <c r="E531">
        <v>9878.8699190160005</v>
      </c>
      <c r="F531">
        <v>71.540000000000006</v>
      </c>
      <c r="G531">
        <v>27.047488782826399</v>
      </c>
      <c r="H531">
        <f>(Table2[[#This Row],[1Y Return vs Nifty]]-AVERAGE(Table2[1Y Return vs Nifty]))/_xlfn.STDEV.P(Table2[1Y Return vs Nifty])</f>
        <v>-7.988771147202367E-2</v>
      </c>
      <c r="I531">
        <v>-10.729827887688399</v>
      </c>
      <c r="J531">
        <f>(Table2[[#This Row],[1M Return vs Nifty]]-AVERAGE(Table2[1M Return vs Nifty]))/_xlfn.STDEV.P(Table2[1M Return vs Nifty])</f>
        <v>-0.95608556155911972</v>
      </c>
      <c r="K531">
        <v>-28.434744896661101</v>
      </c>
      <c r="L531">
        <f>(Table2[[#This Row],[6M Return vs Nifty]]-AVERAGE(Table2[6M Return vs Nifty]))/_xlfn.STDEV.P(Table2[6M Return vs Nifty])</f>
        <v>-1.187063241108522</v>
      </c>
      <c r="M531">
        <v>-4.2657253212311499</v>
      </c>
      <c r="N531">
        <f>(Table2[[#This Row],[1W Return vs Nifty]]-AVERAGE(Table2[1W Return vs Nifty]))/_xlfn.STDEV.P(Table2[1W Return vs Nifty])</f>
        <v>-0.62578204239633617</v>
      </c>
      <c r="O531">
        <v>76.67</v>
      </c>
      <c r="P531">
        <v>77.209724720507296</v>
      </c>
      <c r="Q531">
        <v>72.610716445798602</v>
      </c>
      <c r="R531">
        <v>28.516201623951499</v>
      </c>
      <c r="S531" s="1">
        <f>(Table2[[#This Row],[Close Price]]-Table2[[#This Row],[20D EMA]])/Table2[[#This Row],[20D EMA]]</f>
        <v>-6.6910134341985075E-2</v>
      </c>
      <c r="T531" s="1">
        <f>(Table2[[#This Row],[Close Price]]-Table2[[#This Row],[50D EMA]])/Table2[[#This Row],[50D EMA]]</f>
        <v>-7.3432779886616825E-2</v>
      </c>
      <c r="U531" s="1">
        <f>(Table2[[#This Row],[Close Price]]-Table2[[#This Row],[200D EMA]])/Table2[[#This Row],[200D EMA]]</f>
        <v>-1.474598376395099E-2</v>
      </c>
      <c r="V531">
        <v>0.77916592740006196</v>
      </c>
      <c r="W531">
        <v>71</v>
      </c>
      <c r="X531">
        <v>74.8</v>
      </c>
      <c r="Y531">
        <v>71</v>
      </c>
      <c r="Z531">
        <v>75</v>
      </c>
      <c r="AA531">
        <v>71</v>
      </c>
      <c r="AB531">
        <v>80.099999999999994</v>
      </c>
      <c r="AC531" s="1">
        <f>(Table2[[#This Row],[Close Price]]/Table2[[#This Row],[Day Low]])-1</f>
        <v>7.6056338028169801E-3</v>
      </c>
      <c r="AD531" s="1">
        <f>(Table2[[#This Row],[Day High]]/Table2[[#This Row],[Close Price]])-1</f>
        <v>4.5568912496505298E-2</v>
      </c>
      <c r="AE531" s="1">
        <f>(Table2[[#This Row],[Close Price]]/Table2[[#This Row],[Current Week Low]])-1</f>
        <v>7.6056338028169801E-3</v>
      </c>
      <c r="AF531" s="1">
        <f>(Table2[[#This Row],[Current Week High]]/Table2[[#This Row],[Close Price]])-1</f>
        <v>4.836455129997197E-2</v>
      </c>
      <c r="AG531" s="1">
        <f>(Table2[[#This Row],[Close Price]]/Table2[[#This Row],[Current Month Low]])-1</f>
        <v>7.6056338028169801E-3</v>
      </c>
      <c r="AH531" s="1">
        <f>(Table2[[#This Row],[Current Month High]]/Table2[[#This Row],[Close Price]])-1</f>
        <v>0.11965334078836998</v>
      </c>
      <c r="AI531">
        <v>32.5831702544031</v>
      </c>
      <c r="AJ531">
        <v>58.625277161862499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0</v>
      </c>
      <c r="AM531">
        <v>0</v>
      </c>
      <c r="AN531">
        <v>-3.44</v>
      </c>
      <c r="AO531" t="s">
        <v>3089</v>
      </c>
      <c r="AP531">
        <v>2.1406050901063001E-2</v>
      </c>
      <c r="AQ531">
        <f>(Table2[[#This Row],[Sharpe Ratio]]-AVERAGE(Table2[Sharpe Ratio]))/_xlfn.STDEV.P(Table2[Sharpe Ratio])</f>
        <v>-0.44122048337379438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312</v>
      </c>
      <c r="AT531">
        <f>_xlfn.RANK.AVG(Table2[[#This Row],[6M Return vs Nifty Z-Score]],Table2[6M Return vs Nifty Z-Score])</f>
        <v>677</v>
      </c>
      <c r="AU531">
        <f>_xlfn.RANK.AVG(Table2[[#This Row],[Sharpe Ratio Z-Score]],Table2[Sharpe Ratio Z-Score])</f>
        <v>463</v>
      </c>
      <c r="AV531">
        <f>(Table2[[#This Row],[Rank 1Y]]+Table2[[#This Row],[Rank 6M]]+Table2[[#This Row],[Rank Sharpe]])/3</f>
        <v>484</v>
      </c>
    </row>
    <row r="532" spans="1:48" x14ac:dyDescent="0.3">
      <c r="A532" t="s">
        <v>1532</v>
      </c>
      <c r="B532" t="s">
        <v>1533</v>
      </c>
      <c r="C532" t="s">
        <v>3039</v>
      </c>
      <c r="D532" t="s">
        <v>136</v>
      </c>
      <c r="E532">
        <v>6087.3882442000004</v>
      </c>
      <c r="F532">
        <v>863.95</v>
      </c>
      <c r="G532">
        <v>0.86126013581923599</v>
      </c>
      <c r="H532">
        <f>(Table2[[#This Row],[1Y Return vs Nifty]]-AVERAGE(Table2[1Y Return vs Nifty]))/_xlfn.STDEV.P(Table2[1Y Return vs Nifty])</f>
        <v>-0.48971630148286738</v>
      </c>
      <c r="I532">
        <v>-9.7300268436311104</v>
      </c>
      <c r="J532">
        <f>(Table2[[#This Row],[1M Return vs Nifty]]-AVERAGE(Table2[1M Return vs Nifty]))/_xlfn.STDEV.P(Table2[1M Return vs Nifty])</f>
        <v>-0.85006393442268813</v>
      </c>
      <c r="K532">
        <v>-10.558031725233301</v>
      </c>
      <c r="L532">
        <f>(Table2[[#This Row],[6M Return vs Nifty]]-AVERAGE(Table2[6M Return vs Nifty]))/_xlfn.STDEV.P(Table2[6M Return vs Nifty])</f>
        <v>-0.52804519366722946</v>
      </c>
      <c r="M532">
        <v>-6.43983311374895</v>
      </c>
      <c r="N532">
        <f>(Table2[[#This Row],[1W Return vs Nifty]]-AVERAGE(Table2[1W Return vs Nifty]))/_xlfn.STDEV.P(Table2[1W Return vs Nifty])</f>
        <v>-1.059671609297365</v>
      </c>
      <c r="O532">
        <v>905.7</v>
      </c>
      <c r="P532">
        <v>905.09743100094795</v>
      </c>
      <c r="Q532">
        <v>840.59396449337601</v>
      </c>
      <c r="R532">
        <v>36.368809594536998</v>
      </c>
      <c r="S532" s="1">
        <f>(Table2[[#This Row],[Close Price]]-Table2[[#This Row],[20D EMA]])/Table2[[#This Row],[20D EMA]]</f>
        <v>-4.6096941592138674E-2</v>
      </c>
      <c r="T532" s="1">
        <f>(Table2[[#This Row],[Close Price]]-Table2[[#This Row],[50D EMA]])/Table2[[#This Row],[50D EMA]]</f>
        <v>-4.5461880225914381E-2</v>
      </c>
      <c r="U532" s="1">
        <f>(Table2[[#This Row],[Close Price]]-Table2[[#This Row],[200D EMA]])/Table2[[#This Row],[200D EMA]]</f>
        <v>2.7785157273524638E-2</v>
      </c>
      <c r="V532">
        <v>0.69924577968196899</v>
      </c>
      <c r="W532">
        <v>847.7</v>
      </c>
      <c r="X532">
        <v>867.15</v>
      </c>
      <c r="Y532">
        <v>833.85</v>
      </c>
      <c r="Z532">
        <v>877.05</v>
      </c>
      <c r="AA532">
        <v>833.85</v>
      </c>
      <c r="AB532">
        <v>939.95</v>
      </c>
      <c r="AC532" s="1">
        <f>(Table2[[#This Row],[Close Price]]/Table2[[#This Row],[Day Low]])-1</f>
        <v>1.9169517517989787E-2</v>
      </c>
      <c r="AD532" s="1">
        <f>(Table2[[#This Row],[Day High]]/Table2[[#This Row],[Close Price]])-1</f>
        <v>3.7039180508129377E-3</v>
      </c>
      <c r="AE532" s="1">
        <f>(Table2[[#This Row],[Close Price]]/Table2[[#This Row],[Current Week Low]])-1</f>
        <v>3.6097619475925047E-2</v>
      </c>
      <c r="AF532" s="1">
        <f>(Table2[[#This Row],[Current Week High]]/Table2[[#This Row],[Close Price]])-1</f>
        <v>1.5162914520516102E-2</v>
      </c>
      <c r="AG532" s="1">
        <f>(Table2[[#This Row],[Close Price]]/Table2[[#This Row],[Current Month Low]])-1</f>
        <v>3.6097619475925047E-2</v>
      </c>
      <c r="AH532" s="1">
        <f>(Table2[[#This Row],[Current Month High]]/Table2[[#This Row],[Close Price]])-1</f>
        <v>8.7968053706811711E-2</v>
      </c>
      <c r="AI532">
        <v>16.094681405173802</v>
      </c>
      <c r="AJ532">
        <v>40.240240240240198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-0.06</v>
      </c>
      <c r="AM532" t="s">
        <v>3089</v>
      </c>
      <c r="AN532">
        <v>-4.7300000000000004</v>
      </c>
      <c r="AO532" t="s">
        <v>3089</v>
      </c>
      <c r="AP532">
        <v>1.8899960566928001E-2</v>
      </c>
      <c r="AQ532">
        <f>(Table2[[#This Row],[Sharpe Ratio]]-AVERAGE(Table2[Sharpe Ratio]))/_xlfn.STDEV.P(Table2[Sharpe Ratio])</f>
        <v>-0.47056608104527947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-3.3980631199154292</v>
      </c>
      <c r="AS532">
        <f>_xlfn.RANK.AVG(Table2[[#This Row],[1Y Return vs Nifty Z-Score]],Table2[1Y Return vs Nifty Z-Score])</f>
        <v>482</v>
      </c>
      <c r="AT532">
        <f>_xlfn.RANK.AVG(Table2[[#This Row],[6M Return vs Nifty Z-Score]],Table2[6M Return vs Nifty Z-Score])</f>
        <v>500</v>
      </c>
      <c r="AU532">
        <f>_xlfn.RANK.AVG(Table2[[#This Row],[Sharpe Ratio Z-Score]],Table2[Sharpe Ratio Z-Score])</f>
        <v>470</v>
      </c>
      <c r="AV532">
        <f>(Table2[[#This Row],[Rank 1Y]]+Table2[[#This Row],[Rank 6M]]+Table2[[#This Row],[Rank Sharpe]])/3</f>
        <v>484</v>
      </c>
    </row>
    <row r="533" spans="1:48" x14ac:dyDescent="0.3">
      <c r="A533" t="s">
        <v>16</v>
      </c>
      <c r="B533" t="s">
        <v>17</v>
      </c>
      <c r="C533" t="s">
        <v>3028</v>
      </c>
      <c r="D533" t="s">
        <v>18</v>
      </c>
      <c r="E533">
        <v>1970271.99487116</v>
      </c>
      <c r="F533">
        <v>2912.1</v>
      </c>
      <c r="G533">
        <v>-7.5483030029502496</v>
      </c>
      <c r="H533">
        <f>(Table2[[#This Row],[1Y Return vs Nifty]]-AVERAGE(Table2[1Y Return vs Nifty]))/_xlfn.STDEV.P(Table2[1Y Return vs Nifty])</f>
        <v>-0.6213304964946017</v>
      </c>
      <c r="I533">
        <v>-7.6643576049453896</v>
      </c>
      <c r="J533">
        <f>(Table2[[#This Row],[1M Return vs Nifty]]-AVERAGE(Table2[1M Return vs Nifty]))/_xlfn.STDEV.P(Table2[1M Return vs Nifty])</f>
        <v>-0.63101473947247266</v>
      </c>
      <c r="K533">
        <v>-7.4295777147587296</v>
      </c>
      <c r="L533">
        <f>(Table2[[#This Row],[6M Return vs Nifty]]-AVERAGE(Table2[6M Return vs Nifty]))/_xlfn.STDEV.P(Table2[6M Return vs Nifty])</f>
        <v>-0.41271595871658751</v>
      </c>
      <c r="M533">
        <v>-1.27106041852871</v>
      </c>
      <c r="N533">
        <f>(Table2[[#This Row],[1W Return vs Nifty]]-AVERAGE(Table2[1W Return vs Nifty]))/_xlfn.STDEV.P(Table2[1W Return vs Nifty])</f>
        <v>-2.8132808021203617E-2</v>
      </c>
      <c r="O533">
        <v>3020.56</v>
      </c>
      <c r="P533">
        <v>3008.7756127397402</v>
      </c>
      <c r="Q533">
        <v>2817.6653668634599</v>
      </c>
      <c r="R533">
        <v>28.8793709763907</v>
      </c>
      <c r="S533" s="1">
        <f>(Table2[[#This Row],[Close Price]]-Table2[[#This Row],[20D EMA]])/Table2[[#This Row],[20D EMA]]</f>
        <v>-3.5907248986942829E-2</v>
      </c>
      <c r="T533" s="1">
        <f>(Table2[[#This Row],[Close Price]]-Table2[[#This Row],[50D EMA]])/Table2[[#This Row],[50D EMA]]</f>
        <v>-3.2131213883280933E-2</v>
      </c>
      <c r="U533" s="1">
        <f>(Table2[[#This Row],[Close Price]]-Table2[[#This Row],[200D EMA]])/Table2[[#This Row],[200D EMA]]</f>
        <v>3.3515205264300706E-2</v>
      </c>
      <c r="V533">
        <v>0.92732154648672505</v>
      </c>
      <c r="W533">
        <v>2902.65</v>
      </c>
      <c r="X533">
        <v>2955</v>
      </c>
      <c r="Y533">
        <v>2866.5</v>
      </c>
      <c r="Z533">
        <v>2967.8</v>
      </c>
      <c r="AA533">
        <v>2866.5</v>
      </c>
      <c r="AB533">
        <v>3036</v>
      </c>
      <c r="AC533" s="1">
        <f>(Table2[[#This Row],[Close Price]]/Table2[[#This Row],[Day Low]])-1</f>
        <v>3.2556457030643582E-3</v>
      </c>
      <c r="AD533" s="1">
        <f>(Table2[[#This Row],[Day High]]/Table2[[#This Row],[Close Price]])-1</f>
        <v>1.4731636963016381E-2</v>
      </c>
      <c r="AE533" s="1">
        <f>(Table2[[#This Row],[Close Price]]/Table2[[#This Row],[Current Week Low]])-1</f>
        <v>1.5907901622187248E-2</v>
      </c>
      <c r="AF533" s="1">
        <f>(Table2[[#This Row],[Current Week High]]/Table2[[#This Row],[Close Price]])-1</f>
        <v>1.9127090415851145E-2</v>
      </c>
      <c r="AG533" s="1">
        <f>(Table2[[#This Row],[Close Price]]/Table2[[#This Row],[Current Month Low]])-1</f>
        <v>1.5907901622187248E-2</v>
      </c>
      <c r="AH533" s="1">
        <f>(Table2[[#This Row],[Current Month High]]/Table2[[#This Row],[Close Price]])-1</f>
        <v>4.2546615844236246E-2</v>
      </c>
      <c r="AI533">
        <v>10.4907111706328</v>
      </c>
      <c r="AJ533">
        <v>31.157951628158301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-0.04</v>
      </c>
      <c r="AM533" t="s">
        <v>3089</v>
      </c>
      <c r="AN533">
        <v>-6.37</v>
      </c>
      <c r="AO533" t="s">
        <v>3089</v>
      </c>
      <c r="AP533">
        <v>2.6209215371284001E-2</v>
      </c>
      <c r="AQ533">
        <f>(Table2[[#This Row],[Sharpe Ratio]]-AVERAGE(Table2[Sharpe Ratio]))/_xlfn.STDEV.P(Table2[Sharpe Ratio])</f>
        <v>-0.38497680764782416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-2.0781708103526895</v>
      </c>
      <c r="AS533">
        <f>_xlfn.RANK.AVG(Table2[[#This Row],[1Y Return vs Nifty Z-Score]],Table2[1Y Return vs Nifty Z-Score])</f>
        <v>543</v>
      </c>
      <c r="AT533">
        <f>_xlfn.RANK.AVG(Table2[[#This Row],[6M Return vs Nifty Z-Score]],Table2[6M Return vs Nifty Z-Score])</f>
        <v>466</v>
      </c>
      <c r="AU533">
        <f>_xlfn.RANK.AVG(Table2[[#This Row],[Sharpe Ratio Z-Score]],Table2[Sharpe Ratio Z-Score])</f>
        <v>445</v>
      </c>
      <c r="AV533">
        <f>(Table2[[#This Row],[Rank 1Y]]+Table2[[#This Row],[Rank 6M]]+Table2[[#This Row],[Rank Sharpe]])/3</f>
        <v>484.66666666666669</v>
      </c>
    </row>
    <row r="534" spans="1:48" x14ac:dyDescent="0.3">
      <c r="A534" t="s">
        <v>1351</v>
      </c>
      <c r="B534" t="s">
        <v>1352</v>
      </c>
      <c r="C534" t="s">
        <v>3030</v>
      </c>
      <c r="D534" t="s">
        <v>533</v>
      </c>
      <c r="E534">
        <v>7752.0274756099998</v>
      </c>
      <c r="F534">
        <v>234.7</v>
      </c>
      <c r="G534">
        <v>-9.6593460843857901</v>
      </c>
      <c r="H534">
        <f>(Table2[[#This Row],[1Y Return vs Nifty]]-AVERAGE(Table2[1Y Return vs Nifty]))/_xlfn.STDEV.P(Table2[1Y Return vs Nifty])</f>
        <v>-0.6543694583542643</v>
      </c>
      <c r="I534">
        <v>-0.98606560443313196</v>
      </c>
      <c r="J534">
        <f>(Table2[[#This Row],[1M Return vs Nifty]]-AVERAGE(Table2[1M Return vs Nifty]))/_xlfn.STDEV.P(Table2[1M Return vs Nifty])</f>
        <v>7.7169542385461906E-2</v>
      </c>
      <c r="K534">
        <v>-11.1662039064644</v>
      </c>
      <c r="L534">
        <f>(Table2[[#This Row],[6M Return vs Nifty]]-AVERAGE(Table2[6M Return vs Nifty]))/_xlfn.STDEV.P(Table2[6M Return vs Nifty])</f>
        <v>-0.55046522354294625</v>
      </c>
      <c r="M534">
        <v>-3.9630031475475902</v>
      </c>
      <c r="N534">
        <f>(Table2[[#This Row],[1W Return vs Nifty]]-AVERAGE(Table2[1W Return vs Nifty]))/_xlfn.STDEV.P(Table2[1W Return vs Nifty])</f>
        <v>-0.56536737791514902</v>
      </c>
      <c r="O534">
        <v>244.53</v>
      </c>
      <c r="P534">
        <v>238.05085417211899</v>
      </c>
      <c r="Q534">
        <v>223.84790072574299</v>
      </c>
      <c r="R534">
        <v>29.5919241835668</v>
      </c>
      <c r="S534" s="1">
        <f>(Table2[[#This Row],[Close Price]]-Table2[[#This Row],[20D EMA]])/Table2[[#This Row],[20D EMA]]</f>
        <v>-4.0199566515356042E-2</v>
      </c>
      <c r="T534" s="1">
        <f>(Table2[[#This Row],[Close Price]]-Table2[[#This Row],[50D EMA]])/Table2[[#This Row],[50D EMA]]</f>
        <v>-1.4076211504354513E-2</v>
      </c>
      <c r="U534" s="1">
        <f>(Table2[[#This Row],[Close Price]]-Table2[[#This Row],[200D EMA]])/Table2[[#This Row],[200D EMA]]</f>
        <v>4.8479790246292828E-2</v>
      </c>
      <c r="V534">
        <v>0.91158735401749302</v>
      </c>
      <c r="W534">
        <v>233.05</v>
      </c>
      <c r="X534">
        <v>244.1</v>
      </c>
      <c r="Y534">
        <v>233.05</v>
      </c>
      <c r="Z534">
        <v>244.1</v>
      </c>
      <c r="AA534">
        <v>233.05</v>
      </c>
      <c r="AB534">
        <v>255.4</v>
      </c>
      <c r="AC534" s="1">
        <f>(Table2[[#This Row],[Close Price]]/Table2[[#This Row],[Day Low]])-1</f>
        <v>7.080025745548113E-3</v>
      </c>
      <c r="AD534" s="1">
        <f>(Table2[[#This Row],[Day High]]/Table2[[#This Row],[Close Price]])-1</f>
        <v>4.0051129100979965E-2</v>
      </c>
      <c r="AE534" s="1">
        <f>(Table2[[#This Row],[Close Price]]/Table2[[#This Row],[Current Week Low]])-1</f>
        <v>7.080025745548113E-3</v>
      </c>
      <c r="AF534" s="1">
        <f>(Table2[[#This Row],[Current Week High]]/Table2[[#This Row],[Close Price]])-1</f>
        <v>4.0051129100979965E-2</v>
      </c>
      <c r="AG534" s="1">
        <f>(Table2[[#This Row],[Close Price]]/Table2[[#This Row],[Current Month Low]])-1</f>
        <v>7.080025745548113E-3</v>
      </c>
      <c r="AH534" s="1">
        <f>(Table2[[#This Row],[Current Month High]]/Table2[[#This Row],[Close Price]])-1</f>
        <v>8.8197699190456058E-2</v>
      </c>
      <c r="AI534">
        <v>19.556881124840199</v>
      </c>
      <c r="AJ534">
        <v>20.979381443298902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0.03</v>
      </c>
      <c r="AM534" t="s">
        <v>3088</v>
      </c>
      <c r="AN534">
        <v>-2.0499999999999998</v>
      </c>
      <c r="AO534" t="s">
        <v>3089</v>
      </c>
      <c r="AP534">
        <v>3.8364560116562002E-2</v>
      </c>
      <c r="AQ534">
        <f>(Table2[[#This Row],[Sharpe Ratio]]-AVERAGE(Table2[Sharpe Ratio]))/_xlfn.STDEV.P(Table2[Sharpe Ratio])</f>
        <v>-0.24264121359740104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-1.9356737310242988</v>
      </c>
      <c r="AS534">
        <f>_xlfn.RANK.AVG(Table2[[#This Row],[1Y Return vs Nifty Z-Score]],Table2[1Y Return vs Nifty Z-Score])</f>
        <v>552</v>
      </c>
      <c r="AT534">
        <f>_xlfn.RANK.AVG(Table2[[#This Row],[6M Return vs Nifty Z-Score]],Table2[6M Return vs Nifty Z-Score])</f>
        <v>503</v>
      </c>
      <c r="AU534">
        <f>_xlfn.RANK.AVG(Table2[[#This Row],[Sharpe Ratio Z-Score]],Table2[Sharpe Ratio Z-Score])</f>
        <v>402</v>
      </c>
      <c r="AV534">
        <f>(Table2[[#This Row],[Rank 1Y]]+Table2[[#This Row],[Rank 6M]]+Table2[[#This Row],[Rank Sharpe]])/3</f>
        <v>485.66666666666669</v>
      </c>
    </row>
    <row r="535" spans="1:48" x14ac:dyDescent="0.3">
      <c r="A535" t="s">
        <v>629</v>
      </c>
      <c r="B535" t="s">
        <v>630</v>
      </c>
      <c r="C535" t="s">
        <v>3040</v>
      </c>
      <c r="D535" t="s">
        <v>583</v>
      </c>
      <c r="E535">
        <v>27346.582478159999</v>
      </c>
      <c r="F535">
        <v>1125.9000000000001</v>
      </c>
      <c r="G535">
        <v>-33.941663834139497</v>
      </c>
      <c r="H535">
        <f>(Table2[[#This Row],[1Y Return vs Nifty]]-AVERAGE(Table2[1Y Return vs Nifty]))/_xlfn.STDEV.P(Table2[1Y Return vs Nifty])</f>
        <v>-1.0344008168108481</v>
      </c>
      <c r="I535">
        <v>3.80328007529195</v>
      </c>
      <c r="J535">
        <f>(Table2[[#This Row],[1M Return vs Nifty]]-AVERAGE(Table2[1M Return vs Nifty]))/_xlfn.STDEV.P(Table2[1M Return vs Nifty])</f>
        <v>0.58504480907121714</v>
      </c>
      <c r="K535">
        <v>7.6901377896479701</v>
      </c>
      <c r="L535">
        <f>(Table2[[#This Row],[6M Return vs Nifty]]-AVERAGE(Table2[6M Return vs Nifty]))/_xlfn.STDEV.P(Table2[6M Return vs Nifty])</f>
        <v>0.14466644676428034</v>
      </c>
      <c r="M535">
        <v>8.0713874267584202</v>
      </c>
      <c r="N535">
        <f>(Table2[[#This Row],[1W Return vs Nifty]]-AVERAGE(Table2[1W Return vs Nifty]))/_xlfn.STDEV.P(Table2[1W Return vs Nifty])</f>
        <v>1.8363518616614722</v>
      </c>
      <c r="O535">
        <v>1098.33</v>
      </c>
      <c r="P535">
        <v>1076.35631584681</v>
      </c>
      <c r="Q535">
        <v>1095.9483259656199</v>
      </c>
      <c r="R535">
        <v>60.2620218587343</v>
      </c>
      <c r="S535" s="1">
        <f>(Table2[[#This Row],[Close Price]]-Table2[[#This Row],[20D EMA]])/Table2[[#This Row],[20D EMA]]</f>
        <v>2.5101745377072614E-2</v>
      </c>
      <c r="T535" s="1">
        <f>(Table2[[#This Row],[Close Price]]-Table2[[#This Row],[50D EMA]])/Table2[[#This Row],[50D EMA]]</f>
        <v>4.602907366619776E-2</v>
      </c>
      <c r="U535" s="1">
        <f>(Table2[[#This Row],[Close Price]]-Table2[[#This Row],[200D EMA]])/Table2[[#This Row],[200D EMA]]</f>
        <v>2.7329458264366897E-2</v>
      </c>
      <c r="V535">
        <v>0.80155256340499903</v>
      </c>
      <c r="W535">
        <v>1102.25</v>
      </c>
      <c r="X535">
        <v>1170.95</v>
      </c>
      <c r="Y535">
        <v>1093.25</v>
      </c>
      <c r="Z535">
        <v>1170.95</v>
      </c>
      <c r="AA535">
        <v>1093.25</v>
      </c>
      <c r="AB535">
        <v>1170.95</v>
      </c>
      <c r="AC535" s="1">
        <f>(Table2[[#This Row],[Close Price]]/Table2[[#This Row],[Day Low]])-1</f>
        <v>2.1456112497165059E-2</v>
      </c>
      <c r="AD535" s="1">
        <f>(Table2[[#This Row],[Day High]]/Table2[[#This Row],[Close Price]])-1</f>
        <v>4.0012434496846883E-2</v>
      </c>
      <c r="AE535" s="1">
        <f>(Table2[[#This Row],[Close Price]]/Table2[[#This Row],[Current Week Low]])-1</f>
        <v>2.9865081179968112E-2</v>
      </c>
      <c r="AF535" s="1">
        <f>(Table2[[#This Row],[Current Week High]]/Table2[[#This Row],[Close Price]])-1</f>
        <v>4.0012434496846883E-2</v>
      </c>
      <c r="AG535" s="1">
        <f>(Table2[[#This Row],[Close Price]]/Table2[[#This Row],[Current Month Low]])-1</f>
        <v>2.9865081179968112E-2</v>
      </c>
      <c r="AH535" s="1">
        <f>(Table2[[#This Row],[Current Month High]]/Table2[[#This Row],[Close Price]])-1</f>
        <v>4.0012434496846883E-2</v>
      </c>
      <c r="AI535">
        <v>32.152056132871401</v>
      </c>
      <c r="AJ535">
        <v>27.069578466226499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0</v>
      </c>
      <c r="AM535" t="s">
        <v>3090</v>
      </c>
      <c r="AN535">
        <v>8.65</v>
      </c>
      <c r="AO535" t="s">
        <v>3088</v>
      </c>
      <c r="AP535">
        <v>1.140564084207E-3</v>
      </c>
      <c r="AQ535">
        <f>(Table2[[#This Row],[Sharpe Ratio]]-AVERAGE(Table2[Sharpe Ratio]))/_xlfn.STDEV.P(Table2[Sharpe Ratio])</f>
        <v>-0.67852351058071603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672</v>
      </c>
      <c r="AT535">
        <f>_xlfn.RANK.AVG(Table2[[#This Row],[6M Return vs Nifty Z-Score]],Table2[6M Return vs Nifty Z-Score])</f>
        <v>272</v>
      </c>
      <c r="AU535">
        <f>_xlfn.RANK.AVG(Table2[[#This Row],[Sharpe Ratio Z-Score]],Table2[Sharpe Ratio Z-Score])</f>
        <v>517</v>
      </c>
      <c r="AV535">
        <f>(Table2[[#This Row],[Rank 1Y]]+Table2[[#This Row],[Rank 6M]]+Table2[[#This Row],[Rank Sharpe]])/3</f>
        <v>487</v>
      </c>
    </row>
    <row r="536" spans="1:48" x14ac:dyDescent="0.3">
      <c r="A536" t="s">
        <v>1605</v>
      </c>
      <c r="B536" t="s">
        <v>1606</v>
      </c>
      <c r="C536" t="s">
        <v>3034</v>
      </c>
      <c r="D536" t="s">
        <v>51</v>
      </c>
      <c r="E536">
        <v>5317.3138743899999</v>
      </c>
      <c r="F536">
        <v>1299.9000000000001</v>
      </c>
      <c r="G536">
        <v>-17.539946402557</v>
      </c>
      <c r="H536">
        <f>(Table2[[#This Row],[1Y Return vs Nifty]]-AVERAGE(Table2[1Y Return vs Nifty]))/_xlfn.STDEV.P(Table2[1Y Return vs Nifty])</f>
        <v>-0.77770510016705496</v>
      </c>
      <c r="I536">
        <v>-11.4424596678321</v>
      </c>
      <c r="J536">
        <f>(Table2[[#This Row],[1M Return vs Nifty]]-AVERAGE(Table2[1M Return vs Nifty]))/_xlfn.STDEV.P(Table2[1M Return vs Nifty])</f>
        <v>-1.03165497742346</v>
      </c>
      <c r="K536">
        <v>6.0000307127320598</v>
      </c>
      <c r="L536">
        <f>(Table2[[#This Row],[6M Return vs Nifty]]-AVERAGE(Table2[6M Return vs Nifty]))/_xlfn.STDEV.P(Table2[6M Return vs Nifty])</f>
        <v>8.236130962217815E-2</v>
      </c>
      <c r="M536">
        <v>-4.1626070822403802</v>
      </c>
      <c r="N536">
        <f>(Table2[[#This Row],[1W Return vs Nifty]]-AVERAGE(Table2[1W Return vs Nifty]))/_xlfn.STDEV.P(Table2[1W Return vs Nifty])</f>
        <v>-0.60520259909123364</v>
      </c>
      <c r="O536">
        <v>1323.34</v>
      </c>
      <c r="P536">
        <v>1303.4475753991001</v>
      </c>
      <c r="Q536">
        <v>1215.1492712307199</v>
      </c>
      <c r="R536">
        <v>44.125731033384596</v>
      </c>
      <c r="S536" s="1">
        <f>(Table2[[#This Row],[Close Price]]-Table2[[#This Row],[20D EMA]])/Table2[[#This Row],[20D EMA]]</f>
        <v>-1.77127571145736E-2</v>
      </c>
      <c r="T536" s="1">
        <f>(Table2[[#This Row],[Close Price]]-Table2[[#This Row],[50D EMA]])/Table2[[#This Row],[50D EMA]]</f>
        <v>-2.721686292610383E-3</v>
      </c>
      <c r="U536" s="1">
        <f>(Table2[[#This Row],[Close Price]]-Table2[[#This Row],[200D EMA]])/Table2[[#This Row],[200D EMA]]</f>
        <v>6.9745117555346473E-2</v>
      </c>
      <c r="V536">
        <v>0.67155875319553604</v>
      </c>
      <c r="W536">
        <v>1251.75</v>
      </c>
      <c r="X536">
        <v>1320</v>
      </c>
      <c r="Y536">
        <v>1220.2</v>
      </c>
      <c r="Z536">
        <v>1320</v>
      </c>
      <c r="AA536">
        <v>1220.2</v>
      </c>
      <c r="AB536">
        <v>1365.9</v>
      </c>
      <c r="AC536" s="1">
        <f>(Table2[[#This Row],[Close Price]]/Table2[[#This Row],[Day Low]])-1</f>
        <v>3.8466147393648953E-2</v>
      </c>
      <c r="AD536" s="1">
        <f>(Table2[[#This Row],[Day High]]/Table2[[#This Row],[Close Price]])-1</f>
        <v>1.5462727902146201E-2</v>
      </c>
      <c r="AE536" s="1">
        <f>(Table2[[#This Row],[Close Price]]/Table2[[#This Row],[Current Week Low]])-1</f>
        <v>6.531716112112762E-2</v>
      </c>
      <c r="AF536" s="1">
        <f>(Table2[[#This Row],[Current Week High]]/Table2[[#This Row],[Close Price]])-1</f>
        <v>1.5462727902146201E-2</v>
      </c>
      <c r="AG536" s="1">
        <f>(Table2[[#This Row],[Close Price]]/Table2[[#This Row],[Current Month Low]])-1</f>
        <v>6.531716112112762E-2</v>
      </c>
      <c r="AH536" s="1">
        <f>(Table2[[#This Row],[Current Month High]]/Table2[[#This Row],[Close Price]])-1</f>
        <v>5.0773136395107388E-2</v>
      </c>
      <c r="AI536">
        <v>13.008692976382701</v>
      </c>
      <c r="AJ536">
        <v>29.414107222858199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-0.08</v>
      </c>
      <c r="AM536" t="s">
        <v>3089</v>
      </c>
      <c r="AN536">
        <v>-0.97</v>
      </c>
      <c r="AO536" t="s">
        <v>3089</v>
      </c>
      <c r="AP536">
        <v>-7.0246632816840003E-3</v>
      </c>
      <c r="AQ536">
        <f>(Table2[[#This Row],[Sharpe Ratio]]-AVERAGE(Table2[Sharpe Ratio]))/_xlfn.STDEV.P(Table2[Sharpe Ratio])</f>
        <v>-0.77413597670450485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-3.1063373437640753</v>
      </c>
      <c r="AS536">
        <f>_xlfn.RANK.AVG(Table2[[#This Row],[1Y Return vs Nifty Z-Score]],Table2[1Y Return vs Nifty Z-Score])</f>
        <v>599</v>
      </c>
      <c r="AT536">
        <f>_xlfn.RANK.AVG(Table2[[#This Row],[6M Return vs Nifty Z-Score]],Table2[6M Return vs Nifty Z-Score])</f>
        <v>290</v>
      </c>
      <c r="AU536">
        <f>_xlfn.RANK.AVG(Table2[[#This Row],[Sharpe Ratio Z-Score]],Table2[Sharpe Ratio Z-Score])</f>
        <v>577</v>
      </c>
      <c r="AV536">
        <f>(Table2[[#This Row],[Rank 1Y]]+Table2[[#This Row],[Rank 6M]]+Table2[[#This Row],[Rank Sharpe]])/3</f>
        <v>488.66666666666669</v>
      </c>
    </row>
    <row r="537" spans="1:48" x14ac:dyDescent="0.3">
      <c r="A537" t="s">
        <v>1626</v>
      </c>
      <c r="B537" t="s">
        <v>1627</v>
      </c>
      <c r="C537" t="s">
        <v>3039</v>
      </c>
      <c r="D537" t="s">
        <v>392</v>
      </c>
      <c r="E537">
        <v>5083.8760313000002</v>
      </c>
      <c r="F537">
        <v>101.75</v>
      </c>
      <c r="G537">
        <v>7.4336036879361798</v>
      </c>
      <c r="H537">
        <f>(Table2[[#This Row],[1Y Return vs Nifty]]-AVERAGE(Table2[1Y Return vs Nifty]))/_xlfn.STDEV.P(Table2[1Y Return vs Nifty])</f>
        <v>-0.38685558307472834</v>
      </c>
      <c r="I537">
        <v>-2.57148004423768</v>
      </c>
      <c r="J537">
        <f>(Table2[[#This Row],[1M Return vs Nifty]]-AVERAGE(Table2[1M Return vs Nifty]))/_xlfn.STDEV.P(Table2[1M Return vs Nifty])</f>
        <v>-9.0952125013037871E-2</v>
      </c>
      <c r="K537">
        <v>-19.522987131108501</v>
      </c>
      <c r="L537">
        <f>(Table2[[#This Row],[6M Return vs Nifty]]-AVERAGE(Table2[6M Return vs Nifty]))/_xlfn.STDEV.P(Table2[6M Return vs Nifty])</f>
        <v>-0.85853477250216592</v>
      </c>
      <c r="M537">
        <v>-4.95905990539526</v>
      </c>
      <c r="N537">
        <f>(Table2[[#This Row],[1W Return vs Nifty]]-AVERAGE(Table2[1W Return vs Nifty]))/_xlfn.STDEV.P(Table2[1W Return vs Nifty])</f>
        <v>-0.76415174213053538</v>
      </c>
      <c r="O537">
        <v>107.82</v>
      </c>
      <c r="P537">
        <v>106.58235539409399</v>
      </c>
      <c r="Q537">
        <v>101.25139718316601</v>
      </c>
      <c r="R537">
        <v>20.733299127914599</v>
      </c>
      <c r="S537" s="1">
        <f>(Table2[[#This Row],[Close Price]]-Table2[[#This Row],[20D EMA]])/Table2[[#This Row],[20D EMA]]</f>
        <v>-5.6297532925245718E-2</v>
      </c>
      <c r="T537" s="1">
        <f>(Table2[[#This Row],[Close Price]]-Table2[[#This Row],[50D EMA]])/Table2[[#This Row],[50D EMA]]</f>
        <v>-4.5339168722872566E-2</v>
      </c>
      <c r="U537" s="1">
        <f>(Table2[[#This Row],[Close Price]]-Table2[[#This Row],[200D EMA]])/Table2[[#This Row],[200D EMA]]</f>
        <v>4.9244043114981487E-3</v>
      </c>
      <c r="V537">
        <v>1.3292575308974901</v>
      </c>
      <c r="W537">
        <v>101</v>
      </c>
      <c r="X537">
        <v>106</v>
      </c>
      <c r="Y537">
        <v>101</v>
      </c>
      <c r="Z537">
        <v>107.66</v>
      </c>
      <c r="AA537">
        <v>101</v>
      </c>
      <c r="AB537">
        <v>111.46</v>
      </c>
      <c r="AC537" s="1">
        <f>(Table2[[#This Row],[Close Price]]/Table2[[#This Row],[Day Low]])-1</f>
        <v>7.4257425742574323E-3</v>
      </c>
      <c r="AD537" s="1">
        <f>(Table2[[#This Row],[Day High]]/Table2[[#This Row],[Close Price]])-1</f>
        <v>4.1769041769041726E-2</v>
      </c>
      <c r="AE537" s="1">
        <f>(Table2[[#This Row],[Close Price]]/Table2[[#This Row],[Current Week Low]])-1</f>
        <v>7.4257425742574323E-3</v>
      </c>
      <c r="AF537" s="1">
        <f>(Table2[[#This Row],[Current Week High]]/Table2[[#This Row],[Close Price]])-1</f>
        <v>5.8083538083538055E-2</v>
      </c>
      <c r="AG537" s="1">
        <f>(Table2[[#This Row],[Close Price]]/Table2[[#This Row],[Current Month Low]])-1</f>
        <v>7.4257425742574323E-3</v>
      </c>
      <c r="AH537" s="1">
        <f>(Table2[[#This Row],[Current Month High]]/Table2[[#This Row],[Close Price]])-1</f>
        <v>9.5429975429975444E-2</v>
      </c>
      <c r="AI537">
        <v>19.459459459459399</v>
      </c>
      <c r="AJ537">
        <v>32.142857142857103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-0.11</v>
      </c>
      <c r="AM537" t="s">
        <v>3089</v>
      </c>
      <c r="AN537">
        <v>-7.84</v>
      </c>
      <c r="AO537" t="s">
        <v>3089</v>
      </c>
      <c r="AP537">
        <v>2.8463545430295001E-2</v>
      </c>
      <c r="AQ537">
        <f>(Table2[[#This Row],[Sharpe Ratio]]-AVERAGE(Table2[Sharpe Ratio]))/_xlfn.STDEV.P(Table2[Sharpe Ratio])</f>
        <v>-0.3585792504531008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-2.4590734731735684</v>
      </c>
      <c r="AS537">
        <f>_xlfn.RANK.AVG(Table2[[#This Row],[1Y Return vs Nifty Z-Score]],Table2[1Y Return vs Nifty Z-Score])</f>
        <v>431</v>
      </c>
      <c r="AT537">
        <f>_xlfn.RANK.AVG(Table2[[#This Row],[6M Return vs Nifty Z-Score]],Table2[6M Return vs Nifty Z-Score])</f>
        <v>608</v>
      </c>
      <c r="AU537">
        <f>_xlfn.RANK.AVG(Table2[[#This Row],[Sharpe Ratio Z-Score]],Table2[Sharpe Ratio Z-Score])</f>
        <v>432</v>
      </c>
      <c r="AV537">
        <f>(Table2[[#This Row],[Rank 1Y]]+Table2[[#This Row],[Rank 6M]]+Table2[[#This Row],[Rank Sharpe]])/3</f>
        <v>490.33333333333331</v>
      </c>
    </row>
    <row r="538" spans="1:48" x14ac:dyDescent="0.3">
      <c r="A538" t="s">
        <v>537</v>
      </c>
      <c r="B538" t="s">
        <v>538</v>
      </c>
      <c r="C538" t="s">
        <v>3044</v>
      </c>
      <c r="D538" t="s">
        <v>539</v>
      </c>
      <c r="E538">
        <v>35980.818249999997</v>
      </c>
      <c r="F538">
        <v>3275.45</v>
      </c>
      <c r="G538">
        <v>-5.48138908263362</v>
      </c>
      <c r="H538">
        <f>(Table2[[#This Row],[1Y Return vs Nifty]]-AVERAGE(Table2[1Y Return vs Nifty]))/_xlfn.STDEV.P(Table2[1Y Return vs Nifty])</f>
        <v>-0.5889821797875312</v>
      </c>
      <c r="I538">
        <v>-0.61672976644268895</v>
      </c>
      <c r="J538">
        <f>(Table2[[#This Row],[1M Return vs Nifty]]-AVERAGE(Table2[1M Return vs Nifty]))/_xlfn.STDEV.P(Table2[1M Return vs Nifty])</f>
        <v>0.11633492107384474</v>
      </c>
      <c r="K538">
        <v>-19.613206864904701</v>
      </c>
      <c r="L538">
        <f>(Table2[[#This Row],[6M Return vs Nifty]]-AVERAGE(Table2[6M Return vs Nifty]))/_xlfn.STDEV.P(Table2[6M Return vs Nifty])</f>
        <v>-0.86186068774379287</v>
      </c>
      <c r="M538">
        <v>1.6444019932112801</v>
      </c>
      <c r="N538">
        <f>(Table2[[#This Row],[1W Return vs Nifty]]-AVERAGE(Table2[1W Return vs Nifty]))/_xlfn.STDEV.P(Table2[1W Return vs Nifty])</f>
        <v>0.55370988050581249</v>
      </c>
      <c r="O538">
        <v>3269.25</v>
      </c>
      <c r="P538">
        <v>3262.4029872072601</v>
      </c>
      <c r="Q538">
        <v>3256.3450791447099</v>
      </c>
      <c r="R538">
        <v>49.915837101190803</v>
      </c>
      <c r="S538" s="1">
        <f>(Table2[[#This Row],[Close Price]]-Table2[[#This Row],[20D EMA]])/Table2[[#This Row],[20D EMA]]</f>
        <v>1.8964594325915174E-3</v>
      </c>
      <c r="T538" s="1">
        <f>(Table2[[#This Row],[Close Price]]-Table2[[#This Row],[50D EMA]])/Table2[[#This Row],[50D EMA]]</f>
        <v>3.9992033001135805E-3</v>
      </c>
      <c r="U538" s="1">
        <f>(Table2[[#This Row],[Close Price]]-Table2[[#This Row],[200D EMA]])/Table2[[#This Row],[200D EMA]]</f>
        <v>5.8669828875470165E-3</v>
      </c>
      <c r="V538">
        <v>0.78282804436555797</v>
      </c>
      <c r="W538">
        <v>3214.75</v>
      </c>
      <c r="X538">
        <v>3318</v>
      </c>
      <c r="Y538">
        <v>3169.35</v>
      </c>
      <c r="Z538">
        <v>3323.85</v>
      </c>
      <c r="AA538">
        <v>3169.35</v>
      </c>
      <c r="AB538">
        <v>3464</v>
      </c>
      <c r="AC538" s="1">
        <f>(Table2[[#This Row],[Close Price]]/Table2[[#This Row],[Day Low]])-1</f>
        <v>1.8881717085309946E-2</v>
      </c>
      <c r="AD538" s="1">
        <f>(Table2[[#This Row],[Day High]]/Table2[[#This Row],[Close Price]])-1</f>
        <v>1.2990581446824079E-2</v>
      </c>
      <c r="AE538" s="1">
        <f>(Table2[[#This Row],[Close Price]]/Table2[[#This Row],[Current Week Low]])-1</f>
        <v>3.3476895893479686E-2</v>
      </c>
      <c r="AF538" s="1">
        <f>(Table2[[#This Row],[Current Week High]]/Table2[[#This Row],[Close Price]])-1</f>
        <v>1.47765955822865E-2</v>
      </c>
      <c r="AG538" s="1">
        <f>(Table2[[#This Row],[Close Price]]/Table2[[#This Row],[Current Month Low]])-1</f>
        <v>3.3476895893479686E-2</v>
      </c>
      <c r="AH538" s="1">
        <f>(Table2[[#This Row],[Current Month High]]/Table2[[#This Row],[Close Price]])-1</f>
        <v>5.7564609442977366E-2</v>
      </c>
      <c r="AI538">
        <v>19.6782121540551</v>
      </c>
      <c r="AJ538">
        <v>32.287964458804502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-0.02</v>
      </c>
      <c r="AM538" t="s">
        <v>3089</v>
      </c>
      <c r="AN538">
        <v>0.64</v>
      </c>
      <c r="AO538" t="s">
        <v>3088</v>
      </c>
      <c r="AP538">
        <v>6.1863838182939002E-2</v>
      </c>
      <c r="AQ538">
        <f>(Table2[[#This Row],[Sharpe Ratio]]-AVERAGE(Table2[Sharpe Ratio]))/_xlfn.STDEV.P(Table2[Sharpe Ratio])</f>
        <v>3.2528579890619962E-2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-0.74826948606104682</v>
      </c>
      <c r="AS538">
        <f>_xlfn.RANK.AVG(Table2[[#This Row],[1Y Return vs Nifty Z-Score]],Table2[1Y Return vs Nifty Z-Score])</f>
        <v>529</v>
      </c>
      <c r="AT538">
        <f>_xlfn.RANK.AVG(Table2[[#This Row],[6M Return vs Nifty Z-Score]],Table2[6M Return vs Nifty Z-Score])</f>
        <v>611</v>
      </c>
      <c r="AU538">
        <f>_xlfn.RANK.AVG(Table2[[#This Row],[Sharpe Ratio Z-Score]],Table2[Sharpe Ratio Z-Score])</f>
        <v>333</v>
      </c>
      <c r="AV538">
        <f>(Table2[[#This Row],[Rank 1Y]]+Table2[[#This Row],[Rank 6M]]+Table2[[#This Row],[Rank Sharpe]])/3</f>
        <v>491</v>
      </c>
    </row>
    <row r="539" spans="1:48" x14ac:dyDescent="0.3">
      <c r="A539" t="s">
        <v>433</v>
      </c>
      <c r="B539" t="s">
        <v>434</v>
      </c>
      <c r="C539" t="s">
        <v>3031</v>
      </c>
      <c r="D539" t="s">
        <v>27</v>
      </c>
      <c r="E539">
        <v>52488.45</v>
      </c>
      <c r="F539">
        <v>1841.7</v>
      </c>
      <c r="G539">
        <v>-14.401537133259399</v>
      </c>
      <c r="H539">
        <f>(Table2[[#This Row],[1Y Return vs Nifty]]-AVERAGE(Table2[1Y Return vs Nifty]))/_xlfn.STDEV.P(Table2[1Y Return vs Nifty])</f>
        <v>-0.72858730382259351</v>
      </c>
      <c r="I539">
        <v>0.358841741125695</v>
      </c>
      <c r="J539">
        <f>(Table2[[#This Row],[1M Return vs Nifty]]-AVERAGE(Table2[1M Return vs Nifty]))/_xlfn.STDEV.P(Table2[1M Return vs Nifty])</f>
        <v>0.21978718213631168</v>
      </c>
      <c r="K539">
        <v>-1.39371841231718</v>
      </c>
      <c r="L539">
        <f>(Table2[[#This Row],[6M Return vs Nifty]]-AVERAGE(Table2[6M Return vs Nifty]))/_xlfn.STDEV.P(Table2[6M Return vs Nifty])</f>
        <v>-0.19020636346934816</v>
      </c>
      <c r="M539">
        <v>2.7331036020697401</v>
      </c>
      <c r="N539">
        <f>(Table2[[#This Row],[1W Return vs Nifty]]-AVERAGE(Table2[1W Return vs Nifty]))/_xlfn.STDEV.P(Table2[1W Return vs Nifty])</f>
        <v>0.77098350013853489</v>
      </c>
      <c r="O539">
        <v>1878.01</v>
      </c>
      <c r="P539">
        <v>1857.8396155048899</v>
      </c>
      <c r="Q539">
        <v>1789.60597199516</v>
      </c>
      <c r="R539">
        <v>40.741438407273399</v>
      </c>
      <c r="S539" s="1">
        <f>(Table2[[#This Row],[Close Price]]-Table2[[#This Row],[20D EMA]])/Table2[[#This Row],[20D EMA]]</f>
        <v>-1.9334295344540203E-2</v>
      </c>
      <c r="T539" s="1">
        <f>(Table2[[#This Row],[Close Price]]-Table2[[#This Row],[50D EMA]])/Table2[[#This Row],[50D EMA]]</f>
        <v>-8.6873029136606914E-3</v>
      </c>
      <c r="U539" s="1">
        <f>(Table2[[#This Row],[Close Price]]-Table2[[#This Row],[200D EMA]])/Table2[[#This Row],[200D EMA]]</f>
        <v>2.9109216676765189E-2</v>
      </c>
      <c r="V539">
        <v>1.4538787458443601</v>
      </c>
      <c r="W539">
        <v>1835.55</v>
      </c>
      <c r="X539">
        <v>1911.5</v>
      </c>
      <c r="Y539">
        <v>1835.55</v>
      </c>
      <c r="Z539">
        <v>1939</v>
      </c>
      <c r="AA539">
        <v>1835.55</v>
      </c>
      <c r="AB539">
        <v>2005.85</v>
      </c>
      <c r="AC539" s="1">
        <f>(Table2[[#This Row],[Close Price]]/Table2[[#This Row],[Day Low]])-1</f>
        <v>3.3504944022229033E-3</v>
      </c>
      <c r="AD539" s="1">
        <f>(Table2[[#This Row],[Day High]]/Table2[[#This Row],[Close Price]])-1</f>
        <v>3.7899766520062883E-2</v>
      </c>
      <c r="AE539" s="1">
        <f>(Table2[[#This Row],[Close Price]]/Table2[[#This Row],[Current Week Low]])-1</f>
        <v>3.3504944022229033E-3</v>
      </c>
      <c r="AF539" s="1">
        <f>(Table2[[#This Row],[Current Week High]]/Table2[[#This Row],[Close Price]])-1</f>
        <v>5.2831622957050461E-2</v>
      </c>
      <c r="AG539" s="1">
        <f>(Table2[[#This Row],[Close Price]]/Table2[[#This Row],[Current Month Low]])-1</f>
        <v>3.3504944022229033E-3</v>
      </c>
      <c r="AH539" s="1">
        <f>(Table2[[#This Row],[Current Month High]]/Table2[[#This Row],[Close Price]])-1</f>
        <v>8.9129608513873082E-2</v>
      </c>
      <c r="AI539">
        <v>13.1916164413313</v>
      </c>
      <c r="AJ539">
        <v>19.327458857068802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-0.05</v>
      </c>
      <c r="AM539" t="s">
        <v>3089</v>
      </c>
      <c r="AN539">
        <v>2.98</v>
      </c>
      <c r="AO539" t="s">
        <v>3088</v>
      </c>
      <c r="AP539">
        <v>2.1606575595910001E-3</v>
      </c>
      <c r="AQ539">
        <f>(Table2[[#This Row],[Sharpe Ratio]]-AVERAGE(Table2[Sharpe Ratio]))/_xlfn.STDEV.P(Table2[Sharpe Ratio])</f>
        <v>-0.66657850911441485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-0.59460149413150976</v>
      </c>
      <c r="AS539">
        <f>_xlfn.RANK.AVG(Table2[[#This Row],[1Y Return vs Nifty Z-Score]],Table2[1Y Return vs Nifty Z-Score])</f>
        <v>581</v>
      </c>
      <c r="AT539">
        <f>_xlfn.RANK.AVG(Table2[[#This Row],[6M Return vs Nifty Z-Score]],Table2[6M Return vs Nifty Z-Score])</f>
        <v>385</v>
      </c>
      <c r="AU539">
        <f>_xlfn.RANK.AVG(Table2[[#This Row],[Sharpe Ratio Z-Score]],Table2[Sharpe Ratio Z-Score])</f>
        <v>514</v>
      </c>
      <c r="AV539">
        <f>(Table2[[#This Row],[Rank 1Y]]+Table2[[#This Row],[Rank 6M]]+Table2[[#This Row],[Rank Sharpe]])/3</f>
        <v>493.33333333333331</v>
      </c>
    </row>
    <row r="540" spans="1:48" x14ac:dyDescent="0.3">
      <c r="A540" t="s">
        <v>468</v>
      </c>
      <c r="B540" t="s">
        <v>469</v>
      </c>
      <c r="C540" t="s">
        <v>3028</v>
      </c>
      <c r="D540" t="s">
        <v>177</v>
      </c>
      <c r="E540">
        <v>44366.743556250003</v>
      </c>
      <c r="F540">
        <v>644.5</v>
      </c>
      <c r="G540">
        <v>16.661262326865799</v>
      </c>
      <c r="H540">
        <f>(Table2[[#This Row],[1Y Return vs Nifty]]-AVERAGE(Table2[1Y Return vs Nifty]))/_xlfn.STDEV.P(Table2[1Y Return vs Nifty])</f>
        <v>-0.24243775261611719</v>
      </c>
      <c r="I540">
        <v>0.77561655968396903</v>
      </c>
      <c r="J540">
        <f>(Table2[[#This Row],[1M Return vs Nifty]]-AVERAGE(Table2[1M Return vs Nifty]))/_xlfn.STDEV.P(Table2[1M Return vs Nifty])</f>
        <v>0.26398311959375176</v>
      </c>
      <c r="K540">
        <v>-4.7645351659015196</v>
      </c>
      <c r="L540">
        <f>(Table2[[#This Row],[6M Return vs Nifty]]-AVERAGE(Table2[6M Return vs Nifty]))/_xlfn.STDEV.P(Table2[6M Return vs Nifty])</f>
        <v>-0.31447020626456845</v>
      </c>
      <c r="M540">
        <v>-1.30423500723665</v>
      </c>
      <c r="N540">
        <f>(Table2[[#This Row],[1W Return vs Nifty]]-AVERAGE(Table2[1W Return vs Nifty]))/_xlfn.STDEV.P(Table2[1W Return vs Nifty])</f>
        <v>-3.4753504555269321E-2</v>
      </c>
      <c r="O540">
        <v>647.39</v>
      </c>
      <c r="P540">
        <v>624.26174811026203</v>
      </c>
      <c r="Q540">
        <v>558.40550524304194</v>
      </c>
      <c r="R540">
        <v>44.273557193130102</v>
      </c>
      <c r="S540" s="1">
        <f>(Table2[[#This Row],[Close Price]]-Table2[[#This Row],[20D EMA]])/Table2[[#This Row],[20D EMA]]</f>
        <v>-4.4640788396484131E-3</v>
      </c>
      <c r="T540" s="1">
        <f>(Table2[[#This Row],[Close Price]]-Table2[[#This Row],[50D EMA]])/Table2[[#This Row],[50D EMA]]</f>
        <v>3.2419497031497317E-2</v>
      </c>
      <c r="U540" s="1">
        <f>(Table2[[#This Row],[Close Price]]-Table2[[#This Row],[200D EMA]])/Table2[[#This Row],[200D EMA]]</f>
        <v>0.15417916540684184</v>
      </c>
      <c r="V540">
        <v>0.80796343567555196</v>
      </c>
      <c r="W540">
        <v>635.15</v>
      </c>
      <c r="X540">
        <v>665</v>
      </c>
      <c r="Y540">
        <v>628.75</v>
      </c>
      <c r="Z540">
        <v>665</v>
      </c>
      <c r="AA540">
        <v>628.75</v>
      </c>
      <c r="AB540">
        <v>682.75</v>
      </c>
      <c r="AC540" s="1">
        <f>(Table2[[#This Row],[Close Price]]/Table2[[#This Row],[Day Low]])-1</f>
        <v>1.4720932063292169E-2</v>
      </c>
      <c r="AD540" s="1">
        <f>(Table2[[#This Row],[Day High]]/Table2[[#This Row],[Close Price]])-1</f>
        <v>3.1807602792862655E-2</v>
      </c>
      <c r="AE540" s="1">
        <f>(Table2[[#This Row],[Close Price]]/Table2[[#This Row],[Current Week Low]])-1</f>
        <v>2.5049701789264356E-2</v>
      </c>
      <c r="AF540" s="1">
        <f>(Table2[[#This Row],[Current Week High]]/Table2[[#This Row],[Close Price]])-1</f>
        <v>3.1807602792862655E-2</v>
      </c>
      <c r="AG540" s="1">
        <f>(Table2[[#This Row],[Close Price]]/Table2[[#This Row],[Current Month Low]])-1</f>
        <v>2.5049701789264356E-2</v>
      </c>
      <c r="AH540" s="1">
        <f>(Table2[[#This Row],[Current Month High]]/Table2[[#This Row],[Close Price]])-1</f>
        <v>5.9348332040341401E-2</v>
      </c>
      <c r="AI540">
        <v>6.6408068269976503</v>
      </c>
      <c r="AJ540">
        <v>62.322125676866797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0.11</v>
      </c>
      <c r="AM540" t="s">
        <v>3088</v>
      </c>
      <c r="AN540">
        <v>4.09</v>
      </c>
      <c r="AO540" t="s">
        <v>3088</v>
      </c>
      <c r="AP540">
        <v>-6.2404574752189003E-2</v>
      </c>
      <c r="AQ540">
        <f>(Table2[[#This Row],[Sharpe Ratio]]-AVERAGE(Table2[Sharpe Ratio]))/_xlfn.STDEV.P(Table2[Sharpe Ratio])</f>
        <v>-1.4226188262490485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-1.750297170091252</v>
      </c>
      <c r="AS540">
        <f>_xlfn.RANK.AVG(Table2[[#This Row],[1Y Return vs Nifty Z-Score]],Table2[1Y Return vs Nifty Z-Score])</f>
        <v>374</v>
      </c>
      <c r="AT540">
        <f>_xlfn.RANK.AVG(Table2[[#This Row],[6M Return vs Nifty Z-Score]],Table2[6M Return vs Nifty Z-Score])</f>
        <v>430</v>
      </c>
      <c r="AU540">
        <f>_xlfn.RANK.AVG(Table2[[#This Row],[Sharpe Ratio Z-Score]],Table2[Sharpe Ratio Z-Score])</f>
        <v>677</v>
      </c>
      <c r="AV540">
        <f>(Table2[[#This Row],[Rank 1Y]]+Table2[[#This Row],[Rank 6M]]+Table2[[#This Row],[Rank Sharpe]])/3</f>
        <v>493.66666666666669</v>
      </c>
    </row>
    <row r="541" spans="1:48" x14ac:dyDescent="0.3">
      <c r="A541" t="s">
        <v>882</v>
      </c>
      <c r="B541" t="s">
        <v>883</v>
      </c>
      <c r="C541" t="s">
        <v>3045</v>
      </c>
      <c r="D541" t="s">
        <v>166</v>
      </c>
      <c r="E541">
        <v>16467.177188670001</v>
      </c>
      <c r="F541">
        <v>1065.3</v>
      </c>
      <c r="G541">
        <v>0.45274779247528202</v>
      </c>
      <c r="H541">
        <f>(Table2[[#This Row],[1Y Return vs Nifty]]-AVERAGE(Table2[1Y Return vs Nifty]))/_xlfn.STDEV.P(Table2[1Y Return vs Nifty])</f>
        <v>-0.49610973980235645</v>
      </c>
      <c r="I541">
        <v>4.0980787913226298</v>
      </c>
      <c r="J541">
        <f>(Table2[[#This Row],[1M Return vs Nifty]]-AVERAGE(Table2[1M Return vs Nifty]))/_xlfn.STDEV.P(Table2[1M Return vs Nifty])</f>
        <v>0.61630606823580814</v>
      </c>
      <c r="K541">
        <v>-2.9792535896337702</v>
      </c>
      <c r="L541">
        <f>(Table2[[#This Row],[6M Return vs Nifty]]-AVERAGE(Table2[6M Return vs Nifty]))/_xlfn.STDEV.P(Table2[6M Return vs Nifty])</f>
        <v>-0.24865649838423351</v>
      </c>
      <c r="M541">
        <v>4.4566993214222501</v>
      </c>
      <c r="N541">
        <f>(Table2[[#This Row],[1W Return vs Nifty]]-AVERAGE(Table2[1W Return vs Nifty]))/_xlfn.STDEV.P(Table2[1W Return vs Nifty])</f>
        <v>1.1149637769012866</v>
      </c>
      <c r="O541">
        <v>1033.58</v>
      </c>
      <c r="P541">
        <v>1011.59205725213</v>
      </c>
      <c r="Q541">
        <v>977.37273027007905</v>
      </c>
      <c r="R541">
        <v>67.635983658965003</v>
      </c>
      <c r="S541" s="1">
        <f>(Table2[[#This Row],[Close Price]]-Table2[[#This Row],[20D EMA]])/Table2[[#This Row],[20D EMA]]</f>
        <v>3.0689448325238521E-2</v>
      </c>
      <c r="T541" s="1">
        <f>(Table2[[#This Row],[Close Price]]-Table2[[#This Row],[50D EMA]])/Table2[[#This Row],[50D EMA]]</f>
        <v>5.3092491546208119E-2</v>
      </c>
      <c r="U541" s="1">
        <f>(Table2[[#This Row],[Close Price]]-Table2[[#This Row],[200D EMA]])/Table2[[#This Row],[200D EMA]]</f>
        <v>8.9962884175849495E-2</v>
      </c>
      <c r="V541">
        <v>1.25920923431073</v>
      </c>
      <c r="W541">
        <v>1052</v>
      </c>
      <c r="X541">
        <v>1142.6500000000001</v>
      </c>
      <c r="Y541">
        <v>1006.15</v>
      </c>
      <c r="Z541">
        <v>1142.6500000000001</v>
      </c>
      <c r="AA541">
        <v>1006.15</v>
      </c>
      <c r="AB541">
        <v>1142.6500000000001</v>
      </c>
      <c r="AC541" s="1">
        <f>(Table2[[#This Row],[Close Price]]/Table2[[#This Row],[Day Low]])-1</f>
        <v>1.2642585551330798E-2</v>
      </c>
      <c r="AD541" s="1">
        <f>(Table2[[#This Row],[Day High]]/Table2[[#This Row],[Close Price]])-1</f>
        <v>7.2608654839012576E-2</v>
      </c>
      <c r="AE541" s="1">
        <f>(Table2[[#This Row],[Close Price]]/Table2[[#This Row],[Current Week Low]])-1</f>
        <v>5.8788451026188904E-2</v>
      </c>
      <c r="AF541" s="1">
        <f>(Table2[[#This Row],[Current Week High]]/Table2[[#This Row],[Close Price]])-1</f>
        <v>7.2608654839012576E-2</v>
      </c>
      <c r="AG541" s="1">
        <f>(Table2[[#This Row],[Close Price]]/Table2[[#This Row],[Current Month Low]])-1</f>
        <v>5.8788451026188904E-2</v>
      </c>
      <c r="AH541" s="1">
        <f>(Table2[[#This Row],[Current Month High]]/Table2[[#This Row],[Close Price]])-1</f>
        <v>7.2608654839012576E-2</v>
      </c>
      <c r="AI541">
        <v>10.2975687599737</v>
      </c>
      <c r="AJ541">
        <v>27.979336857280099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</v>
      </c>
      <c r="AM541">
        <v>0</v>
      </c>
      <c r="AN541">
        <v>9.23</v>
      </c>
      <c r="AO541" t="s">
        <v>3088</v>
      </c>
      <c r="AP541">
        <v>-1.2457774399498999E-2</v>
      </c>
      <c r="AQ541">
        <f>(Table2[[#This Row],[Sharpe Ratio]]-AVERAGE(Table2[Sharpe Ratio]))/_xlfn.STDEV.P(Table2[Sharpe Ratio])</f>
        <v>-0.83775614665456499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0.14874746029593966</v>
      </c>
      <c r="AS541">
        <f>_xlfn.RANK.AVG(Table2[[#This Row],[1Y Return vs Nifty Z-Score]],Table2[1Y Return vs Nifty Z-Score])</f>
        <v>486</v>
      </c>
      <c r="AT541">
        <f>_xlfn.RANK.AVG(Table2[[#This Row],[6M Return vs Nifty Z-Score]],Table2[6M Return vs Nifty Z-Score])</f>
        <v>407</v>
      </c>
      <c r="AU541">
        <f>_xlfn.RANK.AVG(Table2[[#This Row],[Sharpe Ratio Z-Score]],Table2[Sharpe Ratio Z-Score])</f>
        <v>589</v>
      </c>
      <c r="AV541">
        <f>(Table2[[#This Row],[Rank 1Y]]+Table2[[#This Row],[Rank 6M]]+Table2[[#This Row],[Rank Sharpe]])/3</f>
        <v>494</v>
      </c>
    </row>
    <row r="542" spans="1:48" x14ac:dyDescent="0.3">
      <c r="A542" t="s">
        <v>604</v>
      </c>
      <c r="B542" t="s">
        <v>605</v>
      </c>
      <c r="C542" t="s">
        <v>3030</v>
      </c>
      <c r="D542" t="s">
        <v>598</v>
      </c>
      <c r="E542">
        <v>30462.521355749999</v>
      </c>
      <c r="F542">
        <v>4165.55</v>
      </c>
      <c r="G542">
        <v>-14.411291548523501</v>
      </c>
      <c r="H542">
        <f>(Table2[[#This Row],[1Y Return vs Nifty]]-AVERAGE(Table2[1Y Return vs Nifty]))/_xlfn.STDEV.P(Table2[1Y Return vs Nifty])</f>
        <v>-0.72873996567810384</v>
      </c>
      <c r="I542">
        <v>0.115153517138989</v>
      </c>
      <c r="J542">
        <f>(Table2[[#This Row],[1M Return vs Nifty]]-AVERAGE(Table2[1M Return vs Nifty]))/_xlfn.STDEV.P(Table2[1M Return vs Nifty])</f>
        <v>0.19394581882245485</v>
      </c>
      <c r="K542">
        <v>-11.9216321408433</v>
      </c>
      <c r="L542">
        <f>(Table2[[#This Row],[6M Return vs Nifty]]-AVERAGE(Table2[6M Return vs Nifty]))/_xlfn.STDEV.P(Table2[6M Return vs Nifty])</f>
        <v>-0.57831379029167618</v>
      </c>
      <c r="M542">
        <v>-0.19862098302519601</v>
      </c>
      <c r="N542">
        <f>(Table2[[#This Row],[1W Return vs Nifty]]-AVERAGE(Table2[1W Return vs Nifty]))/_xlfn.STDEV.P(Table2[1W Return vs Nifty])</f>
        <v>0.18589534817215755</v>
      </c>
      <c r="O542">
        <v>4287.38</v>
      </c>
      <c r="P542">
        <v>4298.2037230872502</v>
      </c>
      <c r="Q542">
        <v>4274.1488344255804</v>
      </c>
      <c r="R542">
        <v>32.1791487501403</v>
      </c>
      <c r="S542" s="1">
        <f>(Table2[[#This Row],[Close Price]]-Table2[[#This Row],[20D EMA]])/Table2[[#This Row],[20D EMA]]</f>
        <v>-2.8415955665231429E-2</v>
      </c>
      <c r="T542" s="1">
        <f>(Table2[[#This Row],[Close Price]]-Table2[[#This Row],[50D EMA]])/Table2[[#This Row],[50D EMA]]</f>
        <v>-3.0862595547697644E-2</v>
      </c>
      <c r="U542" s="1">
        <f>(Table2[[#This Row],[Close Price]]-Table2[[#This Row],[200D EMA]])/Table2[[#This Row],[200D EMA]]</f>
        <v>-2.5408294992182983E-2</v>
      </c>
      <c r="V542">
        <v>0.92189990234377905</v>
      </c>
      <c r="W542">
        <v>4150</v>
      </c>
      <c r="X542">
        <v>4295.1499999999996</v>
      </c>
      <c r="Y542">
        <v>4150</v>
      </c>
      <c r="Z542">
        <v>4300</v>
      </c>
      <c r="AA542">
        <v>4150</v>
      </c>
      <c r="AB542">
        <v>4420</v>
      </c>
      <c r="AC542" s="1">
        <f>(Table2[[#This Row],[Close Price]]/Table2[[#This Row],[Day Low]])-1</f>
        <v>3.7469879518072791E-3</v>
      </c>
      <c r="AD542" s="1">
        <f>(Table2[[#This Row],[Day High]]/Table2[[#This Row],[Close Price]])-1</f>
        <v>3.1112338106612514E-2</v>
      </c>
      <c r="AE542" s="1">
        <f>(Table2[[#This Row],[Close Price]]/Table2[[#This Row],[Current Week Low]])-1</f>
        <v>3.7469879518072791E-3</v>
      </c>
      <c r="AF542" s="1">
        <f>(Table2[[#This Row],[Current Week High]]/Table2[[#This Row],[Close Price]])-1</f>
        <v>3.2276650142238017E-2</v>
      </c>
      <c r="AG542" s="1">
        <f>(Table2[[#This Row],[Close Price]]/Table2[[#This Row],[Current Month Low]])-1</f>
        <v>3.7469879518072791E-3</v>
      </c>
      <c r="AH542" s="1">
        <f>(Table2[[#This Row],[Current Month High]]/Table2[[#This Row],[Close Price]])-1</f>
        <v>6.1084370611323768E-2</v>
      </c>
      <c r="AI542">
        <v>26.477896076148401</v>
      </c>
      <c r="AJ542">
        <v>13.791078209085599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-0.09</v>
      </c>
      <c r="AM542" t="s">
        <v>3089</v>
      </c>
      <c r="AN542">
        <v>-2.4700000000000002</v>
      </c>
      <c r="AO542" t="s">
        <v>3089</v>
      </c>
      <c r="AP542">
        <v>4.2076024150120003E-2</v>
      </c>
      <c r="AQ542">
        <f>(Table2[[#This Row],[Sharpe Ratio]]-AVERAGE(Table2[Sharpe Ratio]))/_xlfn.STDEV.P(Table2[Sharpe Ratio])</f>
        <v>-0.19918103627758652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582</v>
      </c>
      <c r="AT542">
        <f>_xlfn.RANK.AVG(Table2[[#This Row],[6M Return vs Nifty Z-Score]],Table2[6M Return vs Nifty Z-Score])</f>
        <v>513</v>
      </c>
      <c r="AU542">
        <f>_xlfn.RANK.AVG(Table2[[#This Row],[Sharpe Ratio Z-Score]],Table2[Sharpe Ratio Z-Score])</f>
        <v>389</v>
      </c>
      <c r="AV542">
        <f>(Table2[[#This Row],[Rank 1Y]]+Table2[[#This Row],[Rank 6M]]+Table2[[#This Row],[Rank Sharpe]])/3</f>
        <v>494.66666666666669</v>
      </c>
    </row>
    <row r="543" spans="1:48" x14ac:dyDescent="0.3">
      <c r="A543" t="s">
        <v>513</v>
      </c>
      <c r="B543" t="s">
        <v>514</v>
      </c>
      <c r="C543" t="s">
        <v>3041</v>
      </c>
      <c r="D543" t="s">
        <v>405</v>
      </c>
      <c r="E543">
        <v>39253.0743321599</v>
      </c>
      <c r="F543">
        <v>1414.4</v>
      </c>
      <c r="G543">
        <v>-27.189314405493299</v>
      </c>
      <c r="H543">
        <f>(Table2[[#This Row],[1Y Return vs Nifty]]-AVERAGE(Table2[1Y Return vs Nifty]))/_xlfn.STDEV.P(Table2[1Y Return vs Nifty])</f>
        <v>-0.92872290943036429</v>
      </c>
      <c r="I543">
        <v>-8.6133580830863092</v>
      </c>
      <c r="J543">
        <f>(Table2[[#This Row],[1M Return vs Nifty]]-AVERAGE(Table2[1M Return vs Nifty]))/_xlfn.STDEV.P(Table2[1M Return vs Nifty])</f>
        <v>-0.73164933616927963</v>
      </c>
      <c r="K543">
        <v>-8.5848221940313305</v>
      </c>
      <c r="L543">
        <f>(Table2[[#This Row],[6M Return vs Nifty]]-AVERAGE(Table2[6M Return vs Nifty]))/_xlfn.STDEV.P(Table2[6M Return vs Nifty])</f>
        <v>-0.45530359514319779</v>
      </c>
      <c r="M543">
        <v>-2.6512331426851299</v>
      </c>
      <c r="N543">
        <f>(Table2[[#This Row],[1W Return vs Nifty]]-AVERAGE(Table2[1W Return vs Nifty]))/_xlfn.STDEV.P(Table2[1W Return vs Nifty])</f>
        <v>-0.30357570353621022</v>
      </c>
      <c r="O543">
        <v>1492.36</v>
      </c>
      <c r="P543">
        <v>1530.6161602429499</v>
      </c>
      <c r="Q543">
        <v>1525.9429354307099</v>
      </c>
      <c r="R543">
        <v>24.180627123302099</v>
      </c>
      <c r="S543" s="1">
        <f>(Table2[[#This Row],[Close Price]]-Table2[[#This Row],[20D EMA]])/Table2[[#This Row],[20D EMA]]</f>
        <v>-5.2239406041437599E-2</v>
      </c>
      <c r="T543" s="1">
        <f>(Table2[[#This Row],[Close Price]]-Table2[[#This Row],[50D EMA]])/Table2[[#This Row],[50D EMA]]</f>
        <v>-7.5927697133749861E-2</v>
      </c>
      <c r="U543" s="1">
        <f>(Table2[[#This Row],[Close Price]]-Table2[[#This Row],[200D EMA]])/Table2[[#This Row],[200D EMA]]</f>
        <v>-7.3097710825749784E-2</v>
      </c>
      <c r="V543">
        <v>0.64365330420674405</v>
      </c>
      <c r="W543">
        <v>1407.2</v>
      </c>
      <c r="X543">
        <v>1465.5</v>
      </c>
      <c r="Y543">
        <v>1401.5</v>
      </c>
      <c r="Z543">
        <v>1465.5</v>
      </c>
      <c r="AA543">
        <v>1401.5</v>
      </c>
      <c r="AB543">
        <v>1506.8</v>
      </c>
      <c r="AC543" s="1">
        <f>(Table2[[#This Row],[Close Price]]/Table2[[#This Row],[Day Low]])-1</f>
        <v>5.1165434906197405E-3</v>
      </c>
      <c r="AD543" s="1">
        <f>(Table2[[#This Row],[Day High]]/Table2[[#This Row],[Close Price]])-1</f>
        <v>3.6128393665158409E-2</v>
      </c>
      <c r="AE543" s="1">
        <f>(Table2[[#This Row],[Close Price]]/Table2[[#This Row],[Current Week Low]])-1</f>
        <v>9.204423831609132E-3</v>
      </c>
      <c r="AF543" s="1">
        <f>(Table2[[#This Row],[Current Week High]]/Table2[[#This Row],[Close Price]])-1</f>
        <v>3.6128393665158409E-2</v>
      </c>
      <c r="AG543" s="1">
        <f>(Table2[[#This Row],[Close Price]]/Table2[[#This Row],[Current Month Low]])-1</f>
        <v>9.204423831609132E-3</v>
      </c>
      <c r="AH543" s="1">
        <f>(Table2[[#This Row],[Current Month High]]/Table2[[#This Row],[Close Price]])-1</f>
        <v>6.5328054298642524E-2</v>
      </c>
      <c r="AI543">
        <v>27.262443438914001</v>
      </c>
      <c r="AJ543">
        <v>8.3831417624521105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-0.1</v>
      </c>
      <c r="AM543" t="s">
        <v>3089</v>
      </c>
      <c r="AN543">
        <v>-5.04</v>
      </c>
      <c r="AO543" t="s">
        <v>3089</v>
      </c>
      <c r="AP543">
        <v>5.3165788740930003E-2</v>
      </c>
      <c r="AQ543">
        <f>(Table2[[#This Row],[Sharpe Ratio]]-AVERAGE(Table2[Sharpe Ratio]))/_xlfn.STDEV.P(Table2[Sharpe Ratio])</f>
        <v>-6.9323079634647358E-2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646</v>
      </c>
      <c r="AT543">
        <f>_xlfn.RANK.AVG(Table2[[#This Row],[6M Return vs Nifty Z-Score]],Table2[6M Return vs Nifty Z-Score])</f>
        <v>477</v>
      </c>
      <c r="AU543">
        <f>_xlfn.RANK.AVG(Table2[[#This Row],[Sharpe Ratio Z-Score]],Table2[Sharpe Ratio Z-Score])</f>
        <v>362</v>
      </c>
      <c r="AV543">
        <f>(Table2[[#This Row],[Rank 1Y]]+Table2[[#This Row],[Rank 6M]]+Table2[[#This Row],[Rank Sharpe]])/3</f>
        <v>495</v>
      </c>
    </row>
    <row r="544" spans="1:48" x14ac:dyDescent="0.3">
      <c r="A544" t="s">
        <v>515</v>
      </c>
      <c r="B544" t="s">
        <v>516</v>
      </c>
      <c r="C544" t="s">
        <v>3036</v>
      </c>
      <c r="D544" t="s">
        <v>212</v>
      </c>
      <c r="E544">
        <v>38199.885115069999</v>
      </c>
      <c r="F544">
        <v>651.35</v>
      </c>
      <c r="G544">
        <v>-5.8980368395170997</v>
      </c>
      <c r="H544">
        <f>(Table2[[#This Row],[1Y Return vs Nifty]]-AVERAGE(Table2[1Y Return vs Nifty]))/_xlfn.STDEV.P(Table2[1Y Return vs Nifty])</f>
        <v>-0.59550294171306539</v>
      </c>
      <c r="I544">
        <v>1.50822216145966</v>
      </c>
      <c r="J544">
        <f>(Table2[[#This Row],[1M Return vs Nifty]]-AVERAGE(Table2[1M Return vs Nifty]))/_xlfn.STDEV.P(Table2[1M Return vs Nifty])</f>
        <v>0.34167061393194809</v>
      </c>
      <c r="K544">
        <v>-6.2321600811992202</v>
      </c>
      <c r="L544">
        <f>(Table2[[#This Row],[6M Return vs Nifty]]-AVERAGE(Table2[6M Return vs Nifty]))/_xlfn.STDEV.P(Table2[6M Return vs Nifty])</f>
        <v>-0.36857362543233457</v>
      </c>
      <c r="M544">
        <v>-2.0256639972009398</v>
      </c>
      <c r="N544">
        <f>(Table2[[#This Row],[1W Return vs Nifty]]-AVERAGE(Table2[1W Return vs Nifty]))/_xlfn.STDEV.P(Table2[1W Return vs Nifty])</f>
        <v>-0.17873004200328066</v>
      </c>
      <c r="O544">
        <v>679.92</v>
      </c>
      <c r="P544">
        <v>669.95957092579897</v>
      </c>
      <c r="Q544">
        <v>629.83918539566002</v>
      </c>
      <c r="R544">
        <v>30.820509494274202</v>
      </c>
      <c r="S544" s="1">
        <f>(Table2[[#This Row],[Close Price]]-Table2[[#This Row],[20D EMA]])/Table2[[#This Row],[20D EMA]]</f>
        <v>-4.2019649370514084E-2</v>
      </c>
      <c r="T544" s="1">
        <f>(Table2[[#This Row],[Close Price]]-Table2[[#This Row],[50D EMA]])/Table2[[#This Row],[50D EMA]]</f>
        <v>-2.7777155120096108E-2</v>
      </c>
      <c r="U544" s="1">
        <f>(Table2[[#This Row],[Close Price]]-Table2[[#This Row],[200D EMA]])/Table2[[#This Row],[200D EMA]]</f>
        <v>3.4152868070326671E-2</v>
      </c>
      <c r="V544">
        <v>0.90205451152092297</v>
      </c>
      <c r="W544">
        <v>648.6</v>
      </c>
      <c r="X544">
        <v>674.8</v>
      </c>
      <c r="Y544">
        <v>647.6</v>
      </c>
      <c r="Z544">
        <v>676.75</v>
      </c>
      <c r="AA544">
        <v>647.6</v>
      </c>
      <c r="AB544">
        <v>693</v>
      </c>
      <c r="AC544" s="1">
        <f>(Table2[[#This Row],[Close Price]]/Table2[[#This Row],[Day Low]])-1</f>
        <v>4.2399013259328822E-3</v>
      </c>
      <c r="AD544" s="1">
        <f>(Table2[[#This Row],[Day High]]/Table2[[#This Row],[Close Price]])-1</f>
        <v>3.6002149382052595E-2</v>
      </c>
      <c r="AE544" s="1">
        <f>(Table2[[#This Row],[Close Price]]/Table2[[#This Row],[Current Week Low]])-1</f>
        <v>5.790611488573294E-3</v>
      </c>
      <c r="AF544" s="1">
        <f>(Table2[[#This Row],[Current Week High]]/Table2[[#This Row],[Close Price]])-1</f>
        <v>3.8995931526828898E-2</v>
      </c>
      <c r="AG544" s="1">
        <f>(Table2[[#This Row],[Close Price]]/Table2[[#This Row],[Current Month Low]])-1</f>
        <v>5.790611488573294E-3</v>
      </c>
      <c r="AH544" s="1">
        <f>(Table2[[#This Row],[Current Month High]]/Table2[[#This Row],[Close Price]])-1</f>
        <v>6.3944116066630752E-2</v>
      </c>
      <c r="AI544">
        <v>17.3716128041759</v>
      </c>
      <c r="AJ544">
        <v>33.446015160827699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0.01</v>
      </c>
      <c r="AM544" t="s">
        <v>3088</v>
      </c>
      <c r="AN544">
        <v>-6.08</v>
      </c>
      <c r="AO544" t="s">
        <v>3089</v>
      </c>
      <c r="AP544">
        <v>1.0329803287397001E-2</v>
      </c>
      <c r="AQ544">
        <f>(Table2[[#This Row],[Sharpe Ratio]]-AVERAGE(Table2[Sharpe Ratio]))/_xlfn.STDEV.P(Table2[Sharpe Ratio])</f>
        <v>-0.57092016009856794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-1.3720561553153006</v>
      </c>
      <c r="AS544">
        <f>_xlfn.RANK.AVG(Table2[[#This Row],[1Y Return vs Nifty Z-Score]],Table2[1Y Return vs Nifty Z-Score])</f>
        <v>533</v>
      </c>
      <c r="AT544">
        <f>_xlfn.RANK.AVG(Table2[[#This Row],[6M Return vs Nifty Z-Score]],Table2[6M Return vs Nifty Z-Score])</f>
        <v>452</v>
      </c>
      <c r="AU544">
        <f>_xlfn.RANK.AVG(Table2[[#This Row],[Sharpe Ratio Z-Score]],Table2[Sharpe Ratio Z-Score])</f>
        <v>500</v>
      </c>
      <c r="AV544">
        <f>(Table2[[#This Row],[Rank 1Y]]+Table2[[#This Row],[Rank 6M]]+Table2[[#This Row],[Rank Sharpe]])/3</f>
        <v>495</v>
      </c>
    </row>
    <row r="545" spans="1:48" x14ac:dyDescent="0.3">
      <c r="A545" t="s">
        <v>922</v>
      </c>
      <c r="B545" t="s">
        <v>923</v>
      </c>
      <c r="C545" t="s">
        <v>3042</v>
      </c>
      <c r="D545" t="s">
        <v>924</v>
      </c>
      <c r="E545">
        <v>15437.69021015</v>
      </c>
      <c r="F545">
        <v>694.85</v>
      </c>
      <c r="G545">
        <v>-12.5239834975653</v>
      </c>
      <c r="H545">
        <f>(Table2[[#This Row],[1Y Return vs Nifty]]-AVERAGE(Table2[1Y Return vs Nifty]))/_xlfn.STDEV.P(Table2[1Y Return vs Nifty])</f>
        <v>-0.69920257761559201</v>
      </c>
      <c r="I545">
        <v>-6.3952572461280699</v>
      </c>
      <c r="J545">
        <f>(Table2[[#This Row],[1M Return vs Nifty]]-AVERAGE(Table2[1M Return vs Nifty]))/_xlfn.STDEV.P(Table2[1M Return vs Nifty])</f>
        <v>-0.49643587916721021</v>
      </c>
      <c r="K545">
        <v>-14.7612756111637</v>
      </c>
      <c r="L545">
        <f>(Table2[[#This Row],[6M Return vs Nifty]]-AVERAGE(Table2[6M Return vs Nifty]))/_xlfn.STDEV.P(Table2[6M Return vs Nifty])</f>
        <v>-0.68299613750475163</v>
      </c>
      <c r="M545">
        <v>0.99306186302322697</v>
      </c>
      <c r="N545">
        <f>(Table2[[#This Row],[1W Return vs Nifty]]-AVERAGE(Table2[1W Return vs Nifty]))/_xlfn.STDEV.P(Table2[1W Return vs Nifty])</f>
        <v>0.42372106947944282</v>
      </c>
      <c r="O545">
        <v>701.88</v>
      </c>
      <c r="P545">
        <v>697.67930410782503</v>
      </c>
      <c r="Q545">
        <v>681.60408778771705</v>
      </c>
      <c r="R545">
        <v>45.891932768531397</v>
      </c>
      <c r="S545" s="1">
        <f>(Table2[[#This Row],[Close Price]]-Table2[[#This Row],[20D EMA]])/Table2[[#This Row],[20D EMA]]</f>
        <v>-1.0015957143671244E-2</v>
      </c>
      <c r="T545" s="1">
        <f>(Table2[[#This Row],[Close Price]]-Table2[[#This Row],[50D EMA]])/Table2[[#This Row],[50D EMA]]</f>
        <v>-4.0553074903705993E-3</v>
      </c>
      <c r="U545" s="1">
        <f>(Table2[[#This Row],[Close Price]]-Table2[[#This Row],[200D EMA]])/Table2[[#This Row],[200D EMA]]</f>
        <v>1.9433440100506502E-2</v>
      </c>
      <c r="V545">
        <v>0.92847147123262197</v>
      </c>
      <c r="W545">
        <v>681.05</v>
      </c>
      <c r="X545">
        <v>704.5</v>
      </c>
      <c r="Y545">
        <v>681.05</v>
      </c>
      <c r="Z545">
        <v>705</v>
      </c>
      <c r="AA545">
        <v>681.05</v>
      </c>
      <c r="AB545">
        <v>719.5</v>
      </c>
      <c r="AC545" s="1">
        <f>(Table2[[#This Row],[Close Price]]/Table2[[#This Row],[Day Low]])-1</f>
        <v>2.0262829454518849E-2</v>
      </c>
      <c r="AD545" s="1">
        <f>(Table2[[#This Row],[Day High]]/Table2[[#This Row],[Close Price]])-1</f>
        <v>1.3887889472548043E-2</v>
      </c>
      <c r="AE545" s="1">
        <f>(Table2[[#This Row],[Close Price]]/Table2[[#This Row],[Current Week Low]])-1</f>
        <v>2.0262829454518849E-2</v>
      </c>
      <c r="AF545" s="1">
        <f>(Table2[[#This Row],[Current Week High]]/Table2[[#This Row],[Close Price]])-1</f>
        <v>1.4607469237964965E-2</v>
      </c>
      <c r="AG545" s="1">
        <f>(Table2[[#This Row],[Close Price]]/Table2[[#This Row],[Current Month Low]])-1</f>
        <v>2.0262829454518849E-2</v>
      </c>
      <c r="AH545" s="1">
        <f>(Table2[[#This Row],[Current Month High]]/Table2[[#This Row],[Close Price]])-1</f>
        <v>3.5475282435057931E-2</v>
      </c>
      <c r="AI545">
        <v>22.256602144347699</v>
      </c>
      <c r="AJ545">
        <v>16.978114478114399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-0.03</v>
      </c>
      <c r="AM545" t="s">
        <v>3089</v>
      </c>
      <c r="AN545">
        <v>1.34</v>
      </c>
      <c r="AO545" t="s">
        <v>3088</v>
      </c>
      <c r="AP545">
        <v>5.1624945479336E-2</v>
      </c>
      <c r="AQ545">
        <f>(Table2[[#This Row],[Sharpe Ratio]]-AVERAGE(Table2[Sharpe Ratio]))/_xlfn.STDEV.P(Table2[Sharpe Ratio])</f>
        <v>-8.7365911456654899E-2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-1.542279436264766</v>
      </c>
      <c r="AS545">
        <f>_xlfn.RANK.AVG(Table2[[#This Row],[1Y Return vs Nifty Z-Score]],Table2[1Y Return vs Nifty Z-Score])</f>
        <v>570</v>
      </c>
      <c r="AT545">
        <f>_xlfn.RANK.AVG(Table2[[#This Row],[6M Return vs Nifty Z-Score]],Table2[6M Return vs Nifty Z-Score])</f>
        <v>548</v>
      </c>
      <c r="AU545">
        <f>_xlfn.RANK.AVG(Table2[[#This Row],[Sharpe Ratio Z-Score]],Table2[Sharpe Ratio Z-Score])</f>
        <v>372</v>
      </c>
      <c r="AV545">
        <f>(Table2[[#This Row],[Rank 1Y]]+Table2[[#This Row],[Rank 6M]]+Table2[[#This Row],[Rank Sharpe]])/3</f>
        <v>496.66666666666669</v>
      </c>
    </row>
    <row r="546" spans="1:48" x14ac:dyDescent="0.3">
      <c r="A546" t="s">
        <v>1675</v>
      </c>
      <c r="B546" t="s">
        <v>1676</v>
      </c>
      <c r="C546" t="s">
        <v>3034</v>
      </c>
      <c r="D546" t="s">
        <v>539</v>
      </c>
      <c r="E546">
        <v>4635.1079087500002</v>
      </c>
      <c r="F546">
        <v>414.5</v>
      </c>
      <c r="G546">
        <v>1.89905094494934</v>
      </c>
      <c r="H546">
        <f>(Table2[[#This Row],[1Y Return vs Nifty]]-AVERAGE(Table2[1Y Return vs Nifty]))/_xlfn.STDEV.P(Table2[1Y Return vs Nifty])</f>
        <v>-0.47347431605742457</v>
      </c>
      <c r="I546">
        <v>4.9460441546550298</v>
      </c>
      <c r="J546">
        <f>(Table2[[#This Row],[1M Return vs Nifty]]-AVERAGE(Table2[1M Return vs Nifty]))/_xlfn.STDEV.P(Table2[1M Return vs Nifty])</f>
        <v>0.70622662604099173</v>
      </c>
      <c r="K546">
        <v>-2.55070865782168</v>
      </c>
      <c r="L546">
        <f>(Table2[[#This Row],[6M Return vs Nifty]]-AVERAGE(Table2[6M Return vs Nifty]))/_xlfn.STDEV.P(Table2[6M Return vs Nifty])</f>
        <v>-0.23285835688610551</v>
      </c>
      <c r="M546">
        <v>2.0215113460046998</v>
      </c>
      <c r="N546">
        <f>(Table2[[#This Row],[1W Return vs Nifty]]-AVERAGE(Table2[1W Return vs Nifty]))/_xlfn.STDEV.P(Table2[1W Return vs Nifty])</f>
        <v>0.62897009268157311</v>
      </c>
      <c r="O546">
        <v>401.45</v>
      </c>
      <c r="P546">
        <v>389.129850996801</v>
      </c>
      <c r="Q546">
        <v>366.11914981167098</v>
      </c>
      <c r="R546">
        <v>58.087496893122001</v>
      </c>
      <c r="S546" s="1">
        <f>(Table2[[#This Row],[Close Price]]-Table2[[#This Row],[20D EMA]])/Table2[[#This Row],[20D EMA]]</f>
        <v>3.2507161539419634E-2</v>
      </c>
      <c r="T546" s="1">
        <f>(Table2[[#This Row],[Close Price]]-Table2[[#This Row],[50D EMA]])/Table2[[#This Row],[50D EMA]]</f>
        <v>6.5197128768739898E-2</v>
      </c>
      <c r="U546" s="1">
        <f>(Table2[[#This Row],[Close Price]]-Table2[[#This Row],[200D EMA]])/Table2[[#This Row],[200D EMA]]</f>
        <v>0.13214509597002991</v>
      </c>
      <c r="V546">
        <v>1.99677707352208</v>
      </c>
      <c r="W546">
        <v>412.35</v>
      </c>
      <c r="X546">
        <v>438</v>
      </c>
      <c r="Y546">
        <v>408.6</v>
      </c>
      <c r="Z546">
        <v>438</v>
      </c>
      <c r="AA546">
        <v>408.6</v>
      </c>
      <c r="AB546">
        <v>441.95</v>
      </c>
      <c r="AC546" s="1">
        <f>(Table2[[#This Row],[Close Price]]/Table2[[#This Row],[Day Low]])-1</f>
        <v>5.2140172183823275E-3</v>
      </c>
      <c r="AD546" s="1">
        <f>(Table2[[#This Row],[Day High]]/Table2[[#This Row],[Close Price]])-1</f>
        <v>5.6694813027744262E-2</v>
      </c>
      <c r="AE546" s="1">
        <f>(Table2[[#This Row],[Close Price]]/Table2[[#This Row],[Current Week Low]])-1</f>
        <v>1.4439549681840358E-2</v>
      </c>
      <c r="AF546" s="1">
        <f>(Table2[[#This Row],[Current Week High]]/Table2[[#This Row],[Close Price]])-1</f>
        <v>5.6694813027744262E-2</v>
      </c>
      <c r="AG546" s="1">
        <f>(Table2[[#This Row],[Close Price]]/Table2[[#This Row],[Current Month Low]])-1</f>
        <v>1.4439549681840358E-2</v>
      </c>
      <c r="AH546" s="1">
        <f>(Table2[[#This Row],[Current Month High]]/Table2[[#This Row],[Close Price]])-1</f>
        <v>6.6224366706875815E-2</v>
      </c>
      <c r="AI546">
        <v>6.6224366706875797</v>
      </c>
      <c r="AJ546">
        <v>42.390930951563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-0.02</v>
      </c>
      <c r="AM546" t="s">
        <v>3089</v>
      </c>
      <c r="AN546">
        <v>11.29</v>
      </c>
      <c r="AO546" t="s">
        <v>3088</v>
      </c>
      <c r="AP546">
        <v>-2.9926054736792999E-2</v>
      </c>
      <c r="AQ546">
        <f>(Table2[[#This Row],[Sharpe Ratio]]-AVERAGE(Table2[Sharpe Ratio]))/_xlfn.STDEV.P(Table2[Sharpe Ratio])</f>
        <v>-1.042304689781155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-0.41344064400212033</v>
      </c>
      <c r="AS546">
        <f>_xlfn.RANK.AVG(Table2[[#This Row],[1Y Return vs Nifty Z-Score]],Table2[1Y Return vs Nifty Z-Score])</f>
        <v>473</v>
      </c>
      <c r="AT546">
        <f>_xlfn.RANK.AVG(Table2[[#This Row],[6M Return vs Nifty Z-Score]],Table2[6M Return vs Nifty Z-Score])</f>
        <v>401</v>
      </c>
      <c r="AU546">
        <f>_xlfn.RANK.AVG(Table2[[#This Row],[Sharpe Ratio Z-Score]],Table2[Sharpe Ratio Z-Score])</f>
        <v>616</v>
      </c>
      <c r="AV546">
        <f>(Table2[[#This Row],[Rank 1Y]]+Table2[[#This Row],[Rank 6M]]+Table2[[#This Row],[Rank Sharpe]])/3</f>
        <v>496.66666666666669</v>
      </c>
    </row>
    <row r="547" spans="1:48" x14ac:dyDescent="0.3">
      <c r="A547" t="s">
        <v>463</v>
      </c>
      <c r="B547" t="s">
        <v>464</v>
      </c>
      <c r="C547" t="s">
        <v>583</v>
      </c>
      <c r="D547" t="s">
        <v>465</v>
      </c>
      <c r="E547">
        <v>45771.316193250001</v>
      </c>
      <c r="F547">
        <v>41036.25</v>
      </c>
      <c r="G547">
        <v>-17.617080368623601</v>
      </c>
      <c r="H547">
        <f>(Table2[[#This Row],[1Y Return vs Nifty]]-AVERAGE(Table2[1Y Return vs Nifty]))/_xlfn.STDEV.P(Table2[1Y Return vs Nifty])</f>
        <v>-0.7789122883032753</v>
      </c>
      <c r="I547">
        <v>6.0880984359616797</v>
      </c>
      <c r="J547">
        <f>(Table2[[#This Row],[1M Return vs Nifty]]-AVERAGE(Table2[1M Return vs Nifty]))/_xlfn.STDEV.P(Table2[1M Return vs Nifty])</f>
        <v>0.82733317409068652</v>
      </c>
      <c r="K547">
        <v>3.4677285612217901</v>
      </c>
      <c r="L547">
        <f>(Table2[[#This Row],[6M Return vs Nifty]]-AVERAGE(Table2[6M Return vs Nifty]))/_xlfn.STDEV.P(Table2[6M Return vs Nifty])</f>
        <v>-1.0991019937316247E-2</v>
      </c>
      <c r="M547">
        <v>4.1947926524416603</v>
      </c>
      <c r="N547">
        <f>(Table2[[#This Row],[1W Return vs Nifty]]-AVERAGE(Table2[1W Return vs Nifty]))/_xlfn.STDEV.P(Table2[1W Return vs Nifty])</f>
        <v>1.0626947166626144</v>
      </c>
      <c r="O547">
        <v>41008.410000000003</v>
      </c>
      <c r="P547">
        <v>39606.360907538197</v>
      </c>
      <c r="Q547">
        <v>38019.3988087998</v>
      </c>
      <c r="R547">
        <v>45.995791408054203</v>
      </c>
      <c r="S547" s="1">
        <f>(Table2[[#This Row],[Close Price]]-Table2[[#This Row],[20D EMA]])/Table2[[#This Row],[20D EMA]]</f>
        <v>6.7888513600006695E-4</v>
      </c>
      <c r="T547" s="1">
        <f>(Table2[[#This Row],[Close Price]]-Table2[[#This Row],[50D EMA]])/Table2[[#This Row],[50D EMA]]</f>
        <v>3.6102511306199174E-2</v>
      </c>
      <c r="U547" s="1">
        <f>(Table2[[#This Row],[Close Price]]-Table2[[#This Row],[200D EMA]])/Table2[[#This Row],[200D EMA]]</f>
        <v>7.9350312885587568E-2</v>
      </c>
      <c r="V547">
        <v>0.75920281506168596</v>
      </c>
      <c r="W547">
        <v>40897</v>
      </c>
      <c r="X547">
        <v>42268.45</v>
      </c>
      <c r="Y547">
        <v>40897</v>
      </c>
      <c r="Z547">
        <v>42386.85</v>
      </c>
      <c r="AA547">
        <v>40897</v>
      </c>
      <c r="AB547">
        <v>42922</v>
      </c>
      <c r="AC547" s="1">
        <f>(Table2[[#This Row],[Close Price]]/Table2[[#This Row],[Day Low]])-1</f>
        <v>3.4048952245886444E-3</v>
      </c>
      <c r="AD547" s="1">
        <f>(Table2[[#This Row],[Day High]]/Table2[[#This Row],[Close Price]])-1</f>
        <v>3.0027110176977567E-2</v>
      </c>
      <c r="AE547" s="1">
        <f>(Table2[[#This Row],[Close Price]]/Table2[[#This Row],[Current Week Low]])-1</f>
        <v>3.4048952245886444E-3</v>
      </c>
      <c r="AF547" s="1">
        <f>(Table2[[#This Row],[Current Week High]]/Table2[[#This Row],[Close Price]])-1</f>
        <v>3.2912364068354183E-2</v>
      </c>
      <c r="AG547" s="1">
        <f>(Table2[[#This Row],[Close Price]]/Table2[[#This Row],[Current Month Low]])-1</f>
        <v>3.4048952245886444E-3</v>
      </c>
      <c r="AH547" s="1">
        <f>(Table2[[#This Row],[Current Month High]]/Table2[[#This Row],[Close Price]])-1</f>
        <v>4.5953273020804764E-2</v>
      </c>
      <c r="AI547">
        <v>4.5953273020804701</v>
      </c>
      <c r="AJ547">
        <v>24.0888659073693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7.0000000000000007E-2</v>
      </c>
      <c r="AM547" t="s">
        <v>3088</v>
      </c>
      <c r="AN547">
        <v>1.31</v>
      </c>
      <c r="AO547" t="s">
        <v>3088</v>
      </c>
      <c r="AP547">
        <v>-3.758878516345E-3</v>
      </c>
      <c r="AQ547">
        <f>(Table2[[#This Row],[Sharpe Ratio]]-AVERAGE(Table2[Sharpe Ratio]))/_xlfn.STDEV.P(Table2[Sharpe Ratio])</f>
        <v>-0.73589457554671989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0.36423000696598951</v>
      </c>
      <c r="AS547">
        <f>_xlfn.RANK.AVG(Table2[[#This Row],[1Y Return vs Nifty Z-Score]],Table2[1Y Return vs Nifty Z-Score])</f>
        <v>600</v>
      </c>
      <c r="AT547">
        <f>_xlfn.RANK.AVG(Table2[[#This Row],[6M Return vs Nifty Z-Score]],Table2[6M Return vs Nifty Z-Score])</f>
        <v>318</v>
      </c>
      <c r="AU547">
        <f>_xlfn.RANK.AVG(Table2[[#This Row],[Sharpe Ratio Z-Score]],Table2[Sharpe Ratio Z-Score])</f>
        <v>573</v>
      </c>
      <c r="AV547">
        <f>(Table2[[#This Row],[Rank 1Y]]+Table2[[#This Row],[Rank 6M]]+Table2[[#This Row],[Rank Sharpe]])/3</f>
        <v>497</v>
      </c>
    </row>
    <row r="548" spans="1:48" x14ac:dyDescent="0.3">
      <c r="A548" t="s">
        <v>819</v>
      </c>
      <c r="B548" t="s">
        <v>820</v>
      </c>
      <c r="C548" t="s">
        <v>3030</v>
      </c>
      <c r="D548" t="s">
        <v>533</v>
      </c>
      <c r="E548">
        <v>18485.5387548</v>
      </c>
      <c r="F548">
        <v>2051.4</v>
      </c>
      <c r="G548">
        <v>12.5683045255594</v>
      </c>
      <c r="H548">
        <f>(Table2[[#This Row],[1Y Return vs Nifty]]-AVERAGE(Table2[1Y Return vs Nifty]))/_xlfn.STDEV.P(Table2[1Y Return vs Nifty])</f>
        <v>-0.30649474789004327</v>
      </c>
      <c r="I548">
        <v>-9.81416630756428</v>
      </c>
      <c r="J548">
        <f>(Table2[[#This Row],[1M Return vs Nifty]]-AVERAGE(Table2[1M Return vs Nifty]))/_xlfn.STDEV.P(Table2[1M Return vs Nifty])</f>
        <v>-0.85898631245540258</v>
      </c>
      <c r="K548">
        <v>-43.920516452962197</v>
      </c>
      <c r="L548">
        <f>(Table2[[#This Row],[6M Return vs Nifty]]-AVERAGE(Table2[6M Return vs Nifty]))/_xlfn.STDEV.P(Table2[6M Return vs Nifty])</f>
        <v>-1.7579401599409314</v>
      </c>
      <c r="M548">
        <v>2.4411016682134798</v>
      </c>
      <c r="N548">
        <f>(Table2[[#This Row],[1W Return vs Nifty]]-AVERAGE(Table2[1W Return vs Nifty]))/_xlfn.STDEV.P(Table2[1W Return vs Nifty])</f>
        <v>0.71270828809468767</v>
      </c>
      <c r="O548">
        <v>2207.0300000000002</v>
      </c>
      <c r="P548">
        <v>2357.4937438053798</v>
      </c>
      <c r="Q548">
        <v>2517.22821372519</v>
      </c>
      <c r="R548">
        <v>30.8065547996612</v>
      </c>
      <c r="S548" s="1">
        <f>(Table2[[#This Row],[Close Price]]-Table2[[#This Row],[20D EMA]])/Table2[[#This Row],[20D EMA]]</f>
        <v>-7.0515579761036368E-2</v>
      </c>
      <c r="T548" s="1">
        <f>(Table2[[#This Row],[Close Price]]-Table2[[#This Row],[50D EMA]])/Table2[[#This Row],[50D EMA]]</f>
        <v>-0.129838624008942</v>
      </c>
      <c r="U548" s="1">
        <f>(Table2[[#This Row],[Close Price]]-Table2[[#This Row],[200D EMA]])/Table2[[#This Row],[200D EMA]]</f>
        <v>-0.18505601168192101</v>
      </c>
      <c r="V548">
        <v>1.61201578874575</v>
      </c>
      <c r="W548">
        <v>2030</v>
      </c>
      <c r="X548">
        <v>2180.9</v>
      </c>
      <c r="Y548">
        <v>2030</v>
      </c>
      <c r="Z548">
        <v>2200</v>
      </c>
      <c r="AA548">
        <v>2030</v>
      </c>
      <c r="AB548">
        <v>2309.5</v>
      </c>
      <c r="AC548" s="1">
        <f>(Table2[[#This Row],[Close Price]]/Table2[[#This Row],[Day Low]])-1</f>
        <v>1.0541871921182278E-2</v>
      </c>
      <c r="AD548" s="1">
        <f>(Table2[[#This Row],[Day High]]/Table2[[#This Row],[Close Price]])-1</f>
        <v>6.3127620161840703E-2</v>
      </c>
      <c r="AE548" s="1">
        <f>(Table2[[#This Row],[Close Price]]/Table2[[#This Row],[Current Week Low]])-1</f>
        <v>1.0541871921182278E-2</v>
      </c>
      <c r="AF548" s="1">
        <f>(Table2[[#This Row],[Current Week High]]/Table2[[#This Row],[Close Price]])-1</f>
        <v>7.2438334795749126E-2</v>
      </c>
      <c r="AG548" s="1">
        <f>(Table2[[#This Row],[Close Price]]/Table2[[#This Row],[Current Month Low]])-1</f>
        <v>1.0541871921182278E-2</v>
      </c>
      <c r="AH548" s="1">
        <f>(Table2[[#This Row],[Current Month High]]/Table2[[#This Row],[Close Price]])-1</f>
        <v>0.12581651555035589</v>
      </c>
      <c r="AI548">
        <v>89.919079652919905</v>
      </c>
      <c r="AJ548">
        <v>36.664334965524098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-0.28999999999999998</v>
      </c>
      <c r="AM548" t="s">
        <v>3089</v>
      </c>
      <c r="AN548">
        <v>-1.7</v>
      </c>
      <c r="AO548" t="s">
        <v>3089</v>
      </c>
      <c r="AP548">
        <v>5.2202266295615002E-2</v>
      </c>
      <c r="AQ548">
        <f>(Table2[[#This Row],[Sharpe Ratio]]-AVERAGE(Table2[Sharpe Ratio]))/_xlfn.STDEV.P(Table2[Sharpe Ratio])</f>
        <v>-8.0605650594891276E-2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396</v>
      </c>
      <c r="AT548">
        <f>_xlfn.RANK.AVG(Table2[[#This Row],[6M Return vs Nifty Z-Score]],Table2[6M Return vs Nifty Z-Score])</f>
        <v>727</v>
      </c>
      <c r="AU548">
        <f>_xlfn.RANK.AVG(Table2[[#This Row],[Sharpe Ratio Z-Score]],Table2[Sharpe Ratio Z-Score])</f>
        <v>370</v>
      </c>
      <c r="AV548">
        <f>(Table2[[#This Row],[Rank 1Y]]+Table2[[#This Row],[Rank 6M]]+Table2[[#This Row],[Rank Sharpe]])/3</f>
        <v>497.66666666666669</v>
      </c>
    </row>
    <row r="549" spans="1:48" x14ac:dyDescent="0.3">
      <c r="A549" t="s">
        <v>714</v>
      </c>
      <c r="B549" t="s">
        <v>715</v>
      </c>
      <c r="C549" t="s">
        <v>3044</v>
      </c>
      <c r="D549" t="s">
        <v>166</v>
      </c>
      <c r="E549">
        <v>22851.512560800002</v>
      </c>
      <c r="F549">
        <v>7761.6</v>
      </c>
      <c r="G549">
        <v>-12.778556592330601</v>
      </c>
      <c r="H549">
        <f>(Table2[[#This Row],[1Y Return vs Nifty]]-AVERAGE(Table2[1Y Return vs Nifty]))/_xlfn.STDEV.P(Table2[1Y Return vs Nifty])</f>
        <v>-0.70318678373739585</v>
      </c>
      <c r="I549">
        <v>15.607193524968499</v>
      </c>
      <c r="J549">
        <f>(Table2[[#This Row],[1M Return vs Nifty]]-AVERAGE(Table2[1M Return vs Nifty]))/_xlfn.STDEV.P(Table2[1M Return vs Nifty])</f>
        <v>1.8367639565465295</v>
      </c>
      <c r="K549">
        <v>12.466706649371799</v>
      </c>
      <c r="L549">
        <f>(Table2[[#This Row],[6M Return vs Nifty]]-AVERAGE(Table2[6M Return vs Nifty]))/_xlfn.STDEV.P(Table2[6M Return vs Nifty])</f>
        <v>0.3207527917885577</v>
      </c>
      <c r="M549">
        <v>1.41416489255597</v>
      </c>
      <c r="N549">
        <f>(Table2[[#This Row],[1W Return vs Nifty]]-AVERAGE(Table2[1W Return vs Nifty]))/_xlfn.STDEV.P(Table2[1W Return vs Nifty])</f>
        <v>0.50776115789340182</v>
      </c>
      <c r="O549">
        <v>7394.12</v>
      </c>
      <c r="P549">
        <v>6890.1574719567398</v>
      </c>
      <c r="Q549">
        <v>6575.1898580279503</v>
      </c>
      <c r="R549">
        <v>65.417146832677105</v>
      </c>
      <c r="S549" s="1">
        <f>(Table2[[#This Row],[Close Price]]-Table2[[#This Row],[20D EMA]])/Table2[[#This Row],[20D EMA]]</f>
        <v>4.969894997646785E-2</v>
      </c>
      <c r="T549" s="1">
        <f>(Table2[[#This Row],[Close Price]]-Table2[[#This Row],[50D EMA]])/Table2[[#This Row],[50D EMA]]</f>
        <v>0.12647643128478153</v>
      </c>
      <c r="U549" s="1">
        <f>(Table2[[#This Row],[Close Price]]-Table2[[#This Row],[200D EMA]])/Table2[[#This Row],[200D EMA]]</f>
        <v>0.18043739687965171</v>
      </c>
      <c r="V549">
        <v>1.3233525719352801</v>
      </c>
      <c r="W549">
        <v>7706.3</v>
      </c>
      <c r="X549">
        <v>7940.8</v>
      </c>
      <c r="Y549">
        <v>7610.05</v>
      </c>
      <c r="Z549">
        <v>7940.8</v>
      </c>
      <c r="AA549">
        <v>7610.05</v>
      </c>
      <c r="AB549">
        <v>7995.95</v>
      </c>
      <c r="AC549" s="1">
        <f>(Table2[[#This Row],[Close Price]]/Table2[[#This Row],[Day Low]])-1</f>
        <v>7.1759469524934616E-3</v>
      </c>
      <c r="AD549" s="1">
        <f>(Table2[[#This Row],[Day High]]/Table2[[#This Row],[Close Price]])-1</f>
        <v>2.3088023088023046E-2</v>
      </c>
      <c r="AE549" s="1">
        <f>(Table2[[#This Row],[Close Price]]/Table2[[#This Row],[Current Week Low]])-1</f>
        <v>1.9914455226969663E-2</v>
      </c>
      <c r="AF549" s="1">
        <f>(Table2[[#This Row],[Current Week High]]/Table2[[#This Row],[Close Price]])-1</f>
        <v>2.3088023088023046E-2</v>
      </c>
      <c r="AG549" s="1">
        <f>(Table2[[#This Row],[Close Price]]/Table2[[#This Row],[Current Month Low]])-1</f>
        <v>1.9914455226969663E-2</v>
      </c>
      <c r="AH549" s="1">
        <f>(Table2[[#This Row],[Current Month High]]/Table2[[#This Row],[Close Price]])-1</f>
        <v>3.0193516800659514E-2</v>
      </c>
      <c r="AI549">
        <v>3.3678622964337102</v>
      </c>
      <c r="AJ549">
        <v>49.9869561436563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0.25</v>
      </c>
      <c r="AM549" t="s">
        <v>3088</v>
      </c>
      <c r="AN549">
        <v>11.71</v>
      </c>
      <c r="AO549" t="s">
        <v>3088</v>
      </c>
      <c r="AP549">
        <v>-8.2428357487265999E-2</v>
      </c>
      <c r="AQ549">
        <f>(Table2[[#This Row],[Sharpe Ratio]]-AVERAGE(Table2[Sharpe Ratio]))/_xlfn.STDEV.P(Table2[Sharpe Ratio])</f>
        <v>-1.6570915681135661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0.30499955437752718</v>
      </c>
      <c r="AS549">
        <f>_xlfn.RANK.AVG(Table2[[#This Row],[1Y Return vs Nifty Z-Score]],Table2[1Y Return vs Nifty Z-Score])</f>
        <v>572</v>
      </c>
      <c r="AT549">
        <f>_xlfn.RANK.AVG(Table2[[#This Row],[6M Return vs Nifty Z-Score]],Table2[6M Return vs Nifty Z-Score])</f>
        <v>225</v>
      </c>
      <c r="AU549">
        <f>_xlfn.RANK.AVG(Table2[[#This Row],[Sharpe Ratio Z-Score]],Table2[Sharpe Ratio Z-Score])</f>
        <v>700</v>
      </c>
      <c r="AV549">
        <f>(Table2[[#This Row],[Rank 1Y]]+Table2[[#This Row],[Rank 6M]]+Table2[[#This Row],[Rank Sharpe]])/3</f>
        <v>499</v>
      </c>
    </row>
    <row r="550" spans="1:48" x14ac:dyDescent="0.3">
      <c r="A550" t="s">
        <v>234</v>
      </c>
      <c r="B550" t="s">
        <v>235</v>
      </c>
      <c r="C550" t="s">
        <v>3032</v>
      </c>
      <c r="D550" t="s">
        <v>172</v>
      </c>
      <c r="E550">
        <v>111504.97053561499</v>
      </c>
      <c r="F550">
        <v>629.15</v>
      </c>
      <c r="G550">
        <v>-11.6366591863229</v>
      </c>
      <c r="H550">
        <f>(Table2[[#This Row],[1Y Return vs Nifty]]-AVERAGE(Table2[1Y Return vs Nifty]))/_xlfn.STDEV.P(Table2[1Y Return vs Nifty])</f>
        <v>-0.68531547396806558</v>
      </c>
      <c r="I550">
        <v>4.6157982637378199</v>
      </c>
      <c r="J550">
        <f>(Table2[[#This Row],[1M Return vs Nifty]]-AVERAGE(Table2[1M Return vs Nifty]))/_xlfn.STDEV.P(Table2[1M Return vs Nifty])</f>
        <v>0.67120645185906036</v>
      </c>
      <c r="K550">
        <v>8.6977295857170098</v>
      </c>
      <c r="L550">
        <f>(Table2[[#This Row],[6M Return vs Nifty]]-AVERAGE(Table2[6M Return vs Nifty]))/_xlfn.STDEV.P(Table2[6M Return vs Nifty])</f>
        <v>0.18181092470581731</v>
      </c>
      <c r="M550">
        <v>2.5104099573687302</v>
      </c>
      <c r="N550">
        <f>(Table2[[#This Row],[1W Return vs Nifty]]-AVERAGE(Table2[1W Return vs Nifty]))/_xlfn.STDEV.P(Table2[1W Return vs Nifty])</f>
        <v>0.72654023500537734</v>
      </c>
      <c r="O550">
        <v>630.33000000000004</v>
      </c>
      <c r="P550">
        <v>610.03737372422995</v>
      </c>
      <c r="Q550">
        <v>568.02189136745801</v>
      </c>
      <c r="R550">
        <v>45.9462086115972</v>
      </c>
      <c r="S550" s="1">
        <f>(Table2[[#This Row],[Close Price]]-Table2[[#This Row],[20D EMA]])/Table2[[#This Row],[20D EMA]]</f>
        <v>-1.8720352831057758E-3</v>
      </c>
      <c r="T550" s="1">
        <f>(Table2[[#This Row],[Close Price]]-Table2[[#This Row],[50D EMA]])/Table2[[#This Row],[50D EMA]]</f>
        <v>3.1330254667986904E-2</v>
      </c>
      <c r="U550" s="1">
        <f>(Table2[[#This Row],[Close Price]]-Table2[[#This Row],[200D EMA]])/Table2[[#This Row],[200D EMA]]</f>
        <v>0.10761576193019944</v>
      </c>
      <c r="V550">
        <v>1.0037093997370501</v>
      </c>
      <c r="W550">
        <v>627</v>
      </c>
      <c r="X550">
        <v>643</v>
      </c>
      <c r="Y550">
        <v>614.04999999999995</v>
      </c>
      <c r="Z550">
        <v>643</v>
      </c>
      <c r="AA550">
        <v>614.04999999999995</v>
      </c>
      <c r="AB550">
        <v>655.85</v>
      </c>
      <c r="AC550" s="1">
        <f>(Table2[[#This Row],[Close Price]]/Table2[[#This Row],[Day Low]])-1</f>
        <v>3.4290271132375594E-3</v>
      </c>
      <c r="AD550" s="1">
        <f>(Table2[[#This Row],[Day High]]/Table2[[#This Row],[Close Price]])-1</f>
        <v>2.2013828180879047E-2</v>
      </c>
      <c r="AE550" s="1">
        <f>(Table2[[#This Row],[Close Price]]/Table2[[#This Row],[Current Week Low]])-1</f>
        <v>2.4590831365524091E-2</v>
      </c>
      <c r="AF550" s="1">
        <f>(Table2[[#This Row],[Current Week High]]/Table2[[#This Row],[Close Price]])-1</f>
        <v>2.2013828180879047E-2</v>
      </c>
      <c r="AG550" s="1">
        <f>(Table2[[#This Row],[Close Price]]/Table2[[#This Row],[Current Month Low]])-1</f>
        <v>2.4590831365524091E-2</v>
      </c>
      <c r="AH550" s="1">
        <f>(Table2[[#This Row],[Current Month High]]/Table2[[#This Row],[Close Price]])-1</f>
        <v>4.2438210283716193E-2</v>
      </c>
      <c r="AI550">
        <v>5.2769609790987904</v>
      </c>
      <c r="AJ550">
        <v>28.607931316435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0.05</v>
      </c>
      <c r="AM550" t="s">
        <v>3088</v>
      </c>
      <c r="AN550">
        <v>-0.59</v>
      </c>
      <c r="AO550" t="s">
        <v>3089</v>
      </c>
      <c r="AP550">
        <v>-6.4088635348077003E-2</v>
      </c>
      <c r="AQ550">
        <f>(Table2[[#This Row],[Sharpe Ratio]]-AVERAGE(Table2[Sharpe Ratio]))/_xlfn.STDEV.P(Table2[Sharpe Ratio])</f>
        <v>-1.4423386919012129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-0.54809655429902349</v>
      </c>
      <c r="AS550">
        <f>_xlfn.RANK.AVG(Table2[[#This Row],[1Y Return vs Nifty Z-Score]],Table2[1Y Return vs Nifty Z-Score])</f>
        <v>563</v>
      </c>
      <c r="AT550">
        <f>_xlfn.RANK.AVG(Table2[[#This Row],[6M Return vs Nifty Z-Score]],Table2[6M Return vs Nifty Z-Score])</f>
        <v>256</v>
      </c>
      <c r="AU550">
        <f>_xlfn.RANK.AVG(Table2[[#This Row],[Sharpe Ratio Z-Score]],Table2[Sharpe Ratio Z-Score])</f>
        <v>679</v>
      </c>
      <c r="AV550">
        <f>(Table2[[#This Row],[Rank 1Y]]+Table2[[#This Row],[Rank 6M]]+Table2[[#This Row],[Rank Sharpe]])/3</f>
        <v>499.33333333333331</v>
      </c>
    </row>
    <row r="551" spans="1:48" x14ac:dyDescent="0.3">
      <c r="A551" t="s">
        <v>1025</v>
      </c>
      <c r="B551" t="s">
        <v>1026</v>
      </c>
      <c r="C551" t="s">
        <v>3030</v>
      </c>
      <c r="D551" t="s">
        <v>251</v>
      </c>
      <c r="E551">
        <v>12448.24362406</v>
      </c>
      <c r="F551">
        <v>977.3</v>
      </c>
      <c r="G551">
        <v>3.17167894986504</v>
      </c>
      <c r="H551">
        <f>(Table2[[#This Row],[1Y Return vs Nifty]]-AVERAGE(Table2[1Y Return vs Nifty]))/_xlfn.STDEV.P(Table2[1Y Return vs Nifty])</f>
        <v>-0.45355700196483095</v>
      </c>
      <c r="I551">
        <v>-4.94801411063826</v>
      </c>
      <c r="J551">
        <f>(Table2[[#This Row],[1M Return vs Nifty]]-AVERAGE(Table2[1M Return vs Nifty]))/_xlfn.STDEV.P(Table2[1M Return vs Nifty])</f>
        <v>-0.34296627339045466</v>
      </c>
      <c r="K551">
        <v>-3.69123338277155</v>
      </c>
      <c r="L551">
        <f>(Table2[[#This Row],[6M Return vs Nifty]]-AVERAGE(Table2[6M Return vs Nifty]))/_xlfn.STDEV.P(Table2[6M Return vs Nifty])</f>
        <v>-0.27490335531995064</v>
      </c>
      <c r="M551">
        <v>-2.6280129114389501</v>
      </c>
      <c r="N551">
        <f>(Table2[[#This Row],[1W Return vs Nifty]]-AVERAGE(Table2[1W Return vs Nifty]))/_xlfn.STDEV.P(Table2[1W Return vs Nifty])</f>
        <v>-0.29894161128309382</v>
      </c>
      <c r="O551">
        <v>1020.42</v>
      </c>
      <c r="P551">
        <v>1000.88722838634</v>
      </c>
      <c r="Q551">
        <v>911.703042685377</v>
      </c>
      <c r="R551">
        <v>33.349761373627402</v>
      </c>
      <c r="S551" s="1">
        <f>(Table2[[#This Row],[Close Price]]-Table2[[#This Row],[20D EMA]])/Table2[[#This Row],[20D EMA]]</f>
        <v>-4.2257109817526124E-2</v>
      </c>
      <c r="T551" s="1">
        <f>(Table2[[#This Row],[Close Price]]-Table2[[#This Row],[50D EMA]])/Table2[[#This Row],[50D EMA]]</f>
        <v>-2.3566319678559648E-2</v>
      </c>
      <c r="U551" s="1">
        <f>(Table2[[#This Row],[Close Price]]-Table2[[#This Row],[200D EMA]])/Table2[[#This Row],[200D EMA]]</f>
        <v>7.1949915974186401E-2</v>
      </c>
      <c r="V551">
        <v>1.3174424963847799</v>
      </c>
      <c r="W551">
        <v>970.3</v>
      </c>
      <c r="X551">
        <v>1011.25</v>
      </c>
      <c r="Y551">
        <v>970</v>
      </c>
      <c r="Z551">
        <v>1019.95</v>
      </c>
      <c r="AA551">
        <v>970</v>
      </c>
      <c r="AB551">
        <v>1053.1500000000001</v>
      </c>
      <c r="AC551" s="1">
        <f>(Table2[[#This Row],[Close Price]]/Table2[[#This Row],[Day Low]])-1</f>
        <v>7.214263629805151E-3</v>
      </c>
      <c r="AD551" s="1">
        <f>(Table2[[#This Row],[Day High]]/Table2[[#This Row],[Close Price]])-1</f>
        <v>3.473856543538334E-2</v>
      </c>
      <c r="AE551" s="1">
        <f>(Table2[[#This Row],[Close Price]]/Table2[[#This Row],[Current Week Low]])-1</f>
        <v>7.5257731958762175E-3</v>
      </c>
      <c r="AF551" s="1">
        <f>(Table2[[#This Row],[Current Week High]]/Table2[[#This Row],[Close Price]])-1</f>
        <v>4.3640642586718625E-2</v>
      </c>
      <c r="AG551" s="1">
        <f>(Table2[[#This Row],[Close Price]]/Table2[[#This Row],[Current Month Low]])-1</f>
        <v>7.5257731958762175E-3</v>
      </c>
      <c r="AH551" s="1">
        <f>(Table2[[#This Row],[Current Month High]]/Table2[[#This Row],[Close Price]])-1</f>
        <v>7.7611787578021119E-2</v>
      </c>
      <c r="AI551">
        <v>13.782871175688101</v>
      </c>
      <c r="AJ551">
        <v>33.657002188183696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0.01</v>
      </c>
      <c r="AM551" t="s">
        <v>3088</v>
      </c>
      <c r="AN551">
        <v>-1.29</v>
      </c>
      <c r="AO551" t="s">
        <v>3089</v>
      </c>
      <c r="AP551">
        <v>-3.5803942425566997E-2</v>
      </c>
      <c r="AQ551">
        <f>(Table2[[#This Row],[Sharpe Ratio]]-AVERAGE(Table2[Sharpe Ratio]))/_xlfn.STDEV.P(Table2[Sharpe Ratio])</f>
        <v>-1.1111330655677261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-2.4815013075260559</v>
      </c>
      <c r="AS551">
        <f>_xlfn.RANK.AVG(Table2[[#This Row],[1Y Return vs Nifty Z-Score]],Table2[1Y Return vs Nifty Z-Score])</f>
        <v>453</v>
      </c>
      <c r="AT551">
        <f>_xlfn.RANK.AVG(Table2[[#This Row],[6M Return vs Nifty Z-Score]],Table2[6M Return vs Nifty Z-Score])</f>
        <v>418</v>
      </c>
      <c r="AU551">
        <f>_xlfn.RANK.AVG(Table2[[#This Row],[Sharpe Ratio Z-Score]],Table2[Sharpe Ratio Z-Score])</f>
        <v>628</v>
      </c>
      <c r="AV551">
        <f>(Table2[[#This Row],[Rank 1Y]]+Table2[[#This Row],[Rank 6M]]+Table2[[#This Row],[Rank Sharpe]])/3</f>
        <v>499.66666666666669</v>
      </c>
    </row>
    <row r="552" spans="1:48" x14ac:dyDescent="0.3">
      <c r="A552" t="s">
        <v>1620</v>
      </c>
      <c r="B552" t="s">
        <v>1621</v>
      </c>
      <c r="C552" t="s">
        <v>3036</v>
      </c>
      <c r="D552" t="s">
        <v>212</v>
      </c>
      <c r="E552">
        <v>5102.138106765</v>
      </c>
      <c r="F552">
        <v>127.89</v>
      </c>
      <c r="G552">
        <v>-7.8190356054614396</v>
      </c>
      <c r="H552">
        <f>(Table2[[#This Row],[1Y Return vs Nifty]]-AVERAGE(Table2[1Y Return vs Nifty]))/_xlfn.STDEV.P(Table2[1Y Return vs Nifty])</f>
        <v>-0.62556760762094199</v>
      </c>
      <c r="I552">
        <v>3.0050880773723199</v>
      </c>
      <c r="J552">
        <f>(Table2[[#This Row],[1M Return vs Nifty]]-AVERAGE(Table2[1M Return vs Nifty]))/_xlfn.STDEV.P(Table2[1M Return vs Nifty])</f>
        <v>0.50040235456516913</v>
      </c>
      <c r="K552">
        <v>-12.264203870535701</v>
      </c>
      <c r="L552">
        <f>(Table2[[#This Row],[6M Return vs Nifty]]-AVERAGE(Table2[6M Return vs Nifty]))/_xlfn.STDEV.P(Table2[6M Return vs Nifty])</f>
        <v>-0.5909425632795039</v>
      </c>
      <c r="M552">
        <v>-1.8090818349123099</v>
      </c>
      <c r="N552">
        <f>(Table2[[#This Row],[1W Return vs Nifty]]-AVERAGE(Table2[1W Return vs Nifty]))/_xlfn.STDEV.P(Table2[1W Return vs Nifty])</f>
        <v>-0.13550645349616547</v>
      </c>
      <c r="O552">
        <v>132.46</v>
      </c>
      <c r="P552">
        <v>129.933947077037</v>
      </c>
      <c r="Q552">
        <v>123.450272126128</v>
      </c>
      <c r="R552">
        <v>37.489589091725001</v>
      </c>
      <c r="S552" s="1">
        <f>(Table2[[#This Row],[Close Price]]-Table2[[#This Row],[20D EMA]])/Table2[[#This Row],[20D EMA]]</f>
        <v>-3.4500981428355781E-2</v>
      </c>
      <c r="T552" s="1">
        <f>(Table2[[#This Row],[Close Price]]-Table2[[#This Row],[50D EMA]])/Table2[[#This Row],[50D EMA]]</f>
        <v>-1.5730662563688307E-2</v>
      </c>
      <c r="U552" s="1">
        <f>(Table2[[#This Row],[Close Price]]-Table2[[#This Row],[200D EMA]])/Table2[[#This Row],[200D EMA]]</f>
        <v>3.5963694509607666E-2</v>
      </c>
      <c r="V552">
        <v>2.0592481457948502</v>
      </c>
      <c r="W552">
        <v>126.35</v>
      </c>
      <c r="X552">
        <v>133.99</v>
      </c>
      <c r="Y552">
        <v>126.35</v>
      </c>
      <c r="Z552">
        <v>136</v>
      </c>
      <c r="AA552">
        <v>126.35</v>
      </c>
      <c r="AB552">
        <v>148.4</v>
      </c>
      <c r="AC552" s="1">
        <f>(Table2[[#This Row],[Close Price]]/Table2[[#This Row],[Day Low]])-1</f>
        <v>1.218836565096959E-2</v>
      </c>
      <c r="AD552" s="1">
        <f>(Table2[[#This Row],[Day High]]/Table2[[#This Row],[Close Price]])-1</f>
        <v>4.7697239815466475E-2</v>
      </c>
      <c r="AE552" s="1">
        <f>(Table2[[#This Row],[Close Price]]/Table2[[#This Row],[Current Week Low]])-1</f>
        <v>1.218836565096959E-2</v>
      </c>
      <c r="AF552" s="1">
        <f>(Table2[[#This Row],[Current Week High]]/Table2[[#This Row],[Close Price]])-1</f>
        <v>6.3413871295644686E-2</v>
      </c>
      <c r="AG552" s="1">
        <f>(Table2[[#This Row],[Close Price]]/Table2[[#This Row],[Current Month Low]])-1</f>
        <v>1.218836565096959E-2</v>
      </c>
      <c r="AH552" s="1">
        <f>(Table2[[#This Row],[Current Month High]]/Table2[[#This Row],[Close Price]])-1</f>
        <v>0.16037219485495346</v>
      </c>
      <c r="AI552">
        <v>17.0224411603721</v>
      </c>
      <c r="AJ552">
        <v>24.953590620420101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-0.1</v>
      </c>
      <c r="AM552" t="s">
        <v>3089</v>
      </c>
      <c r="AN552">
        <v>2.69</v>
      </c>
      <c r="AO552" t="s">
        <v>3088</v>
      </c>
      <c r="AP552">
        <v>2.7959208314632E-2</v>
      </c>
      <c r="AQ552">
        <f>(Table2[[#This Row],[Sharpe Ratio]]-AVERAGE(Table2[Sharpe Ratio]))/_xlfn.STDEV.P(Table2[Sharpe Ratio])</f>
        <v>-0.3644848931529886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-1.2160991629844307</v>
      </c>
      <c r="AS552">
        <f>_xlfn.RANK.AVG(Table2[[#This Row],[1Y Return vs Nifty Z-Score]],Table2[1Y Return vs Nifty Z-Score])</f>
        <v>546</v>
      </c>
      <c r="AT552">
        <f>_xlfn.RANK.AVG(Table2[[#This Row],[6M Return vs Nifty Z-Score]],Table2[6M Return vs Nifty Z-Score])</f>
        <v>521</v>
      </c>
      <c r="AU552">
        <f>_xlfn.RANK.AVG(Table2[[#This Row],[Sharpe Ratio Z-Score]],Table2[Sharpe Ratio Z-Score])</f>
        <v>437</v>
      </c>
      <c r="AV552">
        <f>(Table2[[#This Row],[Rank 1Y]]+Table2[[#This Row],[Rank 6M]]+Table2[[#This Row],[Rank Sharpe]])/3</f>
        <v>501.33333333333331</v>
      </c>
    </row>
    <row r="553" spans="1:48" x14ac:dyDescent="0.3">
      <c r="A553" t="s">
        <v>868</v>
      </c>
      <c r="B553" t="s">
        <v>869</v>
      </c>
      <c r="C553" t="s">
        <v>3030</v>
      </c>
      <c r="D553" t="s">
        <v>432</v>
      </c>
      <c r="E553">
        <v>16859.036002132001</v>
      </c>
      <c r="F553">
        <v>105.37</v>
      </c>
      <c r="G553">
        <v>-34.718905584087601</v>
      </c>
      <c r="H553">
        <f>(Table2[[#This Row],[1Y Return vs Nifty]]-AVERAGE(Table2[1Y Return vs Nifty]))/_xlfn.STDEV.P(Table2[1Y Return vs Nifty])</f>
        <v>-1.0465650690509354</v>
      </c>
      <c r="I553">
        <v>-12.282907597760399</v>
      </c>
      <c r="J553">
        <f>(Table2[[#This Row],[1M Return vs Nifty]]-AVERAGE(Table2[1M Return vs Nifty]))/_xlfn.STDEV.P(Table2[1M Return vs Nifty])</f>
        <v>-1.1207783661057169</v>
      </c>
      <c r="K553">
        <v>-20.224904499728702</v>
      </c>
      <c r="L553">
        <f>(Table2[[#This Row],[6M Return vs Nifty]]-AVERAGE(Table2[6M Return vs Nifty]))/_xlfn.STDEV.P(Table2[6M Return vs Nifty])</f>
        <v>-0.88441068208897666</v>
      </c>
      <c r="M553">
        <v>-3.06244916135475</v>
      </c>
      <c r="N553">
        <f>(Table2[[#This Row],[1W Return vs Nifty]]-AVERAGE(Table2[1W Return vs Nifty]))/_xlfn.STDEV.P(Table2[1W Return vs Nifty])</f>
        <v>-0.38564262811895994</v>
      </c>
      <c r="O553">
        <v>112.48</v>
      </c>
      <c r="P553">
        <v>115.081310207755</v>
      </c>
      <c r="Q553">
        <v>115.179753559715</v>
      </c>
      <c r="R553">
        <v>19.126838395979501</v>
      </c>
      <c r="S553" s="1">
        <f>(Table2[[#This Row],[Close Price]]-Table2[[#This Row],[20D EMA]])/Table2[[#This Row],[20D EMA]]</f>
        <v>-6.3211237553342806E-2</v>
      </c>
      <c r="T553" s="1">
        <f>(Table2[[#This Row],[Close Price]]-Table2[[#This Row],[50D EMA]])/Table2[[#This Row],[50D EMA]]</f>
        <v>-8.4386510635161102E-2</v>
      </c>
      <c r="U553" s="1">
        <f>(Table2[[#This Row],[Close Price]]-Table2[[#This Row],[200D EMA]])/Table2[[#This Row],[200D EMA]]</f>
        <v>-8.5169079256877556E-2</v>
      </c>
      <c r="V553">
        <v>1.1435915728966199</v>
      </c>
      <c r="W553">
        <v>105</v>
      </c>
      <c r="X553">
        <v>107.6</v>
      </c>
      <c r="Y553">
        <v>104.5</v>
      </c>
      <c r="Z553">
        <v>108.2</v>
      </c>
      <c r="AA553">
        <v>104.5</v>
      </c>
      <c r="AB553">
        <v>113.4</v>
      </c>
      <c r="AC553" s="1">
        <f>(Table2[[#This Row],[Close Price]]/Table2[[#This Row],[Day Low]])-1</f>
        <v>3.5238095238094846E-3</v>
      </c>
      <c r="AD553" s="1">
        <f>(Table2[[#This Row],[Day High]]/Table2[[#This Row],[Close Price]])-1</f>
        <v>2.1163519028186251E-2</v>
      </c>
      <c r="AE553" s="1">
        <f>(Table2[[#This Row],[Close Price]]/Table2[[#This Row],[Current Week Low]])-1</f>
        <v>8.3253588516747357E-3</v>
      </c>
      <c r="AF553" s="1">
        <f>(Table2[[#This Row],[Current Week High]]/Table2[[#This Row],[Close Price]])-1</f>
        <v>2.6857739394514635E-2</v>
      </c>
      <c r="AG553" s="1">
        <f>(Table2[[#This Row],[Close Price]]/Table2[[#This Row],[Current Month Low]])-1</f>
        <v>8.3253588516747357E-3</v>
      </c>
      <c r="AH553" s="1">
        <f>(Table2[[#This Row],[Current Month High]]/Table2[[#This Row],[Close Price]])-1</f>
        <v>7.6207649236025521E-2</v>
      </c>
      <c r="AI553">
        <v>30.0180316978267</v>
      </c>
      <c r="AJ553">
        <v>0.83253588516747301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-0.12</v>
      </c>
      <c r="AM553" t="s">
        <v>3089</v>
      </c>
      <c r="AN553">
        <v>-7.11</v>
      </c>
      <c r="AO553" t="s">
        <v>3089</v>
      </c>
      <c r="AP553">
        <v>0.104919464053399</v>
      </c>
      <c r="AQ553">
        <f>(Table2[[#This Row],[Sharpe Ratio]]-AVERAGE(Table2[Sharpe Ratio]))/_xlfn.STDEV.P(Table2[Sharpe Ratio])</f>
        <v>0.53669758652166399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675</v>
      </c>
      <c r="AT553">
        <f>_xlfn.RANK.AVG(Table2[[#This Row],[6M Return vs Nifty Z-Score]],Table2[6M Return vs Nifty Z-Score])</f>
        <v>618</v>
      </c>
      <c r="AU553">
        <f>_xlfn.RANK.AVG(Table2[[#This Row],[Sharpe Ratio Z-Score]],Table2[Sharpe Ratio Z-Score])</f>
        <v>213</v>
      </c>
      <c r="AV553">
        <f>(Table2[[#This Row],[Rank 1Y]]+Table2[[#This Row],[Rank 6M]]+Table2[[#This Row],[Rank Sharpe]])/3</f>
        <v>502</v>
      </c>
    </row>
    <row r="554" spans="1:48" x14ac:dyDescent="0.3">
      <c r="A554" t="s">
        <v>1373</v>
      </c>
      <c r="B554" t="s">
        <v>1374</v>
      </c>
      <c r="C554" t="s">
        <v>3035</v>
      </c>
      <c r="D554" t="s">
        <v>193</v>
      </c>
      <c r="E554">
        <v>7592.7264316660003</v>
      </c>
      <c r="F554">
        <v>191.89</v>
      </c>
      <c r="G554">
        <v>-31.577107437400599</v>
      </c>
      <c r="H554">
        <f>(Table2[[#This Row],[1Y Return vs Nifty]]-AVERAGE(Table2[1Y Return vs Nifty]))/_xlfn.STDEV.P(Table2[1Y Return vs Nifty])</f>
        <v>-0.99739423494907342</v>
      </c>
      <c r="I554">
        <v>-1.38602154970956</v>
      </c>
      <c r="J554">
        <f>(Table2[[#This Row],[1M Return vs Nifty]]-AVERAGE(Table2[1M Return vs Nifty]))/_xlfn.STDEV.P(Table2[1M Return vs Nifty])</f>
        <v>3.4757124081699127E-2</v>
      </c>
      <c r="K554">
        <v>-20.136222438522498</v>
      </c>
      <c r="L554">
        <f>(Table2[[#This Row],[6M Return vs Nifty]]-AVERAGE(Table2[6M Return vs Nifty]))/_xlfn.STDEV.P(Table2[6M Return vs Nifty])</f>
        <v>-0.88114145254668086</v>
      </c>
      <c r="M554">
        <v>1.0462898850012601</v>
      </c>
      <c r="N554">
        <f>(Table2[[#This Row],[1W Return vs Nifty]]-AVERAGE(Table2[1W Return vs Nifty]))/_xlfn.STDEV.P(Table2[1W Return vs Nifty])</f>
        <v>0.43434385620718879</v>
      </c>
      <c r="O554">
        <v>196.06</v>
      </c>
      <c r="P554">
        <v>194.02310954229799</v>
      </c>
      <c r="Q554">
        <v>194.73995472286501</v>
      </c>
      <c r="R554">
        <v>43.266677307703297</v>
      </c>
      <c r="S554" s="1">
        <f>(Table2[[#This Row],[Close Price]]-Table2[[#This Row],[20D EMA]])/Table2[[#This Row],[20D EMA]]</f>
        <v>-2.1268999285932958E-2</v>
      </c>
      <c r="T554" s="1">
        <f>(Table2[[#This Row],[Close Price]]-Table2[[#This Row],[50D EMA]])/Table2[[#This Row],[50D EMA]]</f>
        <v>-1.0994100379743544E-2</v>
      </c>
      <c r="U554" s="1">
        <f>(Table2[[#This Row],[Close Price]]-Table2[[#This Row],[200D EMA]])/Table2[[#This Row],[200D EMA]]</f>
        <v>-1.46346687145984E-2</v>
      </c>
      <c r="V554">
        <v>1.46369989167301</v>
      </c>
      <c r="W554">
        <v>190.1</v>
      </c>
      <c r="X554">
        <v>205.28</v>
      </c>
      <c r="Y554">
        <v>190.1</v>
      </c>
      <c r="Z554">
        <v>212.63</v>
      </c>
      <c r="AA554">
        <v>190.1</v>
      </c>
      <c r="AB554">
        <v>224.79</v>
      </c>
      <c r="AC554" s="1">
        <f>(Table2[[#This Row],[Close Price]]/Table2[[#This Row],[Day Low]])-1</f>
        <v>9.4160967911625093E-3</v>
      </c>
      <c r="AD554" s="1">
        <f>(Table2[[#This Row],[Day High]]/Table2[[#This Row],[Close Price]])-1</f>
        <v>6.977956120694162E-2</v>
      </c>
      <c r="AE554" s="1">
        <f>(Table2[[#This Row],[Close Price]]/Table2[[#This Row],[Current Week Low]])-1</f>
        <v>9.4160967911625093E-3</v>
      </c>
      <c r="AF554" s="1">
        <f>(Table2[[#This Row],[Current Week High]]/Table2[[#This Row],[Close Price]])-1</f>
        <v>0.10808275574547932</v>
      </c>
      <c r="AG554" s="1">
        <f>(Table2[[#This Row],[Close Price]]/Table2[[#This Row],[Current Month Low]])-1</f>
        <v>9.4160967911625093E-3</v>
      </c>
      <c r="AH554" s="1">
        <f>(Table2[[#This Row],[Current Month High]]/Table2[[#This Row],[Close Price]])-1</f>
        <v>0.17145239460107353</v>
      </c>
      <c r="AI554">
        <v>60.508624732919898</v>
      </c>
      <c r="AJ554">
        <v>32.841813776393202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7.0000000000000007E-2</v>
      </c>
      <c r="AM554" t="s">
        <v>3088</v>
      </c>
      <c r="AN554">
        <v>5.58</v>
      </c>
      <c r="AO554" t="s">
        <v>3088</v>
      </c>
      <c r="AP554">
        <v>9.4992725287267002E-2</v>
      </c>
      <c r="AQ554">
        <f>(Table2[[#This Row],[Sharpe Ratio]]-AVERAGE(Table2[Sharpe Ratio]))/_xlfn.STDEV.P(Table2[Sharpe Ratio])</f>
        <v>0.42045832808272549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661</v>
      </c>
      <c r="AT554">
        <f>_xlfn.RANK.AVG(Table2[[#This Row],[6M Return vs Nifty Z-Score]],Table2[6M Return vs Nifty Z-Score])</f>
        <v>616</v>
      </c>
      <c r="AU554">
        <f>_xlfn.RANK.AVG(Table2[[#This Row],[Sharpe Ratio Z-Score]],Table2[Sharpe Ratio Z-Score])</f>
        <v>230</v>
      </c>
      <c r="AV554">
        <f>(Table2[[#This Row],[Rank 1Y]]+Table2[[#This Row],[Rank 6M]]+Table2[[#This Row],[Rank Sharpe]])/3</f>
        <v>502.33333333333331</v>
      </c>
    </row>
    <row r="555" spans="1:48" x14ac:dyDescent="0.3">
      <c r="A555" t="s">
        <v>2045</v>
      </c>
      <c r="B555" t="s">
        <v>2046</v>
      </c>
      <c r="C555" t="s">
        <v>3030</v>
      </c>
      <c r="D555" t="s">
        <v>533</v>
      </c>
      <c r="E555">
        <v>2886.150830352</v>
      </c>
      <c r="F555">
        <v>50.32</v>
      </c>
      <c r="G555">
        <v>-17.3281890391678</v>
      </c>
      <c r="H555">
        <f>(Table2[[#This Row],[1Y Return vs Nifty]]-AVERAGE(Table2[1Y Return vs Nifty]))/_xlfn.STDEV.P(Table2[1Y Return vs Nifty])</f>
        <v>-0.77439098331456468</v>
      </c>
      <c r="I555">
        <v>-10.9499484631801</v>
      </c>
      <c r="J555">
        <f>(Table2[[#This Row],[1M Return vs Nifty]]-AVERAGE(Table2[1M Return vs Nifty]))/_xlfn.STDEV.P(Table2[1M Return vs Nifty])</f>
        <v>-0.97942774720550774</v>
      </c>
      <c r="K555">
        <v>11.553392319829101</v>
      </c>
      <c r="L555">
        <f>(Table2[[#This Row],[6M Return vs Nifty]]-AVERAGE(Table2[6M Return vs Nifty]))/_xlfn.STDEV.P(Table2[6M Return vs Nifty])</f>
        <v>0.28708381582057163</v>
      </c>
      <c r="M555">
        <v>-9.74124424082739</v>
      </c>
      <c r="N555">
        <f>(Table2[[#This Row],[1W Return vs Nifty]]-AVERAGE(Table2[1W Return vs Nifty]))/_xlfn.STDEV.P(Table2[1W Return vs Nifty])</f>
        <v>-1.7185385932712396</v>
      </c>
      <c r="O555">
        <v>54.38</v>
      </c>
      <c r="P555">
        <v>52.3561693789526</v>
      </c>
      <c r="Q555">
        <v>46.239752610167798</v>
      </c>
      <c r="R555">
        <v>29.975006984928999</v>
      </c>
      <c r="S555" s="1">
        <f>(Table2[[#This Row],[Close Price]]-Table2[[#This Row],[20D EMA]])/Table2[[#This Row],[20D EMA]]</f>
        <v>-7.4659801397572681E-2</v>
      </c>
      <c r="T555" s="1">
        <f>(Table2[[#This Row],[Close Price]]-Table2[[#This Row],[50D EMA]])/Table2[[#This Row],[50D EMA]]</f>
        <v>-3.8890724877422921E-2</v>
      </c>
      <c r="U555" s="1">
        <f>(Table2[[#This Row],[Close Price]]-Table2[[#This Row],[200D EMA]])/Table2[[#This Row],[200D EMA]]</f>
        <v>8.8241116344878204E-2</v>
      </c>
      <c r="V555">
        <v>0.98808320681789696</v>
      </c>
      <c r="W555">
        <v>50.1</v>
      </c>
      <c r="X555">
        <v>53.63</v>
      </c>
      <c r="Y555">
        <v>49.2</v>
      </c>
      <c r="Z555">
        <v>53.63</v>
      </c>
      <c r="AA555">
        <v>49.2</v>
      </c>
      <c r="AB555">
        <v>57.73</v>
      </c>
      <c r="AC555" s="1">
        <f>(Table2[[#This Row],[Close Price]]/Table2[[#This Row],[Day Low]])-1</f>
        <v>4.3912175648701535E-3</v>
      </c>
      <c r="AD555" s="1">
        <f>(Table2[[#This Row],[Day High]]/Table2[[#This Row],[Close Price]])-1</f>
        <v>6.5779014308426031E-2</v>
      </c>
      <c r="AE555" s="1">
        <f>(Table2[[#This Row],[Close Price]]/Table2[[#This Row],[Current Week Low]])-1</f>
        <v>2.2764227642276369E-2</v>
      </c>
      <c r="AF555" s="1">
        <f>(Table2[[#This Row],[Current Week High]]/Table2[[#This Row],[Close Price]])-1</f>
        <v>6.5779014308426031E-2</v>
      </c>
      <c r="AG555" s="1">
        <f>(Table2[[#This Row],[Close Price]]/Table2[[#This Row],[Current Month Low]])-1</f>
        <v>2.2764227642276369E-2</v>
      </c>
      <c r="AH555" s="1">
        <f>(Table2[[#This Row],[Current Month High]]/Table2[[#This Row],[Close Price]])-1</f>
        <v>0.1472575516693162</v>
      </c>
      <c r="AI555">
        <v>23.728139904610401</v>
      </c>
      <c r="AJ555">
        <v>51.338345864661598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0.03</v>
      </c>
      <c r="AM555" t="s">
        <v>3088</v>
      </c>
      <c r="AN555">
        <v>-7.43</v>
      </c>
      <c r="AO555" t="s">
        <v>3089</v>
      </c>
      <c r="AP555">
        <v>-6.4503160177312002E-2</v>
      </c>
      <c r="AQ555">
        <f>(Table2[[#This Row],[Sharpe Ratio]]-AVERAGE(Table2[Sharpe Ratio]))/_xlfn.STDEV.P(Table2[Sharpe Ratio])</f>
        <v>-1.4471926585351693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-4.6324661665059095</v>
      </c>
      <c r="AS555">
        <f>_xlfn.RANK.AVG(Table2[[#This Row],[1Y Return vs Nifty Z-Score]],Table2[1Y Return vs Nifty Z-Score])</f>
        <v>598</v>
      </c>
      <c r="AT555">
        <f>_xlfn.RANK.AVG(Table2[[#This Row],[6M Return vs Nifty Z-Score]],Table2[6M Return vs Nifty Z-Score])</f>
        <v>232</v>
      </c>
      <c r="AU555">
        <f>_xlfn.RANK.AVG(Table2[[#This Row],[Sharpe Ratio Z-Score]],Table2[Sharpe Ratio Z-Score])</f>
        <v>680</v>
      </c>
      <c r="AV555">
        <f>(Table2[[#This Row],[Rank 1Y]]+Table2[[#This Row],[Rank 6M]]+Table2[[#This Row],[Rank Sharpe]])/3</f>
        <v>503.33333333333331</v>
      </c>
    </row>
    <row r="556" spans="1:48" x14ac:dyDescent="0.3">
      <c r="A556" t="s">
        <v>556</v>
      </c>
      <c r="B556" t="s">
        <v>557</v>
      </c>
      <c r="C556" t="s">
        <v>3034</v>
      </c>
      <c r="D556" t="s">
        <v>51</v>
      </c>
      <c r="E556">
        <v>34712.3642774849</v>
      </c>
      <c r="F556">
        <v>2106.9499999999998</v>
      </c>
      <c r="G556">
        <v>34.004880092130399</v>
      </c>
      <c r="H556">
        <f>(Table2[[#This Row],[1Y Return vs Nifty]]-AVERAGE(Table2[1Y Return vs Nifty]))/_xlfn.STDEV.P(Table2[1Y Return vs Nifty])</f>
        <v>2.8999211837249326E-2</v>
      </c>
      <c r="I556">
        <v>15.9890639357934</v>
      </c>
      <c r="J556">
        <f>(Table2[[#This Row],[1M Return vs Nifty]]-AVERAGE(Table2[1M Return vs Nifty]))/_xlfn.STDEV.P(Table2[1M Return vs Nifty])</f>
        <v>1.8772585354945726</v>
      </c>
      <c r="K556">
        <v>-10.9709381432043</v>
      </c>
      <c r="L556">
        <f>(Table2[[#This Row],[6M Return vs Nifty]]-AVERAGE(Table2[6M Return vs Nifty]))/_xlfn.STDEV.P(Table2[6M Return vs Nifty])</f>
        <v>-0.54326682746186583</v>
      </c>
      <c r="M556">
        <v>7.6729220879171596</v>
      </c>
      <c r="N556">
        <f>(Table2[[#This Row],[1W Return vs Nifty]]-AVERAGE(Table2[1W Return vs Nifty]))/_xlfn.STDEV.P(Table2[1W Return vs Nifty])</f>
        <v>1.7568296071118552</v>
      </c>
      <c r="O556">
        <v>2033.47</v>
      </c>
      <c r="P556">
        <v>1947.14406432946</v>
      </c>
      <c r="Q556">
        <v>1816.33772117438</v>
      </c>
      <c r="R556">
        <v>65.647446919344304</v>
      </c>
      <c r="S556" s="1">
        <f>(Table2[[#This Row],[Close Price]]-Table2[[#This Row],[20D EMA]])/Table2[[#This Row],[20D EMA]]</f>
        <v>3.6135276153569901E-2</v>
      </c>
      <c r="T556" s="1">
        <f>(Table2[[#This Row],[Close Price]]-Table2[[#This Row],[50D EMA]])/Table2[[#This Row],[50D EMA]]</f>
        <v>8.2071963034523784E-2</v>
      </c>
      <c r="U556" s="1">
        <f>(Table2[[#This Row],[Close Price]]-Table2[[#This Row],[200D EMA]])/Table2[[#This Row],[200D EMA]]</f>
        <v>0.15999903290987105</v>
      </c>
      <c r="V556">
        <v>0.97892530241575304</v>
      </c>
      <c r="W556">
        <v>2075.5500000000002</v>
      </c>
      <c r="X556">
        <v>2220.9499999999998</v>
      </c>
      <c r="Y556">
        <v>2020</v>
      </c>
      <c r="Z556">
        <v>2220.9499999999998</v>
      </c>
      <c r="AA556">
        <v>2020</v>
      </c>
      <c r="AB556">
        <v>2220.9499999999998</v>
      </c>
      <c r="AC556" s="1">
        <f>(Table2[[#This Row],[Close Price]]/Table2[[#This Row],[Day Low]])-1</f>
        <v>1.5128520151284963E-2</v>
      </c>
      <c r="AD556" s="1">
        <f>(Table2[[#This Row],[Day High]]/Table2[[#This Row],[Close Price]])-1</f>
        <v>5.4106647049051881E-2</v>
      </c>
      <c r="AE556" s="1">
        <f>(Table2[[#This Row],[Close Price]]/Table2[[#This Row],[Current Week Low]])-1</f>
        <v>4.3044554455445416E-2</v>
      </c>
      <c r="AF556" s="1">
        <f>(Table2[[#This Row],[Current Week High]]/Table2[[#This Row],[Close Price]])-1</f>
        <v>5.4106647049051881E-2</v>
      </c>
      <c r="AG556" s="1">
        <f>(Table2[[#This Row],[Close Price]]/Table2[[#This Row],[Current Month Low]])-1</f>
        <v>4.3044554455445416E-2</v>
      </c>
      <c r="AH556" s="1">
        <f>(Table2[[#This Row],[Current Month High]]/Table2[[#This Row],[Close Price]])-1</f>
        <v>5.4106647049051881E-2</v>
      </c>
      <c r="AI556">
        <v>5.4106647049051801</v>
      </c>
      <c r="AJ556">
        <v>61.942277391337697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0.04</v>
      </c>
      <c r="AM556" t="s">
        <v>3088</v>
      </c>
      <c r="AN556">
        <v>5.84</v>
      </c>
      <c r="AO556" t="s">
        <v>3088</v>
      </c>
      <c r="AP556">
        <v>-0.109788622345784</v>
      </c>
      <c r="AQ556">
        <f>(Table2[[#This Row],[Sharpe Ratio]]-AVERAGE(Table2[Sharpe Ratio]))/_xlfn.STDEV.P(Table2[Sharpe Ratio])</f>
        <v>-1.9774724074580785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1.1423481195237328</v>
      </c>
      <c r="AS556">
        <f>_xlfn.RANK.AVG(Table2[[#This Row],[1Y Return vs Nifty Z-Score]],Table2[1Y Return vs Nifty Z-Score])</f>
        <v>288</v>
      </c>
      <c r="AT556">
        <f>_xlfn.RANK.AVG(Table2[[#This Row],[6M Return vs Nifty Z-Score]],Table2[6M Return vs Nifty Z-Score])</f>
        <v>502</v>
      </c>
      <c r="AU556">
        <f>_xlfn.RANK.AVG(Table2[[#This Row],[Sharpe Ratio Z-Score]],Table2[Sharpe Ratio Z-Score])</f>
        <v>723</v>
      </c>
      <c r="AV556">
        <f>(Table2[[#This Row],[Rank 1Y]]+Table2[[#This Row],[Rank 6M]]+Table2[[#This Row],[Rank Sharpe]])/3</f>
        <v>504.33333333333331</v>
      </c>
    </row>
    <row r="557" spans="1:48" x14ac:dyDescent="0.3">
      <c r="A557" t="s">
        <v>275</v>
      </c>
      <c r="B557" t="s">
        <v>276</v>
      </c>
      <c r="C557" t="s">
        <v>3028</v>
      </c>
      <c r="D557" t="s">
        <v>177</v>
      </c>
      <c r="E557">
        <v>95474.513305229993</v>
      </c>
      <c r="F557">
        <v>868.1</v>
      </c>
      <c r="G557">
        <v>10.4786268025497</v>
      </c>
      <c r="H557">
        <f>(Table2[[#This Row],[1Y Return vs Nifty]]-AVERAGE(Table2[1Y Return vs Nifty]))/_xlfn.STDEV.P(Table2[1Y Return vs Nifty])</f>
        <v>-0.33919933037660976</v>
      </c>
      <c r="I557">
        <v>-2.8052336252124999</v>
      </c>
      <c r="J557">
        <f>(Table2[[#This Row],[1M Return vs Nifty]]-AVERAGE(Table2[1M Return vs Nifty]))/_xlfn.STDEV.P(Table2[1M Return vs Nifty])</f>
        <v>-0.11573999171034245</v>
      </c>
      <c r="K557">
        <v>-22.157530532884699</v>
      </c>
      <c r="L557">
        <f>(Table2[[#This Row],[6M Return vs Nifty]]-AVERAGE(Table2[6M Return vs Nifty]))/_xlfn.STDEV.P(Table2[6M Return vs Nifty])</f>
        <v>-0.95565618581168099</v>
      </c>
      <c r="M557">
        <v>-1.5045129706796601</v>
      </c>
      <c r="N557">
        <f>(Table2[[#This Row],[1W Return vs Nifty]]-AVERAGE(Table2[1W Return vs Nifty]))/_xlfn.STDEV.P(Table2[1W Return vs Nifty])</f>
        <v>-7.4723242540280579E-2</v>
      </c>
      <c r="O557">
        <v>892.03</v>
      </c>
      <c r="P557">
        <v>907.56894924219398</v>
      </c>
      <c r="Q557">
        <v>950.30928315449398</v>
      </c>
      <c r="R557">
        <v>37.791456892715402</v>
      </c>
      <c r="S557" s="1">
        <f>(Table2[[#This Row],[Close Price]]-Table2[[#This Row],[20D EMA]])/Table2[[#This Row],[20D EMA]]</f>
        <v>-2.6826452025156048E-2</v>
      </c>
      <c r="T557" s="1">
        <f>(Table2[[#This Row],[Close Price]]-Table2[[#This Row],[50D EMA]])/Table2[[#This Row],[50D EMA]]</f>
        <v>-4.3488650945087887E-2</v>
      </c>
      <c r="U557" s="1">
        <f>(Table2[[#This Row],[Close Price]]-Table2[[#This Row],[200D EMA]])/Table2[[#This Row],[200D EMA]]</f>
        <v>-8.6507923906210024E-2</v>
      </c>
      <c r="V557">
        <v>1.19872166987201</v>
      </c>
      <c r="W557">
        <v>860.05</v>
      </c>
      <c r="X557">
        <v>892.85</v>
      </c>
      <c r="Y557">
        <v>851</v>
      </c>
      <c r="Z557">
        <v>896.45</v>
      </c>
      <c r="AA557">
        <v>851</v>
      </c>
      <c r="AB557">
        <v>941.9</v>
      </c>
      <c r="AC557" s="1">
        <f>(Table2[[#This Row],[Close Price]]/Table2[[#This Row],[Day Low]])-1</f>
        <v>9.3599209348294021E-3</v>
      </c>
      <c r="AD557" s="1">
        <f>(Table2[[#This Row],[Day High]]/Table2[[#This Row],[Close Price]])-1</f>
        <v>2.8510540260338724E-2</v>
      </c>
      <c r="AE557" s="1">
        <f>(Table2[[#This Row],[Close Price]]/Table2[[#This Row],[Current Week Low]])-1</f>
        <v>2.0094007050528884E-2</v>
      </c>
      <c r="AF557" s="1">
        <f>(Table2[[#This Row],[Current Week High]]/Table2[[#This Row],[Close Price]])-1</f>
        <v>3.2657527934569774E-2</v>
      </c>
      <c r="AG557" s="1">
        <f>(Table2[[#This Row],[Close Price]]/Table2[[#This Row],[Current Month Low]])-1</f>
        <v>2.0094007050528884E-2</v>
      </c>
      <c r="AH557" s="1">
        <f>(Table2[[#This Row],[Current Month High]]/Table2[[#This Row],[Close Price]])-1</f>
        <v>8.5013247321737095E-2</v>
      </c>
      <c r="AI557">
        <v>45.0754521368506</v>
      </c>
      <c r="AJ557">
        <v>66.302681992337099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-0.1</v>
      </c>
      <c r="AM557" t="s">
        <v>3089</v>
      </c>
      <c r="AN557">
        <v>-2.2999999999999998</v>
      </c>
      <c r="AO557" t="s">
        <v>3089</v>
      </c>
      <c r="AP557">
        <v>2.0706911862144E-2</v>
      </c>
      <c r="AQ557">
        <f>(Table2[[#This Row],[Sharpe Ratio]]-AVERAGE(Table2[Sharpe Ratio]))/_xlfn.STDEV.P(Table2[Sharpe Ratio])</f>
        <v>-0.44940720061741979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412</v>
      </c>
      <c r="AT557">
        <f>_xlfn.RANK.AVG(Table2[[#This Row],[6M Return vs Nifty Z-Score]],Table2[6M Return vs Nifty Z-Score])</f>
        <v>638</v>
      </c>
      <c r="AU557">
        <f>_xlfn.RANK.AVG(Table2[[#This Row],[Sharpe Ratio Z-Score]],Table2[Sharpe Ratio Z-Score])</f>
        <v>466</v>
      </c>
      <c r="AV557">
        <f>(Table2[[#This Row],[Rank 1Y]]+Table2[[#This Row],[Rank 6M]]+Table2[[#This Row],[Rank Sharpe]])/3</f>
        <v>505.33333333333331</v>
      </c>
    </row>
    <row r="558" spans="1:48" x14ac:dyDescent="0.3">
      <c r="A558" t="s">
        <v>1510</v>
      </c>
      <c r="B558" t="s">
        <v>1511</v>
      </c>
      <c r="C558" t="s">
        <v>3040</v>
      </c>
      <c r="D558" t="s">
        <v>1512</v>
      </c>
      <c r="E558">
        <v>6273.5537621900003</v>
      </c>
      <c r="F558">
        <v>460.9</v>
      </c>
      <c r="G558">
        <v>-2.5921212691191999</v>
      </c>
      <c r="H558">
        <f>(Table2[[#This Row],[1Y Return vs Nifty]]-AVERAGE(Table2[1Y Return vs Nifty]))/_xlfn.STDEV.P(Table2[1Y Return vs Nifty])</f>
        <v>-0.54376358148770843</v>
      </c>
      <c r="I558">
        <v>-0.48106358298443402</v>
      </c>
      <c r="J558">
        <f>(Table2[[#This Row],[1M Return vs Nifty]]-AVERAGE(Table2[1M Return vs Nifty]))/_xlfn.STDEV.P(Table2[1M Return vs Nifty])</f>
        <v>0.13072133285359644</v>
      </c>
      <c r="K558">
        <v>-7.4503981049876904</v>
      </c>
      <c r="L558">
        <f>(Table2[[#This Row],[6M Return vs Nifty]]-AVERAGE(Table2[6M Return vs Nifty]))/_xlfn.STDEV.P(Table2[6M Return vs Nifty])</f>
        <v>-0.41348349426879322</v>
      </c>
      <c r="M558">
        <v>-2.3938662347128701</v>
      </c>
      <c r="N558">
        <f>(Table2[[#This Row],[1W Return vs Nifty]]-AVERAGE(Table2[1W Return vs Nifty]))/_xlfn.STDEV.P(Table2[1W Return vs Nifty])</f>
        <v>-0.25221264940474103</v>
      </c>
      <c r="O558">
        <v>468.72</v>
      </c>
      <c r="P558">
        <v>465.287406850031</v>
      </c>
      <c r="Q558">
        <v>447.19184879974398</v>
      </c>
      <c r="R558">
        <v>39.643141762136104</v>
      </c>
      <c r="S558" s="1">
        <f>(Table2[[#This Row],[Close Price]]-Table2[[#This Row],[20D EMA]])/Table2[[#This Row],[20D EMA]]</f>
        <v>-1.6683734425670015E-2</v>
      </c>
      <c r="T558" s="1">
        <f>(Table2[[#This Row],[Close Price]]-Table2[[#This Row],[50D EMA]])/Table2[[#This Row],[50D EMA]]</f>
        <v>-9.4294553977583868E-3</v>
      </c>
      <c r="U558" s="1">
        <f>(Table2[[#This Row],[Close Price]]-Table2[[#This Row],[200D EMA]])/Table2[[#This Row],[200D EMA]]</f>
        <v>3.0653848537374875E-2</v>
      </c>
      <c r="V558">
        <v>1.0126916948843201</v>
      </c>
      <c r="W558">
        <v>454.05</v>
      </c>
      <c r="X558">
        <v>465.7</v>
      </c>
      <c r="Y558">
        <v>449.1</v>
      </c>
      <c r="Z558">
        <v>473</v>
      </c>
      <c r="AA558">
        <v>449.1</v>
      </c>
      <c r="AB558">
        <v>491.95</v>
      </c>
      <c r="AC558" s="1">
        <f>(Table2[[#This Row],[Close Price]]/Table2[[#This Row],[Day Low]])-1</f>
        <v>1.5086444224204243E-2</v>
      </c>
      <c r="AD558" s="1">
        <f>(Table2[[#This Row],[Day High]]/Table2[[#This Row],[Close Price]])-1</f>
        <v>1.0414406595790959E-2</v>
      </c>
      <c r="AE558" s="1">
        <f>(Table2[[#This Row],[Close Price]]/Table2[[#This Row],[Current Week Low]])-1</f>
        <v>2.6274771765753657E-2</v>
      </c>
      <c r="AF558" s="1">
        <f>(Table2[[#This Row],[Current Week High]]/Table2[[#This Row],[Close Price]])-1</f>
        <v>2.6252983293556076E-2</v>
      </c>
      <c r="AG558" s="1">
        <f>(Table2[[#This Row],[Close Price]]/Table2[[#This Row],[Current Month Low]])-1</f>
        <v>2.6274771765753657E-2</v>
      </c>
      <c r="AH558" s="1">
        <f>(Table2[[#This Row],[Current Month High]]/Table2[[#This Row],[Close Price]])-1</f>
        <v>6.7368192666521942E-2</v>
      </c>
      <c r="AI558">
        <v>25.168149273161099</v>
      </c>
      <c r="AJ558">
        <v>34.647969617294699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-0.15</v>
      </c>
      <c r="AM558" t="s">
        <v>3089</v>
      </c>
      <c r="AN558">
        <v>-2.1800000000000002</v>
      </c>
      <c r="AO558" t="s">
        <v>3089</v>
      </c>
      <c r="AQ558">
        <f>(Table2[[#This Row],[Sharpe Ratio]]-AVERAGE(Table2[Sharpe Ratio]))/_xlfn.STDEV.P(Table2[Sharpe Ratio])</f>
        <v>-0.69187918825832739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-1.7706175805659734</v>
      </c>
      <c r="AS558">
        <f>_xlfn.RANK.AVG(Table2[[#This Row],[1Y Return vs Nifty Z-Score]],Table2[1Y Return vs Nifty Z-Score])</f>
        <v>507</v>
      </c>
      <c r="AT558">
        <f>_xlfn.RANK.AVG(Table2[[#This Row],[6M Return vs Nifty Z-Score]],Table2[6M Return vs Nifty Z-Score])</f>
        <v>467</v>
      </c>
      <c r="AU558">
        <f>_xlfn.RANK.AVG(Table2[[#This Row],[Sharpe Ratio Z-Score]],Table2[Sharpe Ratio Z-Score])</f>
        <v>542.5</v>
      </c>
      <c r="AV558">
        <f>(Table2[[#This Row],[Rank 1Y]]+Table2[[#This Row],[Rank 6M]]+Table2[[#This Row],[Rank Sharpe]])/3</f>
        <v>505.5</v>
      </c>
    </row>
    <row r="559" spans="1:48" x14ac:dyDescent="0.3">
      <c r="A559" t="s">
        <v>1732</v>
      </c>
      <c r="B559" t="s">
        <v>1733</v>
      </c>
      <c r="C559" t="s">
        <v>3033</v>
      </c>
      <c r="D559" t="s">
        <v>46</v>
      </c>
      <c r="E559">
        <v>4316.5361963189998</v>
      </c>
      <c r="F559">
        <v>53.47</v>
      </c>
      <c r="G559">
        <v>-17.7398064436072</v>
      </c>
      <c r="H559">
        <f>(Table2[[#This Row],[1Y Return vs Nifty]]-AVERAGE(Table2[1Y Return vs Nifty]))/_xlfn.STDEV.P(Table2[1Y Return vs Nifty])</f>
        <v>-0.7808330175135062</v>
      </c>
      <c r="I559">
        <v>-13.1921701008997</v>
      </c>
      <c r="J559">
        <f>(Table2[[#This Row],[1M Return vs Nifty]]-AVERAGE(Table2[1M Return vs Nifty]))/_xlfn.STDEV.P(Table2[1M Return vs Nifty])</f>
        <v>-1.2171990396486918</v>
      </c>
      <c r="K559">
        <v>-39.375402199338602</v>
      </c>
      <c r="L559">
        <f>(Table2[[#This Row],[6M Return vs Nifty]]-AVERAGE(Table2[6M Return vs Nifty]))/_xlfn.STDEV.P(Table2[6M Return vs Nifty])</f>
        <v>-1.5903862985516919</v>
      </c>
      <c r="M559">
        <v>-7.7852435450723201</v>
      </c>
      <c r="N559">
        <f>(Table2[[#This Row],[1W Return vs Nifty]]-AVERAGE(Table2[1W Return vs Nifty]))/_xlfn.STDEV.P(Table2[1W Return vs Nifty])</f>
        <v>-1.328176948066691</v>
      </c>
      <c r="O559">
        <v>59.35</v>
      </c>
      <c r="P559">
        <v>61.208321627264397</v>
      </c>
      <c r="Q559">
        <v>57.971484167527997</v>
      </c>
      <c r="R559">
        <v>16.194603671832599</v>
      </c>
      <c r="S559" s="1">
        <f>(Table2[[#This Row],[Close Price]]-Table2[[#This Row],[20D EMA]])/Table2[[#This Row],[20D EMA]]</f>
        <v>-9.9073294018534167E-2</v>
      </c>
      <c r="T559" s="1">
        <f>(Table2[[#This Row],[Close Price]]-Table2[[#This Row],[50D EMA]])/Table2[[#This Row],[50D EMA]]</f>
        <v>-0.12642597316077148</v>
      </c>
      <c r="U559" s="1">
        <f>(Table2[[#This Row],[Close Price]]-Table2[[#This Row],[200D EMA]])/Table2[[#This Row],[200D EMA]]</f>
        <v>-7.764997277833105E-2</v>
      </c>
      <c r="V559">
        <v>0.64803547126081296</v>
      </c>
      <c r="W559">
        <v>53.21</v>
      </c>
      <c r="X559">
        <v>57.26</v>
      </c>
      <c r="Y559">
        <v>52.8</v>
      </c>
      <c r="Z559">
        <v>57.26</v>
      </c>
      <c r="AA559">
        <v>52.8</v>
      </c>
      <c r="AB559">
        <v>59.98</v>
      </c>
      <c r="AC559" s="1">
        <f>(Table2[[#This Row],[Close Price]]/Table2[[#This Row],[Day Low]])-1</f>
        <v>4.8862995677503296E-3</v>
      </c>
      <c r="AD559" s="1">
        <f>(Table2[[#This Row],[Day High]]/Table2[[#This Row],[Close Price]])-1</f>
        <v>7.0880867776323075E-2</v>
      </c>
      <c r="AE559" s="1">
        <f>(Table2[[#This Row],[Close Price]]/Table2[[#This Row],[Current Week Low]])-1</f>
        <v>1.2689393939393945E-2</v>
      </c>
      <c r="AF559" s="1">
        <f>(Table2[[#This Row],[Current Week High]]/Table2[[#This Row],[Close Price]])-1</f>
        <v>7.0880867776323075E-2</v>
      </c>
      <c r="AG559" s="1">
        <f>(Table2[[#This Row],[Close Price]]/Table2[[#This Row],[Current Month Low]])-1</f>
        <v>1.2689393939393945E-2</v>
      </c>
      <c r="AH559" s="1">
        <f>(Table2[[#This Row],[Current Month High]]/Table2[[#This Row],[Close Price]])-1</f>
        <v>0.12175051430708805</v>
      </c>
      <c r="AI559">
        <v>47.746399850383398</v>
      </c>
      <c r="AJ559">
        <v>27.158145065398301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-0.11</v>
      </c>
      <c r="AM559" t="s">
        <v>3089</v>
      </c>
      <c r="AN559">
        <v>-9.1999999999999993</v>
      </c>
      <c r="AO559" t="s">
        <v>3089</v>
      </c>
      <c r="AP559">
        <v>0.11157151082163</v>
      </c>
      <c r="AQ559">
        <f>(Table2[[#This Row],[Sharpe Ratio]]-AVERAGE(Table2[Sharpe Ratio]))/_xlfn.STDEV.P(Table2[Sharpe Ratio])</f>
        <v>0.61459114266906734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601</v>
      </c>
      <c r="AT559">
        <f>_xlfn.RANK.AVG(Table2[[#This Row],[6M Return vs Nifty Z-Score]],Table2[6M Return vs Nifty Z-Score])</f>
        <v>722</v>
      </c>
      <c r="AU559">
        <f>_xlfn.RANK.AVG(Table2[[#This Row],[Sharpe Ratio Z-Score]],Table2[Sharpe Ratio Z-Score])</f>
        <v>195</v>
      </c>
      <c r="AV559">
        <f>(Table2[[#This Row],[Rank 1Y]]+Table2[[#This Row],[Rank 6M]]+Table2[[#This Row],[Rank Sharpe]])/3</f>
        <v>506</v>
      </c>
    </row>
    <row r="560" spans="1:48" x14ac:dyDescent="0.3">
      <c r="A560" t="s">
        <v>142</v>
      </c>
      <c r="B560" t="s">
        <v>143</v>
      </c>
      <c r="C560" t="s">
        <v>3037</v>
      </c>
      <c r="D560" t="s">
        <v>130</v>
      </c>
      <c r="E560">
        <v>187652.446124312</v>
      </c>
      <c r="F560">
        <v>150.32</v>
      </c>
      <c r="G560">
        <v>3.5472078762699701</v>
      </c>
      <c r="H560">
        <f>(Table2[[#This Row],[1Y Return vs Nifty]]-AVERAGE(Table2[1Y Return vs Nifty]))/_xlfn.STDEV.P(Table2[1Y Return vs Nifty])</f>
        <v>-0.44767977189510855</v>
      </c>
      <c r="I560">
        <v>-12.6226551104115</v>
      </c>
      <c r="J560">
        <f>(Table2[[#This Row],[1M Return vs Nifty]]-AVERAGE(Table2[1M Return vs Nifty]))/_xlfn.STDEV.P(Table2[1M Return vs Nifty])</f>
        <v>-1.1568061181479132</v>
      </c>
      <c r="K560">
        <v>-5.4883397123971598</v>
      </c>
      <c r="L560">
        <f>(Table2[[#This Row],[6M Return vs Nifty]]-AVERAGE(Table2[6M Return vs Nifty]))/_xlfn.STDEV.P(Table2[6M Return vs Nifty])</f>
        <v>-0.34115297811342671</v>
      </c>
      <c r="M560">
        <v>-4.3469086477321603</v>
      </c>
      <c r="N560">
        <f>(Table2[[#This Row],[1W Return vs Nifty]]-AVERAGE(Table2[1W Return vs Nifty]))/_xlfn.STDEV.P(Table2[1W Return vs Nifty])</f>
        <v>-0.64198390621207424</v>
      </c>
      <c r="O560">
        <v>162.13</v>
      </c>
      <c r="P560">
        <v>165.99245722032001</v>
      </c>
      <c r="Q560">
        <v>152.69400437808699</v>
      </c>
      <c r="R560">
        <v>23.0198951093085</v>
      </c>
      <c r="S560" s="1">
        <f>(Table2[[#This Row],[Close Price]]-Table2[[#This Row],[20D EMA]])/Table2[[#This Row],[20D EMA]]</f>
        <v>-7.2842780484796171E-2</v>
      </c>
      <c r="T560" s="1">
        <f>(Table2[[#This Row],[Close Price]]-Table2[[#This Row],[50D EMA]])/Table2[[#This Row],[50D EMA]]</f>
        <v>-9.4416683039507801E-2</v>
      </c>
      <c r="U560" s="1">
        <f>(Table2[[#This Row],[Close Price]]-Table2[[#This Row],[200D EMA]])/Table2[[#This Row],[200D EMA]]</f>
        <v>-1.554746296526942E-2</v>
      </c>
      <c r="V560">
        <v>1.2139526265123901</v>
      </c>
      <c r="W560">
        <v>149.61000000000001</v>
      </c>
      <c r="X560">
        <v>153.80000000000001</v>
      </c>
      <c r="Y560">
        <v>149</v>
      </c>
      <c r="Z560">
        <v>154</v>
      </c>
      <c r="AA560">
        <v>149</v>
      </c>
      <c r="AB560">
        <v>168.95</v>
      </c>
      <c r="AC560" s="1">
        <f>(Table2[[#This Row],[Close Price]]/Table2[[#This Row],[Day Low]])-1</f>
        <v>4.7456720807430575E-3</v>
      </c>
      <c r="AD560" s="1">
        <f>(Table2[[#This Row],[Day High]]/Table2[[#This Row],[Close Price]])-1</f>
        <v>2.3150612027674322E-2</v>
      </c>
      <c r="AE560" s="1">
        <f>(Table2[[#This Row],[Close Price]]/Table2[[#This Row],[Current Week Low]])-1</f>
        <v>8.8590604026845821E-3</v>
      </c>
      <c r="AF560" s="1">
        <f>(Table2[[#This Row],[Current Week High]]/Table2[[#This Row],[Close Price]])-1</f>
        <v>2.448110697179362E-2</v>
      </c>
      <c r="AG560" s="1">
        <f>(Table2[[#This Row],[Close Price]]/Table2[[#This Row],[Current Month Low]])-1</f>
        <v>8.8590604026845821E-3</v>
      </c>
      <c r="AH560" s="1">
        <f>(Table2[[#This Row],[Current Month High]]/Table2[[#This Row],[Close Price]])-1</f>
        <v>0.12393560404470461</v>
      </c>
      <c r="AI560">
        <v>22.804683342203202</v>
      </c>
      <c r="AJ560">
        <v>31.169284467713702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-0.03</v>
      </c>
      <c r="AM560" t="s">
        <v>3089</v>
      </c>
      <c r="AN560">
        <v>-4.72</v>
      </c>
      <c r="AO560" t="s">
        <v>3089</v>
      </c>
      <c r="AP560">
        <v>-3.4000349195571003E-2</v>
      </c>
      <c r="AQ560">
        <f>(Table2[[#This Row],[Sharpe Ratio]]-AVERAGE(Table2[Sharpe Ratio]))/_xlfn.STDEV.P(Table2[Sharpe Ratio])</f>
        <v>-1.0900135071186308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450</v>
      </c>
      <c r="AT560">
        <f>_xlfn.RANK.AVG(Table2[[#This Row],[6M Return vs Nifty Z-Score]],Table2[6M Return vs Nifty Z-Score])</f>
        <v>445</v>
      </c>
      <c r="AU560">
        <f>_xlfn.RANK.AVG(Table2[[#This Row],[Sharpe Ratio Z-Score]],Table2[Sharpe Ratio Z-Score])</f>
        <v>625</v>
      </c>
      <c r="AV560">
        <f>(Table2[[#This Row],[Rank 1Y]]+Table2[[#This Row],[Rank 6M]]+Table2[[#This Row],[Rank Sharpe]])/3</f>
        <v>506.66666666666669</v>
      </c>
    </row>
    <row r="561" spans="1:48" x14ac:dyDescent="0.3">
      <c r="A561" t="s">
        <v>406</v>
      </c>
      <c r="B561" t="s">
        <v>407</v>
      </c>
      <c r="C561" t="s">
        <v>3037</v>
      </c>
      <c r="D561" t="s">
        <v>130</v>
      </c>
      <c r="E561">
        <v>55952.095564793897</v>
      </c>
      <c r="F561">
        <v>135.46</v>
      </c>
      <c r="G561">
        <v>21.098224541605799</v>
      </c>
      <c r="H561">
        <f>(Table2[[#This Row],[1Y Return vs Nifty]]-AVERAGE(Table2[1Y Return vs Nifty]))/_xlfn.STDEV.P(Table2[1Y Return vs Nifty])</f>
        <v>-0.17299690288894162</v>
      </c>
      <c r="I561">
        <v>-11.089839545548999</v>
      </c>
      <c r="J561">
        <f>(Table2[[#This Row],[1M Return vs Nifty]]-AVERAGE(Table2[1M Return vs Nifty]))/_xlfn.STDEV.P(Table2[1M Return vs Nifty])</f>
        <v>-0.99426217877845324</v>
      </c>
      <c r="K561">
        <v>-16.308489784320901</v>
      </c>
      <c r="L561">
        <f>(Table2[[#This Row],[6M Return vs Nifty]]-AVERAGE(Table2[6M Return vs Nifty]))/_xlfn.STDEV.P(Table2[6M Return vs Nifty])</f>
        <v>-0.74003358357158444</v>
      </c>
      <c r="M561">
        <v>-3.45574758706347</v>
      </c>
      <c r="N561">
        <f>(Table2[[#This Row],[1W Return vs Nifty]]-AVERAGE(Table2[1W Return vs Nifty]))/_xlfn.STDEV.P(Table2[1W Return vs Nifty])</f>
        <v>-0.46413371498268352</v>
      </c>
      <c r="O561">
        <v>146.21</v>
      </c>
      <c r="P561">
        <v>148.836139150897</v>
      </c>
      <c r="Q561">
        <v>133.66102945188399</v>
      </c>
      <c r="R561">
        <v>29.1695918488942</v>
      </c>
      <c r="S561" s="1">
        <f>(Table2[[#This Row],[Close Price]]-Table2[[#This Row],[20D EMA]])/Table2[[#This Row],[20D EMA]]</f>
        <v>-7.3524382737158875E-2</v>
      </c>
      <c r="T561" s="1">
        <f>(Table2[[#This Row],[Close Price]]-Table2[[#This Row],[50D EMA]])/Table2[[#This Row],[50D EMA]]</f>
        <v>-8.9871581103938988E-2</v>
      </c>
      <c r="U561" s="1">
        <f>(Table2[[#This Row],[Close Price]]-Table2[[#This Row],[200D EMA]])/Table2[[#This Row],[200D EMA]]</f>
        <v>1.3459200153501886E-2</v>
      </c>
      <c r="V561">
        <v>0.88017074472628298</v>
      </c>
      <c r="W561">
        <v>134.68</v>
      </c>
      <c r="X561">
        <v>141.5</v>
      </c>
      <c r="Y561">
        <v>134.68</v>
      </c>
      <c r="Z561">
        <v>142</v>
      </c>
      <c r="AA561">
        <v>134.68</v>
      </c>
      <c r="AB561">
        <v>156.35</v>
      </c>
      <c r="AC561" s="1">
        <f>(Table2[[#This Row],[Close Price]]/Table2[[#This Row],[Day Low]])-1</f>
        <v>5.791505791505891E-3</v>
      </c>
      <c r="AD561" s="1">
        <f>(Table2[[#This Row],[Day High]]/Table2[[#This Row],[Close Price]])-1</f>
        <v>4.4588808504355537E-2</v>
      </c>
      <c r="AE561" s="1">
        <f>(Table2[[#This Row],[Close Price]]/Table2[[#This Row],[Current Week Low]])-1</f>
        <v>5.791505791505891E-3</v>
      </c>
      <c r="AF561" s="1">
        <f>(Table2[[#This Row],[Current Week High]]/Table2[[#This Row],[Close Price]])-1</f>
        <v>4.8279935036172894E-2</v>
      </c>
      <c r="AG561" s="1">
        <f>(Table2[[#This Row],[Close Price]]/Table2[[#This Row],[Current Month Low]])-1</f>
        <v>5.791505791505891E-3</v>
      </c>
      <c r="AH561" s="1">
        <f>(Table2[[#This Row],[Current Month High]]/Table2[[#This Row],[Close Price]])-1</f>
        <v>0.15421526649933548</v>
      </c>
      <c r="AI561">
        <v>29.447807470840001</v>
      </c>
      <c r="AJ561">
        <v>65.599022004889903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-0.13</v>
      </c>
      <c r="AM561" t="s">
        <v>3089</v>
      </c>
      <c r="AN561">
        <v>-4.4800000000000004</v>
      </c>
      <c r="AO561" t="s">
        <v>3089</v>
      </c>
      <c r="AP561">
        <v>-2.5253626367501999E-2</v>
      </c>
      <c r="AQ561">
        <f>(Table2[[#This Row],[Sharpe Ratio]]-AVERAGE(Table2[Sharpe Ratio]))/_xlfn.STDEV.P(Table2[Sharpe Ratio])</f>
        <v>-0.98759189622921251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338</v>
      </c>
      <c r="AT561">
        <f>_xlfn.RANK.AVG(Table2[[#This Row],[6M Return vs Nifty Z-Score]],Table2[6M Return vs Nifty Z-Score])</f>
        <v>570</v>
      </c>
      <c r="AU561">
        <f>_xlfn.RANK.AVG(Table2[[#This Row],[Sharpe Ratio Z-Score]],Table2[Sharpe Ratio Z-Score])</f>
        <v>612</v>
      </c>
      <c r="AV561">
        <f>(Table2[[#This Row],[Rank 1Y]]+Table2[[#This Row],[Rank 6M]]+Table2[[#This Row],[Rank Sharpe]])/3</f>
        <v>506.66666666666669</v>
      </c>
    </row>
    <row r="562" spans="1:48" x14ac:dyDescent="0.3">
      <c r="A562" t="s">
        <v>1201</v>
      </c>
      <c r="B562" t="s">
        <v>1202</v>
      </c>
      <c r="C562" t="s">
        <v>3044</v>
      </c>
      <c r="D562" t="s">
        <v>385</v>
      </c>
      <c r="E562">
        <v>9438.0000690899997</v>
      </c>
      <c r="F562">
        <v>642.29999999999995</v>
      </c>
      <c r="G562">
        <v>-8.1736408355038499</v>
      </c>
      <c r="H562">
        <f>(Table2[[#This Row],[1Y Return vs Nifty]]-AVERAGE(Table2[1Y Return vs Nifty]))/_xlfn.STDEV.P(Table2[1Y Return vs Nifty])</f>
        <v>-0.63111737056686978</v>
      </c>
      <c r="I562">
        <v>-7.7493956756934503</v>
      </c>
      <c r="J562">
        <f>(Table2[[#This Row],[1M Return vs Nifty]]-AVERAGE(Table2[1M Return vs Nifty]))/_xlfn.STDEV.P(Table2[1M Return vs Nifty])</f>
        <v>-0.64003240822051188</v>
      </c>
      <c r="K562">
        <v>-19.695177358973002</v>
      </c>
      <c r="L562">
        <f>(Table2[[#This Row],[6M Return vs Nifty]]-AVERAGE(Table2[6M Return vs Nifty]))/_xlfn.STDEV.P(Table2[6M Return vs Nifty])</f>
        <v>-0.86488249798545569</v>
      </c>
      <c r="M562">
        <v>-2.4891299352740801</v>
      </c>
      <c r="N562">
        <f>(Table2[[#This Row],[1W Return vs Nifty]]-AVERAGE(Table2[1W Return vs Nifty]))/_xlfn.STDEV.P(Table2[1W Return vs Nifty])</f>
        <v>-0.27122455208966934</v>
      </c>
      <c r="O562">
        <v>682.13</v>
      </c>
      <c r="P562">
        <v>683.51264770033595</v>
      </c>
      <c r="Q562">
        <v>672.22757290106097</v>
      </c>
      <c r="R562">
        <v>28.8242761798261</v>
      </c>
      <c r="S562" s="1">
        <f>(Table2[[#This Row],[Close Price]]-Table2[[#This Row],[20D EMA]])/Table2[[#This Row],[20D EMA]]</f>
        <v>-5.8390629352176329E-2</v>
      </c>
      <c r="T562" s="1">
        <f>(Table2[[#This Row],[Close Price]]-Table2[[#This Row],[50D EMA]])/Table2[[#This Row],[50D EMA]]</f>
        <v>-6.029536957215801E-2</v>
      </c>
      <c r="U562" s="1">
        <f>(Table2[[#This Row],[Close Price]]-Table2[[#This Row],[200D EMA]])/Table2[[#This Row],[200D EMA]]</f>
        <v>-4.4520002016438825E-2</v>
      </c>
      <c r="V562">
        <v>0.90189892411054695</v>
      </c>
      <c r="W562">
        <v>639.20000000000005</v>
      </c>
      <c r="X562">
        <v>669.7</v>
      </c>
      <c r="Y562">
        <v>639.20000000000005</v>
      </c>
      <c r="Z562">
        <v>672</v>
      </c>
      <c r="AA562">
        <v>639.20000000000005</v>
      </c>
      <c r="AB562">
        <v>720.5</v>
      </c>
      <c r="AC562" s="1">
        <f>(Table2[[#This Row],[Close Price]]/Table2[[#This Row],[Day Low]])-1</f>
        <v>4.8498122653315434E-3</v>
      </c>
      <c r="AD562" s="1">
        <f>(Table2[[#This Row],[Day High]]/Table2[[#This Row],[Close Price]])-1</f>
        <v>4.2659193523275851E-2</v>
      </c>
      <c r="AE562" s="1">
        <f>(Table2[[#This Row],[Close Price]]/Table2[[#This Row],[Current Week Low]])-1</f>
        <v>4.8498122653315434E-3</v>
      </c>
      <c r="AF562" s="1">
        <f>(Table2[[#This Row],[Current Week High]]/Table2[[#This Row],[Close Price]])-1</f>
        <v>4.6240074731433989E-2</v>
      </c>
      <c r="AG562" s="1">
        <f>(Table2[[#This Row],[Close Price]]/Table2[[#This Row],[Current Month Low]])-1</f>
        <v>4.8498122653315434E-3</v>
      </c>
      <c r="AH562" s="1">
        <f>(Table2[[#This Row],[Current Month High]]/Table2[[#This Row],[Close Price]])-1</f>
        <v>0.12174996107737823</v>
      </c>
      <c r="AI562">
        <v>26.8721781099174</v>
      </c>
      <c r="AJ562">
        <v>20.733082706766901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-7.0000000000000007E-2</v>
      </c>
      <c r="AM562" t="s">
        <v>3089</v>
      </c>
      <c r="AN562">
        <v>-3.29</v>
      </c>
      <c r="AO562" t="s">
        <v>3089</v>
      </c>
      <c r="AP562">
        <v>5.3328149200100997E-2</v>
      </c>
      <c r="AQ562">
        <f>(Table2[[#This Row],[Sharpe Ratio]]-AVERAGE(Table2[Sharpe Ratio]))/_xlfn.STDEV.P(Table2[Sharpe Ratio])</f>
        <v>-6.7421885313081104E-2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548</v>
      </c>
      <c r="AT562">
        <f>_xlfn.RANK.AVG(Table2[[#This Row],[6M Return vs Nifty Z-Score]],Table2[6M Return vs Nifty Z-Score])</f>
        <v>613</v>
      </c>
      <c r="AU562">
        <f>_xlfn.RANK.AVG(Table2[[#This Row],[Sharpe Ratio Z-Score]],Table2[Sharpe Ratio Z-Score])</f>
        <v>360</v>
      </c>
      <c r="AV562">
        <f>(Table2[[#This Row],[Rank 1Y]]+Table2[[#This Row],[Rank 6M]]+Table2[[#This Row],[Rank Sharpe]])/3</f>
        <v>507</v>
      </c>
    </row>
    <row r="563" spans="1:48" x14ac:dyDescent="0.3">
      <c r="A563" t="s">
        <v>395</v>
      </c>
      <c r="B563" t="s">
        <v>396</v>
      </c>
      <c r="C563" t="s">
        <v>3034</v>
      </c>
      <c r="D563" t="s">
        <v>51</v>
      </c>
      <c r="E563">
        <v>59093.77762945</v>
      </c>
      <c r="F563">
        <v>27809.75</v>
      </c>
      <c r="G563">
        <v>-6.8871483128921698</v>
      </c>
      <c r="H563">
        <f>(Table2[[#This Row],[1Y Return vs Nifty]]-AVERAGE(Table2[1Y Return vs Nifty]))/_xlfn.STDEV.P(Table2[1Y Return vs Nifty])</f>
        <v>-0.61098306930078439</v>
      </c>
      <c r="I563">
        <v>1.3112730525915299</v>
      </c>
      <c r="J563">
        <f>(Table2[[#This Row],[1M Return vs Nifty]]-AVERAGE(Table2[1M Return vs Nifty]))/_xlfn.STDEV.P(Table2[1M Return vs Nifty])</f>
        <v>0.32078559374779941</v>
      </c>
      <c r="K563">
        <v>-11.2064087922266</v>
      </c>
      <c r="L563">
        <f>(Table2[[#This Row],[6M Return vs Nifty]]-AVERAGE(Table2[6M Return vs Nifty]))/_xlfn.STDEV.P(Table2[6M Return vs Nifty])</f>
        <v>-0.55194736095033914</v>
      </c>
      <c r="M563">
        <v>2.99909906311371</v>
      </c>
      <c r="N563">
        <f>(Table2[[#This Row],[1W Return vs Nifty]]-AVERAGE(Table2[1W Return vs Nifty]))/_xlfn.STDEV.P(Table2[1W Return vs Nifty])</f>
        <v>0.8240685660157655</v>
      </c>
      <c r="O563">
        <v>28011.9</v>
      </c>
      <c r="P563">
        <v>27629.456792103199</v>
      </c>
      <c r="Q563">
        <v>26127.971172670299</v>
      </c>
      <c r="R563">
        <v>42.283035769386601</v>
      </c>
      <c r="S563" s="1">
        <f>(Table2[[#This Row],[Close Price]]-Table2[[#This Row],[20D EMA]])/Table2[[#This Row],[20D EMA]]</f>
        <v>-7.2165758124226294E-3</v>
      </c>
      <c r="T563" s="1">
        <f>(Table2[[#This Row],[Close Price]]-Table2[[#This Row],[50D EMA]])/Table2[[#This Row],[50D EMA]]</f>
        <v>6.5253982100846215E-3</v>
      </c>
      <c r="U563" s="1">
        <f>(Table2[[#This Row],[Close Price]]-Table2[[#This Row],[200D EMA]])/Table2[[#This Row],[200D EMA]]</f>
        <v>6.43669887805461E-2</v>
      </c>
      <c r="V563">
        <v>0.74733521805818104</v>
      </c>
      <c r="W563">
        <v>27699</v>
      </c>
      <c r="X563">
        <v>28551</v>
      </c>
      <c r="Y563">
        <v>27699</v>
      </c>
      <c r="Z563">
        <v>28551</v>
      </c>
      <c r="AA563">
        <v>27699</v>
      </c>
      <c r="AB563">
        <v>28702.95</v>
      </c>
      <c r="AC563" s="1">
        <f>(Table2[[#This Row],[Close Price]]/Table2[[#This Row],[Day Low]])-1</f>
        <v>3.998339290227193E-3</v>
      </c>
      <c r="AD563" s="1">
        <f>(Table2[[#This Row],[Day High]]/Table2[[#This Row],[Close Price]])-1</f>
        <v>2.6654320876670967E-2</v>
      </c>
      <c r="AE563" s="1">
        <f>(Table2[[#This Row],[Close Price]]/Table2[[#This Row],[Current Week Low]])-1</f>
        <v>3.998339290227193E-3</v>
      </c>
      <c r="AF563" s="1">
        <f>(Table2[[#This Row],[Current Week High]]/Table2[[#This Row],[Close Price]])-1</f>
        <v>2.6654320876670967E-2</v>
      </c>
      <c r="AG563" s="1">
        <f>(Table2[[#This Row],[Close Price]]/Table2[[#This Row],[Current Month Low]])-1</f>
        <v>3.998339290227193E-3</v>
      </c>
      <c r="AH563" s="1">
        <f>(Table2[[#This Row],[Current Month High]]/Table2[[#This Row],[Close Price]])-1</f>
        <v>3.2118231915065687E-2</v>
      </c>
      <c r="AI563">
        <v>6.5775492408238101</v>
      </c>
      <c r="AJ563">
        <v>26.407954545454501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-0.08</v>
      </c>
      <c r="AM563" t="s">
        <v>3089</v>
      </c>
      <c r="AN563">
        <v>1.48</v>
      </c>
      <c r="AO563" t="s">
        <v>3088</v>
      </c>
      <c r="AP563">
        <v>1.7287394436295001E-2</v>
      </c>
      <c r="AQ563">
        <f>(Table2[[#This Row],[Sharpe Ratio]]-AVERAGE(Table2[Sharpe Ratio]))/_xlfn.STDEV.P(Table2[Sharpe Ratio])</f>
        <v>-0.48944876705370421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-0.50752503754126288</v>
      </c>
      <c r="AS563">
        <f>_xlfn.RANK.AVG(Table2[[#This Row],[1Y Return vs Nifty Z-Score]],Table2[1Y Return vs Nifty Z-Score])</f>
        <v>541</v>
      </c>
      <c r="AT563">
        <f>_xlfn.RANK.AVG(Table2[[#This Row],[6M Return vs Nifty Z-Score]],Table2[6M Return vs Nifty Z-Score])</f>
        <v>505</v>
      </c>
      <c r="AU563">
        <f>_xlfn.RANK.AVG(Table2[[#This Row],[Sharpe Ratio Z-Score]],Table2[Sharpe Ratio Z-Score])</f>
        <v>476</v>
      </c>
      <c r="AV563">
        <f>(Table2[[#This Row],[Rank 1Y]]+Table2[[#This Row],[Rank 6M]]+Table2[[#This Row],[Rank Sharpe]])/3</f>
        <v>507.33333333333331</v>
      </c>
    </row>
    <row r="564" spans="1:48" x14ac:dyDescent="0.3">
      <c r="A564" t="s">
        <v>880</v>
      </c>
      <c r="B564" t="s">
        <v>881</v>
      </c>
      <c r="C564" t="s">
        <v>3044</v>
      </c>
      <c r="D564" t="s">
        <v>539</v>
      </c>
      <c r="E564">
        <v>16486.592200660001</v>
      </c>
      <c r="F564">
        <v>1551.65</v>
      </c>
      <c r="G564">
        <v>-6.7639942624411598</v>
      </c>
      <c r="H564">
        <f>(Table2[[#This Row],[1Y Return vs Nifty]]-AVERAGE(Table2[1Y Return vs Nifty]))/_xlfn.STDEV.P(Table2[1Y Return vs Nifty])</f>
        <v>-0.60905564204385365</v>
      </c>
      <c r="I564">
        <v>6.38624441210625</v>
      </c>
      <c r="J564">
        <f>(Table2[[#This Row],[1M Return vs Nifty]]-AVERAGE(Table2[1M Return vs Nifty]))/_xlfn.STDEV.P(Table2[1M Return vs Nifty])</f>
        <v>0.85894938583892688</v>
      </c>
      <c r="K564">
        <v>1.05709430964869</v>
      </c>
      <c r="L564">
        <f>(Table2[[#This Row],[6M Return vs Nifty]]-AVERAGE(Table2[6M Return vs Nifty]))/_xlfn.STDEV.P(Table2[6M Return vs Nifty])</f>
        <v>-9.9858109895773164E-2</v>
      </c>
      <c r="M564">
        <v>8.362133497996</v>
      </c>
      <c r="N564">
        <f>(Table2[[#This Row],[1W Return vs Nifty]]-AVERAGE(Table2[1W Return vs Nifty]))/_xlfn.STDEV.P(Table2[1W Return vs Nifty])</f>
        <v>1.8943764395419254</v>
      </c>
      <c r="O564">
        <v>1529.11</v>
      </c>
      <c r="P564">
        <v>1467.84639758187</v>
      </c>
      <c r="Q564">
        <v>1417.1761465955999</v>
      </c>
      <c r="R564">
        <v>50.863016676062699</v>
      </c>
      <c r="S564" s="1">
        <f>(Table2[[#This Row],[Close Price]]-Table2[[#This Row],[20D EMA]])/Table2[[#This Row],[20D EMA]]</f>
        <v>1.474060074160799E-2</v>
      </c>
      <c r="T564" s="1">
        <f>(Table2[[#This Row],[Close Price]]-Table2[[#This Row],[50D EMA]])/Table2[[#This Row],[50D EMA]]</f>
        <v>5.7092896474854715E-2</v>
      </c>
      <c r="U564" s="1">
        <f>(Table2[[#This Row],[Close Price]]-Table2[[#This Row],[200D EMA]])/Table2[[#This Row],[200D EMA]]</f>
        <v>9.4888594990424388E-2</v>
      </c>
      <c r="V564">
        <v>2.5307011738457801</v>
      </c>
      <c r="W564">
        <v>1545.2</v>
      </c>
      <c r="X564">
        <v>1644.9</v>
      </c>
      <c r="Y564">
        <v>1545.2</v>
      </c>
      <c r="Z564">
        <v>1688.8</v>
      </c>
      <c r="AA564">
        <v>1518.05</v>
      </c>
      <c r="AB564">
        <v>1690</v>
      </c>
      <c r="AC564" s="1">
        <f>(Table2[[#This Row],[Close Price]]/Table2[[#This Row],[Day Low]])-1</f>
        <v>4.1742169298473186E-3</v>
      </c>
      <c r="AD564" s="1">
        <f>(Table2[[#This Row],[Day High]]/Table2[[#This Row],[Close Price]])-1</f>
        <v>6.0097315760641923E-2</v>
      </c>
      <c r="AE564" s="1">
        <f>(Table2[[#This Row],[Close Price]]/Table2[[#This Row],[Current Week Low]])-1</f>
        <v>4.1742169298473186E-3</v>
      </c>
      <c r="AF564" s="1">
        <f>(Table2[[#This Row],[Current Week High]]/Table2[[#This Row],[Close Price]])-1</f>
        <v>8.8389778622756321E-2</v>
      </c>
      <c r="AG564" s="1">
        <f>(Table2[[#This Row],[Close Price]]/Table2[[#This Row],[Current Month Low]])-1</f>
        <v>2.2133658311649818E-2</v>
      </c>
      <c r="AH564" s="1">
        <f>(Table2[[#This Row],[Current Month High]]/Table2[[#This Row],[Close Price]])-1</f>
        <v>8.9163148906003187E-2</v>
      </c>
      <c r="AI564">
        <v>8.9163148906003098</v>
      </c>
      <c r="AJ564">
        <v>24.8310539018503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0.12</v>
      </c>
      <c r="AM564" t="s">
        <v>3088</v>
      </c>
      <c r="AN564">
        <v>6.35</v>
      </c>
      <c r="AO564" t="s">
        <v>3088</v>
      </c>
      <c r="AP564">
        <v>-3.8185429648218E-2</v>
      </c>
      <c r="AQ564">
        <f>(Table2[[#This Row],[Sharpe Ratio]]-AVERAGE(Table2[Sharpe Ratio]))/_xlfn.STDEV.P(Table2[Sharpe Ratio])</f>
        <v>-1.139019596609242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0.90539247683198354</v>
      </c>
      <c r="AS564">
        <f>_xlfn.RANK.AVG(Table2[[#This Row],[1Y Return vs Nifty Z-Score]],Table2[1Y Return vs Nifty Z-Score])</f>
        <v>539</v>
      </c>
      <c r="AT564">
        <f>_xlfn.RANK.AVG(Table2[[#This Row],[6M Return vs Nifty Z-Score]],Table2[6M Return vs Nifty Z-Score])</f>
        <v>350</v>
      </c>
      <c r="AU564">
        <f>_xlfn.RANK.AVG(Table2[[#This Row],[Sharpe Ratio Z-Score]],Table2[Sharpe Ratio Z-Score])</f>
        <v>633</v>
      </c>
      <c r="AV564">
        <f>(Table2[[#This Row],[Rank 1Y]]+Table2[[#This Row],[Rank 6M]]+Table2[[#This Row],[Rank Sharpe]])/3</f>
        <v>507.33333333333331</v>
      </c>
    </row>
    <row r="565" spans="1:48" x14ac:dyDescent="0.3">
      <c r="A565" t="s">
        <v>724</v>
      </c>
      <c r="B565" t="s">
        <v>725</v>
      </c>
      <c r="C565" t="s">
        <v>3042</v>
      </c>
      <c r="D565" t="s">
        <v>726</v>
      </c>
      <c r="E565">
        <v>22134.514825499999</v>
      </c>
      <c r="F565">
        <v>1389.85</v>
      </c>
      <c r="G565">
        <v>-26.768120578305201</v>
      </c>
      <c r="H565">
        <f>(Table2[[#This Row],[1Y Return vs Nifty]]-AVERAGE(Table2[1Y Return vs Nifty]))/_xlfn.STDEV.P(Table2[1Y Return vs Nifty])</f>
        <v>-0.92213099905469831</v>
      </c>
      <c r="I565">
        <v>-4.3589455830829298</v>
      </c>
      <c r="J565">
        <f>(Table2[[#This Row],[1M Return vs Nifty]]-AVERAGE(Table2[1M Return vs Nifty]))/_xlfn.STDEV.P(Table2[1M Return vs Nifty])</f>
        <v>-0.28049984153633933</v>
      </c>
      <c r="K565">
        <v>-2.3978289258176999</v>
      </c>
      <c r="L565">
        <f>(Table2[[#This Row],[6M Return vs Nifty]]-AVERAGE(Table2[6M Return vs Nifty]))/_xlfn.STDEV.P(Table2[6M Return vs Nifty])</f>
        <v>-0.22722250528897633</v>
      </c>
      <c r="M565">
        <v>-0.78383129697178999</v>
      </c>
      <c r="N565">
        <f>(Table2[[#This Row],[1W Return vs Nifty]]-AVERAGE(Table2[1W Return vs Nifty]))/_xlfn.STDEV.P(Table2[1W Return vs Nifty])</f>
        <v>6.910415201428638E-2</v>
      </c>
      <c r="O565">
        <v>1428.89</v>
      </c>
      <c r="P565">
        <v>1383.4059598981701</v>
      </c>
      <c r="Q565">
        <v>1310.0278816478799</v>
      </c>
      <c r="R565">
        <v>36.452844083396897</v>
      </c>
      <c r="S565" s="1">
        <f>(Table2[[#This Row],[Close Price]]-Table2[[#This Row],[20D EMA]])/Table2[[#This Row],[20D EMA]]</f>
        <v>-2.7321907214691257E-2</v>
      </c>
      <c r="T565" s="1">
        <f>(Table2[[#This Row],[Close Price]]-Table2[[#This Row],[50D EMA]])/Table2[[#This Row],[50D EMA]]</f>
        <v>4.6580976868887966E-3</v>
      </c>
      <c r="U565" s="1">
        <f>(Table2[[#This Row],[Close Price]]-Table2[[#This Row],[200D EMA]])/Table2[[#This Row],[200D EMA]]</f>
        <v>6.0931617922293402E-2</v>
      </c>
      <c r="V565">
        <v>0.580944491551041</v>
      </c>
      <c r="W565">
        <v>1380.1</v>
      </c>
      <c r="X565">
        <v>1425.8</v>
      </c>
      <c r="Y565">
        <v>1376.15</v>
      </c>
      <c r="Z565">
        <v>1431.4</v>
      </c>
      <c r="AA565">
        <v>1376.15</v>
      </c>
      <c r="AB565">
        <v>1499.15</v>
      </c>
      <c r="AC565" s="1">
        <f>(Table2[[#This Row],[Close Price]]/Table2[[#This Row],[Day Low]])-1</f>
        <v>7.0647054561263634E-3</v>
      </c>
      <c r="AD565" s="1">
        <f>(Table2[[#This Row],[Day High]]/Table2[[#This Row],[Close Price]])-1</f>
        <v>2.5866100658344493E-2</v>
      </c>
      <c r="AE565" s="1">
        <f>(Table2[[#This Row],[Close Price]]/Table2[[#This Row],[Current Week Low]])-1</f>
        <v>9.9553101042761938E-3</v>
      </c>
      <c r="AF565" s="1">
        <f>(Table2[[#This Row],[Current Week High]]/Table2[[#This Row],[Close Price]])-1</f>
        <v>2.9895312443789068E-2</v>
      </c>
      <c r="AG565" s="1">
        <f>(Table2[[#This Row],[Close Price]]/Table2[[#This Row],[Current Month Low]])-1</f>
        <v>9.9553101042761938E-3</v>
      </c>
      <c r="AH565" s="1">
        <f>(Table2[[#This Row],[Current Month High]]/Table2[[#This Row],[Close Price]])-1</f>
        <v>7.8641580026621805E-2</v>
      </c>
      <c r="AI565">
        <v>11.1630751519948</v>
      </c>
      <c r="AJ565">
        <v>25.172242986445699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0.04</v>
      </c>
      <c r="AM565" t="s">
        <v>3088</v>
      </c>
      <c r="AN565">
        <v>1.17</v>
      </c>
      <c r="AO565" t="s">
        <v>3088</v>
      </c>
      <c r="AP565">
        <v>1.3385052397782E-2</v>
      </c>
      <c r="AQ565">
        <f>(Table2[[#This Row],[Sharpe Ratio]]-AVERAGE(Table2[Sharpe Ratio]))/_xlfn.STDEV.P(Table2[Sharpe Ratio])</f>
        <v>-0.53514407096151484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-1.8958932648272424</v>
      </c>
      <c r="AS565">
        <f>_xlfn.RANK.AVG(Table2[[#This Row],[1Y Return vs Nifty Z-Score]],Table2[1Y Return vs Nifty Z-Score])</f>
        <v>644</v>
      </c>
      <c r="AT565">
        <f>_xlfn.RANK.AVG(Table2[[#This Row],[6M Return vs Nifty Z-Score]],Table2[6M Return vs Nifty Z-Score])</f>
        <v>400</v>
      </c>
      <c r="AU565">
        <f>_xlfn.RANK.AVG(Table2[[#This Row],[Sharpe Ratio Z-Score]],Table2[Sharpe Ratio Z-Score])</f>
        <v>491</v>
      </c>
      <c r="AV565">
        <f>(Table2[[#This Row],[Rank 1Y]]+Table2[[#This Row],[Rank 6M]]+Table2[[#This Row],[Rank Sharpe]])/3</f>
        <v>511.66666666666669</v>
      </c>
    </row>
    <row r="566" spans="1:48" x14ac:dyDescent="0.3">
      <c r="A566" t="s">
        <v>1281</v>
      </c>
      <c r="B566" t="s">
        <v>1282</v>
      </c>
      <c r="C566" t="s">
        <v>3032</v>
      </c>
      <c r="D566" t="s">
        <v>219</v>
      </c>
      <c r="E566">
        <v>8459.6613715999993</v>
      </c>
      <c r="F566">
        <v>633.54999999999995</v>
      </c>
      <c r="G566">
        <v>-19.537014012849301</v>
      </c>
      <c r="H566">
        <f>(Table2[[#This Row],[1Y Return vs Nifty]]-AVERAGE(Table2[1Y Return vs Nifty]))/_xlfn.STDEV.P(Table2[1Y Return vs Nifty])</f>
        <v>-0.80896028448226409</v>
      </c>
      <c r="I566">
        <v>7.38494125531866</v>
      </c>
      <c r="J566">
        <f>(Table2[[#This Row],[1M Return vs Nifty]]-AVERAGE(Table2[1M Return vs Nifty]))/_xlfn.STDEV.P(Table2[1M Return vs Nifty])</f>
        <v>0.96485392050885677</v>
      </c>
      <c r="K566">
        <v>-11.2061776072599</v>
      </c>
      <c r="L566">
        <f>(Table2[[#This Row],[6M Return vs Nifty]]-AVERAGE(Table2[6M Return vs Nifty]))/_xlfn.STDEV.P(Table2[6M Return vs Nifty])</f>
        <v>-0.5519388384068552</v>
      </c>
      <c r="M566">
        <v>5.8528647717900304</v>
      </c>
      <c r="N566">
        <f>(Table2[[#This Row],[1W Return vs Nifty]]-AVERAGE(Table2[1W Return vs Nifty]))/_xlfn.STDEV.P(Table2[1W Return vs Nifty])</f>
        <v>1.3935983619329282</v>
      </c>
      <c r="O566">
        <v>620.53</v>
      </c>
      <c r="P566">
        <v>606.44060984252405</v>
      </c>
      <c r="Q566">
        <v>605.139874790872</v>
      </c>
      <c r="R566">
        <v>54.665155585171803</v>
      </c>
      <c r="S566" s="1">
        <f>(Table2[[#This Row],[Close Price]]-Table2[[#This Row],[20D EMA]])/Table2[[#This Row],[20D EMA]]</f>
        <v>2.0982063719723432E-2</v>
      </c>
      <c r="T566" s="1">
        <f>(Table2[[#This Row],[Close Price]]-Table2[[#This Row],[50D EMA]])/Table2[[#This Row],[50D EMA]]</f>
        <v>4.4702465035307351E-2</v>
      </c>
      <c r="U566" s="1">
        <f>(Table2[[#This Row],[Close Price]]-Table2[[#This Row],[200D EMA]])/Table2[[#This Row],[200D EMA]]</f>
        <v>4.694803035239762E-2</v>
      </c>
      <c r="V566">
        <v>2.0397576745896302</v>
      </c>
      <c r="W566">
        <v>630.25</v>
      </c>
      <c r="X566">
        <v>648</v>
      </c>
      <c r="Y566">
        <v>622.04999999999995</v>
      </c>
      <c r="Z566">
        <v>648</v>
      </c>
      <c r="AA566">
        <v>622.04999999999995</v>
      </c>
      <c r="AB566">
        <v>673.8</v>
      </c>
      <c r="AC566" s="1">
        <f>(Table2[[#This Row],[Close Price]]/Table2[[#This Row],[Day Low]])-1</f>
        <v>5.2360174533914172E-3</v>
      </c>
      <c r="AD566" s="1">
        <f>(Table2[[#This Row],[Day High]]/Table2[[#This Row],[Close Price]])-1</f>
        <v>2.2807986741377961E-2</v>
      </c>
      <c r="AE566" s="1">
        <f>(Table2[[#This Row],[Close Price]]/Table2[[#This Row],[Current Week Low]])-1</f>
        <v>1.8487259866570183E-2</v>
      </c>
      <c r="AF566" s="1">
        <f>(Table2[[#This Row],[Current Week High]]/Table2[[#This Row],[Close Price]])-1</f>
        <v>2.2807986741377961E-2</v>
      </c>
      <c r="AG566" s="1">
        <f>(Table2[[#This Row],[Close Price]]/Table2[[#This Row],[Current Month Low]])-1</f>
        <v>1.8487259866570183E-2</v>
      </c>
      <c r="AH566" s="1">
        <f>(Table2[[#This Row],[Current Month High]]/Table2[[#This Row],[Close Price]])-1</f>
        <v>6.3530897324599378E-2</v>
      </c>
      <c r="AI566">
        <v>8.6733485912714201</v>
      </c>
      <c r="AJ566">
        <v>14.856780275561899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</v>
      </c>
      <c r="AM566" t="s">
        <v>3090</v>
      </c>
      <c r="AN566">
        <v>7.27</v>
      </c>
      <c r="AO566" t="s">
        <v>3088</v>
      </c>
      <c r="AP566">
        <v>3.4060160564278998E-2</v>
      </c>
      <c r="AQ566">
        <f>(Table2[[#This Row],[Sharpe Ratio]]-AVERAGE(Table2[Sharpe Ratio]))/_xlfn.STDEV.P(Table2[Sharpe Ratio])</f>
        <v>-0.29304449545763633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0.70450866409502932</v>
      </c>
      <c r="AS566">
        <f>_xlfn.RANK.AVG(Table2[[#This Row],[1Y Return vs Nifty Z-Score]],Table2[1Y Return vs Nifty Z-Score])</f>
        <v>613</v>
      </c>
      <c r="AT566">
        <f>_xlfn.RANK.AVG(Table2[[#This Row],[6M Return vs Nifty Z-Score]],Table2[6M Return vs Nifty Z-Score])</f>
        <v>504</v>
      </c>
      <c r="AU566">
        <f>_xlfn.RANK.AVG(Table2[[#This Row],[Sharpe Ratio Z-Score]],Table2[Sharpe Ratio Z-Score])</f>
        <v>419</v>
      </c>
      <c r="AV566">
        <f>(Table2[[#This Row],[Rank 1Y]]+Table2[[#This Row],[Rank 6M]]+Table2[[#This Row],[Rank Sharpe]])/3</f>
        <v>512</v>
      </c>
    </row>
    <row r="567" spans="1:48" x14ac:dyDescent="0.3">
      <c r="A567" t="s">
        <v>38</v>
      </c>
      <c r="B567" t="s">
        <v>39</v>
      </c>
      <c r="C567" t="s">
        <v>3032</v>
      </c>
      <c r="D567" t="s">
        <v>40</v>
      </c>
      <c r="E567">
        <v>646149.34500630898</v>
      </c>
      <c r="F567">
        <v>2750.05</v>
      </c>
      <c r="G567">
        <v>-15.8923906990277</v>
      </c>
      <c r="H567">
        <f>(Table2[[#This Row],[1Y Return vs Nifty]]-AVERAGE(Table2[1Y Return vs Nifty]))/_xlfn.STDEV.P(Table2[1Y Return vs Nifty])</f>
        <v>-0.75191996554367313</v>
      </c>
      <c r="I567">
        <v>7.36923472262602</v>
      </c>
      <c r="J567">
        <f>(Table2[[#This Row],[1M Return vs Nifty]]-AVERAGE(Table2[1M Return vs Nifty]))/_xlfn.STDEV.P(Table2[1M Return vs Nifty])</f>
        <v>0.96318835698234995</v>
      </c>
      <c r="K567">
        <v>3.9328805032512499</v>
      </c>
      <c r="L567">
        <f>(Table2[[#This Row],[6M Return vs Nifty]]-AVERAGE(Table2[6M Return vs Nifty]))/_xlfn.STDEV.P(Table2[6M Return vs Nifty])</f>
        <v>6.1566246917717149E-3</v>
      </c>
      <c r="M567">
        <v>3.2602559986128301</v>
      </c>
      <c r="N567">
        <f>(Table2[[#This Row],[1W Return vs Nifty]]-AVERAGE(Table2[1W Return vs Nifty]))/_xlfn.STDEV.P(Table2[1W Return vs Nifty])</f>
        <v>0.87618800095219362</v>
      </c>
      <c r="O567">
        <v>2677.17</v>
      </c>
      <c r="P567">
        <v>2580.2565032614102</v>
      </c>
      <c r="Q567">
        <v>2483.7449382483801</v>
      </c>
      <c r="R567">
        <v>68.742394129706199</v>
      </c>
      <c r="S567" s="1">
        <f>(Table2[[#This Row],[Close Price]]-Table2[[#This Row],[20D EMA]])/Table2[[#This Row],[20D EMA]]</f>
        <v>2.7222776289888242E-2</v>
      </c>
      <c r="T567" s="1">
        <f>(Table2[[#This Row],[Close Price]]-Table2[[#This Row],[50D EMA]])/Table2[[#This Row],[50D EMA]]</f>
        <v>6.5804890530834131E-2</v>
      </c>
      <c r="U567" s="1">
        <f>(Table2[[#This Row],[Close Price]]-Table2[[#This Row],[200D EMA]])/Table2[[#This Row],[200D EMA]]</f>
        <v>0.1072191663687606</v>
      </c>
      <c r="V567">
        <v>0.96679768219394902</v>
      </c>
      <c r="W567">
        <v>2708.65</v>
      </c>
      <c r="X567">
        <v>2771.75</v>
      </c>
      <c r="Y567">
        <v>2666.2</v>
      </c>
      <c r="Z567">
        <v>2771.75</v>
      </c>
      <c r="AA567">
        <v>2666.2</v>
      </c>
      <c r="AB567">
        <v>2771.75</v>
      </c>
      <c r="AC567" s="1">
        <f>(Table2[[#This Row],[Close Price]]/Table2[[#This Row],[Day Low]])-1</f>
        <v>1.5284366750964562E-2</v>
      </c>
      <c r="AD567" s="1">
        <f>(Table2[[#This Row],[Day High]]/Table2[[#This Row],[Close Price]])-1</f>
        <v>7.8907656224431744E-3</v>
      </c>
      <c r="AE567" s="1">
        <f>(Table2[[#This Row],[Close Price]]/Table2[[#This Row],[Current Week Low]])-1</f>
        <v>3.1449253619383555E-2</v>
      </c>
      <c r="AF567" s="1">
        <f>(Table2[[#This Row],[Current Week High]]/Table2[[#This Row],[Close Price]])-1</f>
        <v>7.8907656224431744E-3</v>
      </c>
      <c r="AG567" s="1">
        <f>(Table2[[#This Row],[Close Price]]/Table2[[#This Row],[Current Month Low]])-1</f>
        <v>3.1449253619383555E-2</v>
      </c>
      <c r="AH567" s="1">
        <f>(Table2[[#This Row],[Current Month High]]/Table2[[#This Row],[Close Price]])-1</f>
        <v>7.8907656224431744E-3</v>
      </c>
      <c r="AI567">
        <v>2.2272322321412199</v>
      </c>
      <c r="AJ567">
        <v>26.610805460279401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0.06</v>
      </c>
      <c r="AM567" t="s">
        <v>3088</v>
      </c>
      <c r="AN567">
        <v>0.85</v>
      </c>
      <c r="AO567" t="s">
        <v>3088</v>
      </c>
      <c r="AP567">
        <v>-3.9567351318662999E-2</v>
      </c>
      <c r="AQ567">
        <f>(Table2[[#This Row],[Sharpe Ratio]]-AVERAGE(Table2[Sharpe Ratio]))/_xlfn.STDEV.P(Table2[Sharpe Ratio])</f>
        <v>-1.1552015022660398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-6.1588485183397546E-2</v>
      </c>
      <c r="AS567">
        <f>_xlfn.RANK.AVG(Table2[[#This Row],[1Y Return vs Nifty Z-Score]],Table2[1Y Return vs Nifty Z-Score])</f>
        <v>590</v>
      </c>
      <c r="AT567">
        <f>_xlfn.RANK.AVG(Table2[[#This Row],[6M Return vs Nifty Z-Score]],Table2[6M Return vs Nifty Z-Score])</f>
        <v>312</v>
      </c>
      <c r="AU567">
        <f>_xlfn.RANK.AVG(Table2[[#This Row],[Sharpe Ratio Z-Score]],Table2[Sharpe Ratio Z-Score])</f>
        <v>636</v>
      </c>
      <c r="AV567">
        <f>(Table2[[#This Row],[Rank 1Y]]+Table2[[#This Row],[Rank 6M]]+Table2[[#This Row],[Rank Sharpe]])/3</f>
        <v>512.66666666666663</v>
      </c>
    </row>
    <row r="568" spans="1:48" x14ac:dyDescent="0.3">
      <c r="A568" t="s">
        <v>2161</v>
      </c>
      <c r="B568" t="s">
        <v>2162</v>
      </c>
      <c r="C568" t="s">
        <v>3029</v>
      </c>
      <c r="D568" t="s">
        <v>310</v>
      </c>
      <c r="E568">
        <v>2536.4941630349999</v>
      </c>
      <c r="F568">
        <v>1699.35</v>
      </c>
      <c r="G568">
        <v>1.08144299964929</v>
      </c>
      <c r="H568">
        <f>(Table2[[#This Row],[1Y Return vs Nifty]]-AVERAGE(Table2[1Y Return vs Nifty]))/_xlfn.STDEV.P(Table2[1Y Return vs Nifty])</f>
        <v>-0.48627032100799922</v>
      </c>
      <c r="I568">
        <v>-5.0638706690647401</v>
      </c>
      <c r="J568">
        <f>(Table2[[#This Row],[1M Return vs Nifty]]-AVERAGE(Table2[1M Return vs Nifty]))/_xlfn.STDEV.P(Table2[1M Return vs Nifty])</f>
        <v>-0.35525201855126748</v>
      </c>
      <c r="K568">
        <v>-15.8547865667141</v>
      </c>
      <c r="L568">
        <f>(Table2[[#This Row],[6M Return vs Nifty]]-AVERAGE(Table2[6M Return vs Nifty]))/_xlfn.STDEV.P(Table2[6M Return vs Nifty])</f>
        <v>-0.72330799169583893</v>
      </c>
      <c r="M568">
        <v>-1.27578152061011</v>
      </c>
      <c r="N568">
        <f>(Table2[[#This Row],[1W Return vs Nifty]]-AVERAGE(Table2[1W Return vs Nifty]))/_xlfn.STDEV.P(Table2[1W Return vs Nifty])</f>
        <v>-2.907500460614015E-2</v>
      </c>
      <c r="O568">
        <v>1804.35</v>
      </c>
      <c r="P568">
        <v>1777.1442735913899</v>
      </c>
      <c r="Q568">
        <v>1676.61120364709</v>
      </c>
      <c r="R568">
        <v>26.521959688498999</v>
      </c>
      <c r="S568" s="1">
        <f>(Table2[[#This Row],[Close Price]]-Table2[[#This Row],[20D EMA]])/Table2[[#This Row],[20D EMA]]</f>
        <v>-5.8192700972649433E-2</v>
      </c>
      <c r="T568" s="1">
        <f>(Table2[[#This Row],[Close Price]]-Table2[[#This Row],[50D EMA]])/Table2[[#This Row],[50D EMA]]</f>
        <v>-4.3774877902387398E-2</v>
      </c>
      <c r="U568" s="1">
        <f>(Table2[[#This Row],[Close Price]]-Table2[[#This Row],[200D EMA]])/Table2[[#This Row],[200D EMA]]</f>
        <v>1.3562355007199539E-2</v>
      </c>
      <c r="V568">
        <v>0.81378926742825797</v>
      </c>
      <c r="W568">
        <v>1695</v>
      </c>
      <c r="X568">
        <v>1783.3</v>
      </c>
      <c r="Y568">
        <v>1695</v>
      </c>
      <c r="Z568">
        <v>1783.3</v>
      </c>
      <c r="AA568">
        <v>1695</v>
      </c>
      <c r="AB568">
        <v>1851.4</v>
      </c>
      <c r="AC568" s="1">
        <f>(Table2[[#This Row],[Close Price]]/Table2[[#This Row],[Day Low]])-1</f>
        <v>2.5663716814159354E-3</v>
      </c>
      <c r="AD568" s="1">
        <f>(Table2[[#This Row],[Day High]]/Table2[[#This Row],[Close Price]])-1</f>
        <v>4.9401241651219507E-2</v>
      </c>
      <c r="AE568" s="1">
        <f>(Table2[[#This Row],[Close Price]]/Table2[[#This Row],[Current Week Low]])-1</f>
        <v>2.5663716814159354E-3</v>
      </c>
      <c r="AF568" s="1">
        <f>(Table2[[#This Row],[Current Week High]]/Table2[[#This Row],[Close Price]])-1</f>
        <v>4.9401241651219507E-2</v>
      </c>
      <c r="AG568" s="1">
        <f>(Table2[[#This Row],[Close Price]]/Table2[[#This Row],[Current Month Low]])-1</f>
        <v>2.5663716814159354E-3</v>
      </c>
      <c r="AH568" s="1">
        <f>(Table2[[#This Row],[Current Month High]]/Table2[[#This Row],[Close Price]])-1</f>
        <v>8.9475387648218607E-2</v>
      </c>
      <c r="AI568">
        <v>25.1890428693324</v>
      </c>
      <c r="AJ568">
        <v>29.7213740458015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-0.12</v>
      </c>
      <c r="AM568" t="s">
        <v>3089</v>
      </c>
      <c r="AN568">
        <v>-6.65</v>
      </c>
      <c r="AO568" t="s">
        <v>3089</v>
      </c>
      <c r="AP568">
        <v>1.0834668048526E-2</v>
      </c>
      <c r="AQ568">
        <f>(Table2[[#This Row],[Sharpe Ratio]]-AVERAGE(Table2[Sharpe Ratio]))/_xlfn.STDEV.P(Table2[Sharpe Ratio])</f>
        <v>-0.56500833882189572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-2.1589136746831414</v>
      </c>
      <c r="AS568">
        <f>_xlfn.RANK.AVG(Table2[[#This Row],[1Y Return vs Nifty Z-Score]],Table2[1Y Return vs Nifty Z-Score])</f>
        <v>477</v>
      </c>
      <c r="AT568">
        <f>_xlfn.RANK.AVG(Table2[[#This Row],[6M Return vs Nifty Z-Score]],Table2[6M Return vs Nifty Z-Score])</f>
        <v>565</v>
      </c>
      <c r="AU568">
        <f>_xlfn.RANK.AVG(Table2[[#This Row],[Sharpe Ratio Z-Score]],Table2[Sharpe Ratio Z-Score])</f>
        <v>497</v>
      </c>
      <c r="AV568">
        <f>(Table2[[#This Row],[Rank 1Y]]+Table2[[#This Row],[Rank 6M]]+Table2[[#This Row],[Rank Sharpe]])/3</f>
        <v>513</v>
      </c>
    </row>
    <row r="569" spans="1:48" x14ac:dyDescent="0.3">
      <c r="A569" t="s">
        <v>807</v>
      </c>
      <c r="B569" t="s">
        <v>808</v>
      </c>
      <c r="C569" t="s">
        <v>583</v>
      </c>
      <c r="D569" t="s">
        <v>583</v>
      </c>
      <c r="E569">
        <v>18976.30865793</v>
      </c>
      <c r="F569">
        <v>37.71</v>
      </c>
      <c r="G569">
        <v>-4.7183807123859296</v>
      </c>
      <c r="H569">
        <f>(Table2[[#This Row],[1Y Return vs Nifty]]-AVERAGE(Table2[1Y Return vs Nifty]))/_xlfn.STDEV.P(Table2[1Y Return vs Nifty])</f>
        <v>-0.57704068761008387</v>
      </c>
      <c r="I569">
        <v>-3.2512898431025201</v>
      </c>
      <c r="J569">
        <f>(Table2[[#This Row],[1M Return vs Nifty]]-AVERAGE(Table2[1M Return vs Nifty]))/_xlfn.STDEV.P(Table2[1M Return vs Nifty])</f>
        <v>-0.16304100854376036</v>
      </c>
      <c r="K569">
        <v>-25.2340389988521</v>
      </c>
      <c r="L569">
        <f>(Table2[[#This Row],[6M Return vs Nifty]]-AVERAGE(Table2[6M Return vs Nifty]))/_xlfn.STDEV.P(Table2[6M Return vs Nifty])</f>
        <v>-1.0690704685568413</v>
      </c>
      <c r="M569">
        <v>-0.90642067773280399</v>
      </c>
      <c r="N569">
        <f>(Table2[[#This Row],[1W Return vs Nifty]]-AVERAGE(Table2[1W Return vs Nifty]))/_xlfn.STDEV.P(Table2[1W Return vs Nifty])</f>
        <v>4.4638827200072416E-2</v>
      </c>
      <c r="O569">
        <v>38.020000000000003</v>
      </c>
      <c r="P569">
        <v>38.199790193755703</v>
      </c>
      <c r="Q569">
        <v>38.476505340090199</v>
      </c>
      <c r="R569">
        <v>47.199502888200101</v>
      </c>
      <c r="S569" s="1">
        <f>(Table2[[#This Row],[Close Price]]-Table2[[#This Row],[20D EMA]])/Table2[[#This Row],[20D EMA]]</f>
        <v>-8.1536033666491908E-3</v>
      </c>
      <c r="T569" s="1">
        <f>(Table2[[#This Row],[Close Price]]-Table2[[#This Row],[50D EMA]])/Table2[[#This Row],[50D EMA]]</f>
        <v>-1.2821803242148839E-2</v>
      </c>
      <c r="U569" s="1">
        <f>(Table2[[#This Row],[Close Price]]-Table2[[#This Row],[200D EMA]])/Table2[[#This Row],[200D EMA]]</f>
        <v>-1.9921386657003538E-2</v>
      </c>
      <c r="V569">
        <v>2.0863396784476</v>
      </c>
      <c r="W569">
        <v>37</v>
      </c>
      <c r="X569">
        <v>39.75</v>
      </c>
      <c r="Y569">
        <v>36.4</v>
      </c>
      <c r="Z569">
        <v>39.75</v>
      </c>
      <c r="AA569">
        <v>36.4</v>
      </c>
      <c r="AB569">
        <v>39.75</v>
      </c>
      <c r="AC569" s="1">
        <f>(Table2[[#This Row],[Close Price]]/Table2[[#This Row],[Day Low]])-1</f>
        <v>1.9189189189189104E-2</v>
      </c>
      <c r="AD569" s="1">
        <f>(Table2[[#This Row],[Day High]]/Table2[[#This Row],[Close Price]])-1</f>
        <v>5.4097056483691341E-2</v>
      </c>
      <c r="AE569" s="1">
        <f>(Table2[[#This Row],[Close Price]]/Table2[[#This Row],[Current Week Low]])-1</f>
        <v>3.5989010989011083E-2</v>
      </c>
      <c r="AF569" s="1">
        <f>(Table2[[#This Row],[Current Week High]]/Table2[[#This Row],[Close Price]])-1</f>
        <v>5.4097056483691341E-2</v>
      </c>
      <c r="AG569" s="1">
        <f>(Table2[[#This Row],[Close Price]]/Table2[[#This Row],[Current Month Low]])-1</f>
        <v>3.5989010989011083E-2</v>
      </c>
      <c r="AH569" s="1">
        <f>(Table2[[#This Row],[Current Month High]]/Table2[[#This Row],[Close Price]])-1</f>
        <v>5.4097056483691341E-2</v>
      </c>
      <c r="AI569">
        <v>40.281092548395598</v>
      </c>
      <c r="AJ569">
        <v>18.584905660377299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-0.13</v>
      </c>
      <c r="AM569" t="s">
        <v>3089</v>
      </c>
      <c r="AN569">
        <v>1.97</v>
      </c>
      <c r="AO569" t="s">
        <v>3088</v>
      </c>
      <c r="AP569">
        <v>5.2373640362977002E-2</v>
      </c>
      <c r="AQ569">
        <f>(Table2[[#This Row],[Sharpe Ratio]]-AVERAGE(Table2[Sharpe Ratio]))/_xlfn.STDEV.P(Table2[Sharpe Ratio])</f>
        <v>-7.8598909511526829E-2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524</v>
      </c>
      <c r="AT569">
        <f>_xlfn.RANK.AVG(Table2[[#This Row],[6M Return vs Nifty Z-Score]],Table2[6M Return vs Nifty Z-Score])</f>
        <v>658</v>
      </c>
      <c r="AU569">
        <f>_xlfn.RANK.AVG(Table2[[#This Row],[Sharpe Ratio Z-Score]],Table2[Sharpe Ratio Z-Score])</f>
        <v>368</v>
      </c>
      <c r="AV569">
        <f>(Table2[[#This Row],[Rank 1Y]]+Table2[[#This Row],[Rank 6M]]+Table2[[#This Row],[Rank Sharpe]])/3</f>
        <v>516.66666666666663</v>
      </c>
    </row>
    <row r="570" spans="1:48" x14ac:dyDescent="0.3">
      <c r="A570" t="s">
        <v>1792</v>
      </c>
      <c r="B570" t="s">
        <v>1793</v>
      </c>
      <c r="C570" t="s">
        <v>3040</v>
      </c>
      <c r="D570" t="s">
        <v>313</v>
      </c>
      <c r="E570">
        <v>4016.400712272</v>
      </c>
      <c r="F570">
        <v>182.52</v>
      </c>
      <c r="G570">
        <v>4.3487878714469002</v>
      </c>
      <c r="H570">
        <f>(Table2[[#This Row],[1Y Return vs Nifty]]-AVERAGE(Table2[1Y Return vs Nifty]))/_xlfn.STDEV.P(Table2[1Y Return vs Nifty])</f>
        <v>-0.43513461300137807</v>
      </c>
      <c r="I570">
        <v>-5.2971746701609304</v>
      </c>
      <c r="J570">
        <f>(Table2[[#This Row],[1M Return vs Nifty]]-AVERAGE(Table2[1M Return vs Nifty]))/_xlfn.STDEV.P(Table2[1M Return vs Nifty])</f>
        <v>-0.37999221057315197</v>
      </c>
      <c r="K570">
        <v>-15.712047579080901</v>
      </c>
      <c r="L570">
        <f>(Table2[[#This Row],[6M Return vs Nifty]]-AVERAGE(Table2[6M Return vs Nifty]))/_xlfn.STDEV.P(Table2[6M Return vs Nifty])</f>
        <v>-0.71804597467840847</v>
      </c>
      <c r="M570">
        <v>-0.31942941267215103</v>
      </c>
      <c r="N570">
        <f>(Table2[[#This Row],[1W Return vs Nifty]]-AVERAGE(Table2[1W Return vs Nifty]))/_xlfn.STDEV.P(Table2[1W Return vs Nifty])</f>
        <v>0.16178545012666698</v>
      </c>
      <c r="O570">
        <v>182.31</v>
      </c>
      <c r="P570">
        <v>185.867819564185</v>
      </c>
      <c r="Q570">
        <v>183.089147371091</v>
      </c>
      <c r="R570">
        <v>53.0201723566746</v>
      </c>
      <c r="S570" s="1">
        <f>(Table2[[#This Row],[Close Price]]-Table2[[#This Row],[20D EMA]])/Table2[[#This Row],[20D EMA]]</f>
        <v>1.1518841533651909E-3</v>
      </c>
      <c r="T570" s="1">
        <f>(Table2[[#This Row],[Close Price]]-Table2[[#This Row],[50D EMA]])/Table2[[#This Row],[50D EMA]]</f>
        <v>-1.8011829976995554E-2</v>
      </c>
      <c r="U570" s="1">
        <f>(Table2[[#This Row],[Close Price]]-Table2[[#This Row],[200D EMA]])/Table2[[#This Row],[200D EMA]]</f>
        <v>-3.1085805972837126E-3</v>
      </c>
      <c r="V570">
        <v>1.1131832591330399</v>
      </c>
      <c r="W570">
        <v>181.07</v>
      </c>
      <c r="X570">
        <v>186.7</v>
      </c>
      <c r="Y570">
        <v>177.06</v>
      </c>
      <c r="Z570">
        <v>187.5</v>
      </c>
      <c r="AA570">
        <v>175</v>
      </c>
      <c r="AB570">
        <v>187.5</v>
      </c>
      <c r="AC570" s="1">
        <f>(Table2[[#This Row],[Close Price]]/Table2[[#This Row],[Day Low]])-1</f>
        <v>8.0079527254652838E-3</v>
      </c>
      <c r="AD570" s="1">
        <f>(Table2[[#This Row],[Day High]]/Table2[[#This Row],[Close Price]])-1</f>
        <v>2.2901599824676655E-2</v>
      </c>
      <c r="AE570" s="1">
        <f>(Table2[[#This Row],[Close Price]]/Table2[[#This Row],[Current Week Low]])-1</f>
        <v>3.0837004405286361E-2</v>
      </c>
      <c r="AF570" s="1">
        <f>(Table2[[#This Row],[Current Week High]]/Table2[[#This Row],[Close Price]])-1</f>
        <v>2.7284681130834931E-2</v>
      </c>
      <c r="AG570" s="1">
        <f>(Table2[[#This Row],[Close Price]]/Table2[[#This Row],[Current Month Low]])-1</f>
        <v>4.297142857142866E-2</v>
      </c>
      <c r="AH570" s="1">
        <f>(Table2[[#This Row],[Current Month High]]/Table2[[#This Row],[Close Price]])-1</f>
        <v>2.7284681130834931E-2</v>
      </c>
      <c r="AI570">
        <v>30.314486083716801</v>
      </c>
      <c r="AJ570">
        <v>43.434184675834899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-0.16</v>
      </c>
      <c r="AM570" t="s">
        <v>3089</v>
      </c>
      <c r="AN570">
        <v>4.4800000000000004</v>
      </c>
      <c r="AO570" t="s">
        <v>3088</v>
      </c>
      <c r="AQ570">
        <f>(Table2[[#This Row],[Sharpe Ratio]]-AVERAGE(Table2[Sharpe Ratio]))/_xlfn.STDEV.P(Table2[Sharpe Ratio])</f>
        <v>-0.69187918825832739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447</v>
      </c>
      <c r="AT570">
        <f>_xlfn.RANK.AVG(Table2[[#This Row],[6M Return vs Nifty Z-Score]],Table2[6M Return vs Nifty Z-Score])</f>
        <v>562</v>
      </c>
      <c r="AU570">
        <f>_xlfn.RANK.AVG(Table2[[#This Row],[Sharpe Ratio Z-Score]],Table2[Sharpe Ratio Z-Score])</f>
        <v>542.5</v>
      </c>
      <c r="AV570">
        <f>(Table2[[#This Row],[Rank 1Y]]+Table2[[#This Row],[Rank 6M]]+Table2[[#This Row],[Rank Sharpe]])/3</f>
        <v>517.16666666666663</v>
      </c>
    </row>
    <row r="571" spans="1:48" x14ac:dyDescent="0.3">
      <c r="A571" t="s">
        <v>178</v>
      </c>
      <c r="B571" t="s">
        <v>179</v>
      </c>
      <c r="C571" t="s">
        <v>3030</v>
      </c>
      <c r="D571" t="s">
        <v>37</v>
      </c>
      <c r="E571">
        <v>146143.86930347999</v>
      </c>
      <c r="F571">
        <v>679.6</v>
      </c>
      <c r="G571">
        <v>-18.184321209237599</v>
      </c>
      <c r="H571">
        <f>(Table2[[#This Row],[1Y Return vs Nifty]]-AVERAGE(Table2[1Y Return vs Nifty]))/_xlfn.STDEV.P(Table2[1Y Return vs Nifty])</f>
        <v>-0.78778991314338254</v>
      </c>
      <c r="I571">
        <v>17.874220984085198</v>
      </c>
      <c r="J571">
        <f>(Table2[[#This Row],[1M Return vs Nifty]]-AVERAGE(Table2[1M Return vs Nifty]))/_xlfn.STDEV.P(Table2[1M Return vs Nifty])</f>
        <v>2.0771657258857004</v>
      </c>
      <c r="K571">
        <v>5.2438994086913802</v>
      </c>
      <c r="L571">
        <f>(Table2[[#This Row],[6M Return vs Nifty]]-AVERAGE(Table2[6M Return vs Nifty]))/_xlfn.STDEV.P(Table2[6M Return vs Nifty])</f>
        <v>5.4486824485024274E-2</v>
      </c>
      <c r="M571">
        <v>6.4556082410132998</v>
      </c>
      <c r="N571">
        <f>(Table2[[#This Row],[1W Return vs Nifty]]-AVERAGE(Table2[1W Return vs Nifty]))/_xlfn.STDEV.P(Table2[1W Return vs Nifty])</f>
        <v>1.5138886730728562</v>
      </c>
      <c r="O571">
        <v>670.81</v>
      </c>
      <c r="P571">
        <v>634.61046165861296</v>
      </c>
      <c r="Q571">
        <v>612.17263085558102</v>
      </c>
      <c r="R571">
        <v>47.770147192457102</v>
      </c>
      <c r="S571" s="1">
        <f>(Table2[[#This Row],[Close Price]]-Table2[[#This Row],[20D EMA]])/Table2[[#This Row],[20D EMA]]</f>
        <v>1.3103561366109745E-2</v>
      </c>
      <c r="T571" s="1">
        <f>(Table2[[#This Row],[Close Price]]-Table2[[#This Row],[50D EMA]])/Table2[[#This Row],[50D EMA]]</f>
        <v>7.0893155816881354E-2</v>
      </c>
      <c r="U571" s="1">
        <f>(Table2[[#This Row],[Close Price]]-Table2[[#This Row],[200D EMA]])/Table2[[#This Row],[200D EMA]]</f>
        <v>0.1101443706331359</v>
      </c>
      <c r="V571">
        <v>1.20248399569241</v>
      </c>
      <c r="W571">
        <v>677.3</v>
      </c>
      <c r="X571">
        <v>719</v>
      </c>
      <c r="Y571">
        <v>677.3</v>
      </c>
      <c r="Z571">
        <v>719</v>
      </c>
      <c r="AA571">
        <v>677.3</v>
      </c>
      <c r="AB571">
        <v>722.5</v>
      </c>
      <c r="AC571" s="1">
        <f>(Table2[[#This Row],[Close Price]]/Table2[[#This Row],[Day Low]])-1</f>
        <v>3.3958364092721016E-3</v>
      </c>
      <c r="AD571" s="1">
        <f>(Table2[[#This Row],[Day High]]/Table2[[#This Row],[Close Price]])-1</f>
        <v>5.7975279576221173E-2</v>
      </c>
      <c r="AE571" s="1">
        <f>(Table2[[#This Row],[Close Price]]/Table2[[#This Row],[Current Week Low]])-1</f>
        <v>3.3958364092721016E-3</v>
      </c>
      <c r="AF571" s="1">
        <f>(Table2[[#This Row],[Current Week High]]/Table2[[#This Row],[Close Price]])-1</f>
        <v>5.7975279576221173E-2</v>
      </c>
      <c r="AG571" s="1">
        <f>(Table2[[#This Row],[Close Price]]/Table2[[#This Row],[Current Month Low]])-1</f>
        <v>3.3958364092721016E-3</v>
      </c>
      <c r="AH571" s="1">
        <f>(Table2[[#This Row],[Current Month High]]/Table2[[#This Row],[Close Price]])-1</f>
        <v>6.3125367863449133E-2</v>
      </c>
      <c r="AI571">
        <v>6.3125367863449098</v>
      </c>
      <c r="AJ571">
        <v>32.890105592491203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0.14000000000000001</v>
      </c>
      <c r="AM571" t="s">
        <v>3088</v>
      </c>
      <c r="AN571">
        <v>6.87</v>
      </c>
      <c r="AO571" t="s">
        <v>3088</v>
      </c>
      <c r="AP571">
        <v>-5.2805791879419001E-2</v>
      </c>
      <c r="AQ571">
        <f>(Table2[[#This Row],[Sharpe Ratio]]-AVERAGE(Table2[Sharpe Ratio]))/_xlfn.STDEV.P(Table2[Sharpe Ratio])</f>
        <v>-1.3102198370811358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1.5475314732190626</v>
      </c>
      <c r="AS571">
        <f>_xlfn.RANK.AVG(Table2[[#This Row],[1Y Return vs Nifty Z-Score]],Table2[1Y Return vs Nifty Z-Score])</f>
        <v>604</v>
      </c>
      <c r="AT571">
        <f>_xlfn.RANK.AVG(Table2[[#This Row],[6M Return vs Nifty Z-Score]],Table2[6M Return vs Nifty Z-Score])</f>
        <v>301</v>
      </c>
      <c r="AU571">
        <f>_xlfn.RANK.AVG(Table2[[#This Row],[Sharpe Ratio Z-Score]],Table2[Sharpe Ratio Z-Score])</f>
        <v>662</v>
      </c>
      <c r="AV571">
        <f>(Table2[[#This Row],[Rank 1Y]]+Table2[[#This Row],[Rank 6M]]+Table2[[#This Row],[Rank Sharpe]])/3</f>
        <v>522.33333333333337</v>
      </c>
    </row>
    <row r="572" spans="1:48" x14ac:dyDescent="0.3">
      <c r="A572" t="s">
        <v>1717</v>
      </c>
      <c r="B572" t="s">
        <v>1718</v>
      </c>
      <c r="C572" t="s">
        <v>3042</v>
      </c>
      <c r="D572" t="s">
        <v>924</v>
      </c>
      <c r="E572">
        <v>4413.35994605</v>
      </c>
      <c r="F572">
        <v>359.9</v>
      </c>
      <c r="G572">
        <v>-14.184001910219999</v>
      </c>
      <c r="H572">
        <f>(Table2[[#This Row],[1Y Return vs Nifty]]-AVERAGE(Table2[1Y Return vs Nifty]))/_xlfn.STDEV.P(Table2[1Y Return vs Nifty])</f>
        <v>-0.7251827603529053</v>
      </c>
      <c r="I572">
        <v>4.6700937870099501</v>
      </c>
      <c r="J572">
        <f>(Table2[[#This Row],[1M Return vs Nifty]]-AVERAGE(Table2[1M Return vs Nifty]))/_xlfn.STDEV.P(Table2[1M Return vs Nifty])</f>
        <v>0.67696409710033245</v>
      </c>
      <c r="K572">
        <v>-15.0329003045518</v>
      </c>
      <c r="L572">
        <f>(Table2[[#This Row],[6M Return vs Nifty]]-AVERAGE(Table2[6M Return vs Nifty]))/_xlfn.STDEV.P(Table2[6M Return vs Nifty])</f>
        <v>-0.69300947571502014</v>
      </c>
      <c r="M572">
        <v>5.5519371087692697</v>
      </c>
      <c r="N572">
        <f>(Table2[[#This Row],[1W Return vs Nifty]]-AVERAGE(Table2[1W Return vs Nifty]))/_xlfn.STDEV.P(Table2[1W Return vs Nifty])</f>
        <v>1.3335418303175357</v>
      </c>
      <c r="O572">
        <v>337.21</v>
      </c>
      <c r="P572">
        <v>326.74991789388702</v>
      </c>
      <c r="Q572">
        <v>335.823259852918</v>
      </c>
      <c r="R572">
        <v>63.861787690467402</v>
      </c>
      <c r="S572" s="1">
        <f>(Table2[[#This Row],[Close Price]]-Table2[[#This Row],[20D EMA]])/Table2[[#This Row],[20D EMA]]</f>
        <v>6.7287446991488975E-2</v>
      </c>
      <c r="T572" s="1">
        <f>(Table2[[#This Row],[Close Price]]-Table2[[#This Row],[50D EMA]])/Table2[[#This Row],[50D EMA]]</f>
        <v>0.1014539875626795</v>
      </c>
      <c r="U572" s="1">
        <f>(Table2[[#This Row],[Close Price]]-Table2[[#This Row],[200D EMA]])/Table2[[#This Row],[200D EMA]]</f>
        <v>7.1694677008456692E-2</v>
      </c>
      <c r="V572">
        <v>2.0202992990425601</v>
      </c>
      <c r="W572">
        <v>342.2</v>
      </c>
      <c r="X572">
        <v>374</v>
      </c>
      <c r="Y572">
        <v>337.55</v>
      </c>
      <c r="Z572">
        <v>374</v>
      </c>
      <c r="AA572">
        <v>337.55</v>
      </c>
      <c r="AB572">
        <v>374</v>
      </c>
      <c r="AC572" s="1">
        <f>(Table2[[#This Row],[Close Price]]/Table2[[#This Row],[Day Low]])-1</f>
        <v>5.1724137931034475E-2</v>
      </c>
      <c r="AD572" s="1">
        <f>(Table2[[#This Row],[Day High]]/Table2[[#This Row],[Close Price]])-1</f>
        <v>3.9177549319255434E-2</v>
      </c>
      <c r="AE572" s="1">
        <f>(Table2[[#This Row],[Close Price]]/Table2[[#This Row],[Current Week Low]])-1</f>
        <v>6.6212412975855228E-2</v>
      </c>
      <c r="AF572" s="1">
        <f>(Table2[[#This Row],[Current Week High]]/Table2[[#This Row],[Close Price]])-1</f>
        <v>3.9177549319255434E-2</v>
      </c>
      <c r="AG572" s="1">
        <f>(Table2[[#This Row],[Close Price]]/Table2[[#This Row],[Current Month Low]])-1</f>
        <v>6.6212412975855228E-2</v>
      </c>
      <c r="AH572" s="1">
        <f>(Table2[[#This Row],[Current Month High]]/Table2[[#This Row],[Close Price]])-1</f>
        <v>3.9177549319255434E-2</v>
      </c>
      <c r="AI572">
        <v>25.006946373992701</v>
      </c>
      <c r="AJ572">
        <v>34.316103750699703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0.15</v>
      </c>
      <c r="AM572" t="s">
        <v>3088</v>
      </c>
      <c r="AN572">
        <v>12.54</v>
      </c>
      <c r="AO572" t="s">
        <v>3088</v>
      </c>
      <c r="AP572">
        <v>2.6532460613184001E-2</v>
      </c>
      <c r="AQ572">
        <f>(Table2[[#This Row],[Sharpe Ratio]]-AVERAGE(Table2[Sharpe Ratio]))/_xlfn.STDEV.P(Table2[Sharpe Ratio])</f>
        <v>-0.38119169875178216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579</v>
      </c>
      <c r="AT572">
        <f>_xlfn.RANK.AVG(Table2[[#This Row],[6M Return vs Nifty Z-Score]],Table2[6M Return vs Nifty Z-Score])</f>
        <v>552</v>
      </c>
      <c r="AU572">
        <f>_xlfn.RANK.AVG(Table2[[#This Row],[Sharpe Ratio Z-Score]],Table2[Sharpe Ratio Z-Score])</f>
        <v>444</v>
      </c>
      <c r="AV572">
        <f>(Table2[[#This Row],[Rank 1Y]]+Table2[[#This Row],[Rank 6M]]+Table2[[#This Row],[Rank Sharpe]])/3</f>
        <v>525</v>
      </c>
    </row>
    <row r="573" spans="1:48" x14ac:dyDescent="0.3">
      <c r="A573" t="s">
        <v>128</v>
      </c>
      <c r="B573" t="s">
        <v>129</v>
      </c>
      <c r="C573" t="s">
        <v>3037</v>
      </c>
      <c r="D573" t="s">
        <v>130</v>
      </c>
      <c r="E573">
        <v>215444.8428704</v>
      </c>
      <c r="F573">
        <v>884</v>
      </c>
      <c r="G573">
        <v>-14.2051462662169</v>
      </c>
      <c r="H573">
        <f>(Table2[[#This Row],[1Y Return vs Nifty]]-AVERAGE(Table2[1Y Return vs Nifty]))/_xlfn.STDEV.P(Table2[1Y Return vs Nifty])</f>
        <v>-0.72551368091889101</v>
      </c>
      <c r="I573">
        <v>-7.8217292312958504</v>
      </c>
      <c r="J573">
        <f>(Table2[[#This Row],[1M Return vs Nifty]]-AVERAGE(Table2[1M Return vs Nifty]))/_xlfn.STDEV.P(Table2[1M Return vs Nifty])</f>
        <v>-0.6477028555631239</v>
      </c>
      <c r="K573">
        <v>-1.43868049285432</v>
      </c>
      <c r="L573">
        <f>(Table2[[#This Row],[6M Return vs Nifty]]-AVERAGE(Table2[6M Return vs Nifty]))/_xlfn.STDEV.P(Table2[6M Return vs Nifty])</f>
        <v>-0.19186387300369831</v>
      </c>
      <c r="M573">
        <v>-6.1064513810440799E-2</v>
      </c>
      <c r="N573">
        <f>(Table2[[#This Row],[1W Return vs Nifty]]-AVERAGE(Table2[1W Return vs Nifty]))/_xlfn.STDEV.P(Table2[1W Return vs Nifty])</f>
        <v>0.21334767461955295</v>
      </c>
      <c r="O573">
        <v>905.32</v>
      </c>
      <c r="P573">
        <v>905.83849826486801</v>
      </c>
      <c r="Q573">
        <v>856.22917794767898</v>
      </c>
      <c r="R573">
        <v>42.309042227947501</v>
      </c>
      <c r="S573" s="1">
        <f>(Table2[[#This Row],[Close Price]]-Table2[[#This Row],[20D EMA]])/Table2[[#This Row],[20D EMA]]</f>
        <v>-2.3549684089603728E-2</v>
      </c>
      <c r="T573" s="1">
        <f>(Table2[[#This Row],[Close Price]]-Table2[[#This Row],[50D EMA]])/Table2[[#This Row],[50D EMA]]</f>
        <v>-2.4108600271129578E-2</v>
      </c>
      <c r="U573" s="1">
        <f>(Table2[[#This Row],[Close Price]]-Table2[[#This Row],[200D EMA]])/Table2[[#This Row],[200D EMA]]</f>
        <v>3.2433865567260543E-2</v>
      </c>
      <c r="V573">
        <v>0.96219614503220197</v>
      </c>
      <c r="W573">
        <v>867.05</v>
      </c>
      <c r="X573">
        <v>893.05</v>
      </c>
      <c r="Y573">
        <v>854.15</v>
      </c>
      <c r="Z573">
        <v>893.05</v>
      </c>
      <c r="AA573">
        <v>854.15</v>
      </c>
      <c r="AB573">
        <v>957.95</v>
      </c>
      <c r="AC573" s="1">
        <f>(Table2[[#This Row],[Close Price]]/Table2[[#This Row],[Day Low]])-1</f>
        <v>1.9549045614439819E-2</v>
      </c>
      <c r="AD573" s="1">
        <f>(Table2[[#This Row],[Day High]]/Table2[[#This Row],[Close Price]])-1</f>
        <v>1.0237556561085936E-2</v>
      </c>
      <c r="AE573" s="1">
        <f>(Table2[[#This Row],[Close Price]]/Table2[[#This Row],[Current Week Low]])-1</f>
        <v>3.4947023356553419E-2</v>
      </c>
      <c r="AF573" s="1">
        <f>(Table2[[#This Row],[Current Week High]]/Table2[[#This Row],[Close Price]])-1</f>
        <v>1.0237556561085936E-2</v>
      </c>
      <c r="AG573" s="1">
        <f>(Table2[[#This Row],[Close Price]]/Table2[[#This Row],[Current Month Low]])-1</f>
        <v>3.4947023356553419E-2</v>
      </c>
      <c r="AH573" s="1">
        <f>(Table2[[#This Row],[Current Month High]]/Table2[[#This Row],[Close Price]])-1</f>
        <v>8.3653846153846301E-2</v>
      </c>
      <c r="AI573">
        <v>8.5294117647058698</v>
      </c>
      <c r="AJ573">
        <v>22.268326417703999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0.05</v>
      </c>
      <c r="AM573" t="s">
        <v>3088</v>
      </c>
      <c r="AN573">
        <v>-0.61</v>
      </c>
      <c r="AO573" t="s">
        <v>3089</v>
      </c>
      <c r="AP573">
        <v>-2.3669123676692001E-2</v>
      </c>
      <c r="AQ573">
        <f>(Table2[[#This Row],[Sharpe Ratio]]-AVERAGE(Table2[Sharpe Ratio]))/_xlfn.STDEV.P(Table2[Sharpe Ratio])</f>
        <v>-0.9690378250369045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580</v>
      </c>
      <c r="AT573">
        <f>_xlfn.RANK.AVG(Table2[[#This Row],[6M Return vs Nifty Z-Score]],Table2[6M Return vs Nifty Z-Score])</f>
        <v>386</v>
      </c>
      <c r="AU573">
        <f>_xlfn.RANK.AVG(Table2[[#This Row],[Sharpe Ratio Z-Score]],Table2[Sharpe Ratio Z-Score])</f>
        <v>610</v>
      </c>
      <c r="AV573">
        <f>(Table2[[#This Row],[Rank 1Y]]+Table2[[#This Row],[Rank 6M]]+Table2[[#This Row],[Rank Sharpe]])/3</f>
        <v>525.33333333333337</v>
      </c>
    </row>
    <row r="574" spans="1:48" x14ac:dyDescent="0.3">
      <c r="A574" t="s">
        <v>1585</v>
      </c>
      <c r="B574" t="s">
        <v>1586</v>
      </c>
      <c r="C574" t="s">
        <v>3042</v>
      </c>
      <c r="D574" t="s">
        <v>347</v>
      </c>
      <c r="E574">
        <v>5440.8304244999999</v>
      </c>
      <c r="F574">
        <v>255</v>
      </c>
      <c r="G574">
        <v>-15.2998587603609</v>
      </c>
      <c r="H574">
        <f>(Table2[[#This Row],[1Y Return vs Nifty]]-AVERAGE(Table2[1Y Return vs Nifty]))/_xlfn.STDEV.P(Table2[1Y Return vs Nifty])</f>
        <v>-0.74264652138973763</v>
      </c>
      <c r="I574">
        <v>-3.3849561234818899</v>
      </c>
      <c r="J574">
        <f>(Table2[[#This Row],[1M Return vs Nifty]]-AVERAGE(Table2[1M Return vs Nifty]))/_xlfn.STDEV.P(Table2[1M Return vs Nifty])</f>
        <v>-0.17721534515135767</v>
      </c>
      <c r="K574">
        <v>6.7120724375256797</v>
      </c>
      <c r="L574">
        <f>(Table2[[#This Row],[6M Return vs Nifty]]-AVERAGE(Table2[6M Return vs Nifty]))/_xlfn.STDEV.P(Table2[6M Return vs Nifty])</f>
        <v>0.10861044964419389</v>
      </c>
      <c r="M574">
        <v>-2.4141617214158999</v>
      </c>
      <c r="N574">
        <f>(Table2[[#This Row],[1W Return vs Nifty]]-AVERAGE(Table2[1W Return vs Nifty]))/_xlfn.STDEV.P(Table2[1W Return vs Nifty])</f>
        <v>-0.25626304652209142</v>
      </c>
      <c r="O574">
        <v>269.81</v>
      </c>
      <c r="P574">
        <v>258.47484536471097</v>
      </c>
      <c r="Q574">
        <v>236.34990312556201</v>
      </c>
      <c r="R574">
        <v>30.717490505248101</v>
      </c>
      <c r="S574" s="1">
        <f>(Table2[[#This Row],[Close Price]]-Table2[[#This Row],[20D EMA]])/Table2[[#This Row],[20D EMA]]</f>
        <v>-5.4890478484859721E-2</v>
      </c>
      <c r="T574" s="1">
        <f>(Table2[[#This Row],[Close Price]]-Table2[[#This Row],[50D EMA]])/Table2[[#This Row],[50D EMA]]</f>
        <v>-1.3443650038006313E-2</v>
      </c>
      <c r="U574" s="1">
        <f>(Table2[[#This Row],[Close Price]]-Table2[[#This Row],[200D EMA]])/Table2[[#This Row],[200D EMA]]</f>
        <v>7.8908840781415676E-2</v>
      </c>
      <c r="V574">
        <v>0.88473200320122503</v>
      </c>
      <c r="W574">
        <v>253.1</v>
      </c>
      <c r="X574">
        <v>265.55</v>
      </c>
      <c r="Y574">
        <v>253.1</v>
      </c>
      <c r="Z574">
        <v>268.8</v>
      </c>
      <c r="AA574">
        <v>253.1</v>
      </c>
      <c r="AB574">
        <v>292.3</v>
      </c>
      <c r="AC574" s="1">
        <f>(Table2[[#This Row],[Close Price]]/Table2[[#This Row],[Day Low]])-1</f>
        <v>7.5069142631372099E-3</v>
      </c>
      <c r="AD574" s="1">
        <f>(Table2[[#This Row],[Day High]]/Table2[[#This Row],[Close Price]])-1</f>
        <v>4.1372549019607963E-2</v>
      </c>
      <c r="AE574" s="1">
        <f>(Table2[[#This Row],[Close Price]]/Table2[[#This Row],[Current Week Low]])-1</f>
        <v>7.5069142631372099E-3</v>
      </c>
      <c r="AF574" s="1">
        <f>(Table2[[#This Row],[Current Week High]]/Table2[[#This Row],[Close Price]])-1</f>
        <v>5.4117647058823604E-2</v>
      </c>
      <c r="AG574" s="1">
        <f>(Table2[[#This Row],[Close Price]]/Table2[[#This Row],[Current Month Low]])-1</f>
        <v>7.5069142631372099E-3</v>
      </c>
      <c r="AH574" s="1">
        <f>(Table2[[#This Row],[Current Month High]]/Table2[[#This Row],[Close Price]])-1</f>
        <v>0.14627450980392154</v>
      </c>
      <c r="AI574">
        <v>16.509803921568601</v>
      </c>
      <c r="AJ574">
        <v>34.920634920634903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0.03</v>
      </c>
      <c r="AM574" t="s">
        <v>3088</v>
      </c>
      <c r="AN574">
        <v>-5.0999999999999996</v>
      </c>
      <c r="AO574" t="s">
        <v>3089</v>
      </c>
      <c r="AP574">
        <v>-9.1437359241555993E-2</v>
      </c>
      <c r="AQ574">
        <f>(Table2[[#This Row],[Sharpe Ratio]]-AVERAGE(Table2[Sharpe Ratio]))/_xlfn.STDEV.P(Table2[Sharpe Ratio])</f>
        <v>-1.7625843898614897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-2.8300988532804823</v>
      </c>
      <c r="AS574">
        <f>_xlfn.RANK.AVG(Table2[[#This Row],[1Y Return vs Nifty Z-Score]],Table2[1Y Return vs Nifty Z-Score])</f>
        <v>587</v>
      </c>
      <c r="AT574">
        <f>_xlfn.RANK.AVG(Table2[[#This Row],[6M Return vs Nifty Z-Score]],Table2[6M Return vs Nifty Z-Score])</f>
        <v>280</v>
      </c>
      <c r="AU574">
        <f>_xlfn.RANK.AVG(Table2[[#This Row],[Sharpe Ratio Z-Score]],Table2[Sharpe Ratio Z-Score])</f>
        <v>710</v>
      </c>
      <c r="AV574">
        <f>(Table2[[#This Row],[Rank 1Y]]+Table2[[#This Row],[Rank 6M]]+Table2[[#This Row],[Rank Sharpe]])/3</f>
        <v>525.66666666666663</v>
      </c>
    </row>
    <row r="575" spans="1:48" x14ac:dyDescent="0.3">
      <c r="A575" t="s">
        <v>2078</v>
      </c>
      <c r="B575" t="s">
        <v>2079</v>
      </c>
      <c r="C575" t="s">
        <v>3030</v>
      </c>
      <c r="D575" t="s">
        <v>598</v>
      </c>
      <c r="E575">
        <v>2804.7251635399998</v>
      </c>
      <c r="F575">
        <v>938.2</v>
      </c>
      <c r="G575">
        <v>6.7974354442983902</v>
      </c>
      <c r="H575">
        <f>(Table2[[#This Row],[1Y Return vs Nifty]]-AVERAGE(Table2[1Y Return vs Nifty]))/_xlfn.STDEV.P(Table2[1Y Return vs Nifty])</f>
        <v>-0.39681195891694221</v>
      </c>
      <c r="I575">
        <v>-13.3930506131619</v>
      </c>
      <c r="J575">
        <f>(Table2[[#This Row],[1M Return vs Nifty]]-AVERAGE(Table2[1M Return vs Nifty]))/_xlfn.STDEV.P(Table2[1M Return vs Nifty])</f>
        <v>-1.2385009565616911</v>
      </c>
      <c r="K575">
        <v>-27.857448588577899</v>
      </c>
      <c r="L575">
        <f>(Table2[[#This Row],[6M Return vs Nifty]]-AVERAGE(Table2[6M Return vs Nifty]))/_xlfn.STDEV.P(Table2[6M Return vs Nifty])</f>
        <v>-1.1657814382345952</v>
      </c>
      <c r="M575">
        <v>-4.3537503263597204</v>
      </c>
      <c r="N575">
        <f>(Table2[[#This Row],[1W Return vs Nifty]]-AVERAGE(Table2[1W Return vs Nifty]))/_xlfn.STDEV.P(Table2[1W Return vs Nifty])</f>
        <v>-0.64334930906229371</v>
      </c>
      <c r="O575">
        <v>1011.9</v>
      </c>
      <c r="P575">
        <v>1044.6177718923</v>
      </c>
      <c r="Q575">
        <v>1012.44453215739</v>
      </c>
      <c r="R575">
        <v>15.780173308504599</v>
      </c>
      <c r="S575" s="1">
        <f>(Table2[[#This Row],[Close Price]]-Table2[[#This Row],[20D EMA]])/Table2[[#This Row],[20D EMA]]</f>
        <v>-7.2833283921336034E-2</v>
      </c>
      <c r="T575" s="1">
        <f>(Table2[[#This Row],[Close Price]]-Table2[[#This Row],[50D EMA]])/Table2[[#This Row],[50D EMA]]</f>
        <v>-0.10187245014942325</v>
      </c>
      <c r="U575" s="1">
        <f>(Table2[[#This Row],[Close Price]]-Table2[[#This Row],[200D EMA]])/Table2[[#This Row],[200D EMA]]</f>
        <v>-7.3331950343180102E-2</v>
      </c>
      <c r="V575">
        <v>1.4057404066807599</v>
      </c>
      <c r="W575">
        <v>931.45</v>
      </c>
      <c r="X575">
        <v>968.55</v>
      </c>
      <c r="Y575">
        <v>931.45</v>
      </c>
      <c r="Z575">
        <v>984.45</v>
      </c>
      <c r="AA575">
        <v>931.45</v>
      </c>
      <c r="AB575">
        <v>1009.05</v>
      </c>
      <c r="AC575" s="1">
        <f>(Table2[[#This Row],[Close Price]]/Table2[[#This Row],[Day Low]])-1</f>
        <v>7.2467657952655085E-3</v>
      </c>
      <c r="AD575" s="1">
        <f>(Table2[[#This Row],[Day High]]/Table2[[#This Row],[Close Price]])-1</f>
        <v>3.234917927947123E-2</v>
      </c>
      <c r="AE575" s="1">
        <f>(Table2[[#This Row],[Close Price]]/Table2[[#This Row],[Current Week Low]])-1</f>
        <v>7.2467657952655085E-3</v>
      </c>
      <c r="AF575" s="1">
        <f>(Table2[[#This Row],[Current Week High]]/Table2[[#This Row],[Close Price]])-1</f>
        <v>4.9296525261138369E-2</v>
      </c>
      <c r="AG575" s="1">
        <f>(Table2[[#This Row],[Close Price]]/Table2[[#This Row],[Current Month Low]])-1</f>
        <v>7.2467657952655085E-3</v>
      </c>
      <c r="AH575" s="1">
        <f>(Table2[[#This Row],[Current Month High]]/Table2[[#This Row],[Close Price]])-1</f>
        <v>7.5516947345981578E-2</v>
      </c>
      <c r="AI575">
        <v>34.720741846088202</v>
      </c>
      <c r="AJ575">
        <v>31.954992967651201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-0.18</v>
      </c>
      <c r="AM575" t="s">
        <v>3089</v>
      </c>
      <c r="AN575">
        <v>-6.89</v>
      </c>
      <c r="AO575" t="s">
        <v>3089</v>
      </c>
      <c r="AP575">
        <v>1.7764482586204E-2</v>
      </c>
      <c r="AQ575">
        <f>(Table2[[#This Row],[Sharpe Ratio]]-AVERAGE(Table2[Sharpe Ratio]))/_xlfn.STDEV.P(Table2[Sharpe Ratio])</f>
        <v>-0.48386220191262963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435</v>
      </c>
      <c r="AT575">
        <f>_xlfn.RANK.AVG(Table2[[#This Row],[6M Return vs Nifty Z-Score]],Table2[6M Return vs Nifty Z-Score])</f>
        <v>674</v>
      </c>
      <c r="AU575">
        <f>_xlfn.RANK.AVG(Table2[[#This Row],[Sharpe Ratio Z-Score]],Table2[Sharpe Ratio Z-Score])</f>
        <v>474</v>
      </c>
      <c r="AV575">
        <f>(Table2[[#This Row],[Rank 1Y]]+Table2[[#This Row],[Rank 6M]]+Table2[[#This Row],[Rank Sharpe]])/3</f>
        <v>527.66666666666663</v>
      </c>
    </row>
    <row r="576" spans="1:48" x14ac:dyDescent="0.3">
      <c r="A576" t="s">
        <v>2134</v>
      </c>
      <c r="B576" t="s">
        <v>2135</v>
      </c>
      <c r="C576" t="s">
        <v>3032</v>
      </c>
      <c r="D576" t="s">
        <v>248</v>
      </c>
      <c r="E576">
        <v>2599.0805715000001</v>
      </c>
      <c r="F576">
        <v>900.3</v>
      </c>
      <c r="G576">
        <v>-34.848189063806998</v>
      </c>
      <c r="H576">
        <f>(Table2[[#This Row],[1Y Return vs Nifty]]-AVERAGE(Table2[1Y Return vs Nifty]))/_xlfn.STDEV.P(Table2[1Y Return vs Nifty])</f>
        <v>-1.0485884251790487</v>
      </c>
      <c r="I576">
        <v>12.9691115975205</v>
      </c>
      <c r="J576">
        <f>(Table2[[#This Row],[1M Return vs Nifty]]-AVERAGE(Table2[1M Return vs Nifty]))/_xlfn.STDEV.P(Table2[1M Return vs Nifty])</f>
        <v>1.5570145602744208</v>
      </c>
      <c r="K576">
        <v>3.2843059799579901</v>
      </c>
      <c r="L576">
        <f>(Table2[[#This Row],[6M Return vs Nifty]]-AVERAGE(Table2[6M Return vs Nifty]))/_xlfn.STDEV.P(Table2[6M Return vs Nifty])</f>
        <v>-1.7752821740698695E-2</v>
      </c>
      <c r="M576">
        <v>7.7531430318543899</v>
      </c>
      <c r="N576">
        <f>(Table2[[#This Row],[1W Return vs Nifty]]-AVERAGE(Table2[1W Return vs Nifty]))/_xlfn.STDEV.P(Table2[1W Return vs Nifty])</f>
        <v>1.7728394069668141</v>
      </c>
      <c r="O576">
        <v>892.46</v>
      </c>
      <c r="P576">
        <v>844.52299930574304</v>
      </c>
      <c r="Q576">
        <v>830.28493757019203</v>
      </c>
      <c r="R576">
        <v>47.5851044766382</v>
      </c>
      <c r="S576" s="1">
        <f>(Table2[[#This Row],[Close Price]]-Table2[[#This Row],[20D EMA]])/Table2[[#This Row],[20D EMA]]</f>
        <v>8.7847074378682721E-3</v>
      </c>
      <c r="T576" s="1">
        <f>(Table2[[#This Row],[Close Price]]-Table2[[#This Row],[50D EMA]])/Table2[[#This Row],[50D EMA]]</f>
        <v>6.6045567426949309E-2</v>
      </c>
      <c r="U576" s="1">
        <f>(Table2[[#This Row],[Close Price]]-Table2[[#This Row],[200D EMA]])/Table2[[#This Row],[200D EMA]]</f>
        <v>8.4326547744808245E-2</v>
      </c>
      <c r="V576">
        <v>2.0058386102634098</v>
      </c>
      <c r="W576">
        <v>897</v>
      </c>
      <c r="X576">
        <v>938.35</v>
      </c>
      <c r="Y576">
        <v>897</v>
      </c>
      <c r="Z576">
        <v>958.5</v>
      </c>
      <c r="AA576">
        <v>897</v>
      </c>
      <c r="AB576">
        <v>999</v>
      </c>
      <c r="AC576" s="1">
        <f>(Table2[[#This Row],[Close Price]]/Table2[[#This Row],[Day Low]])-1</f>
        <v>3.6789297658861297E-3</v>
      </c>
      <c r="AD576" s="1">
        <f>(Table2[[#This Row],[Day High]]/Table2[[#This Row],[Close Price]])-1</f>
        <v>4.2263689881150812E-2</v>
      </c>
      <c r="AE576" s="1">
        <f>(Table2[[#This Row],[Close Price]]/Table2[[#This Row],[Current Week Low]])-1</f>
        <v>3.6789297658861297E-3</v>
      </c>
      <c r="AF576" s="1">
        <f>(Table2[[#This Row],[Current Week High]]/Table2[[#This Row],[Close Price]])-1</f>
        <v>6.4645118293902071E-2</v>
      </c>
      <c r="AG576" s="1">
        <f>(Table2[[#This Row],[Close Price]]/Table2[[#This Row],[Current Month Low]])-1</f>
        <v>3.6789297658861297E-3</v>
      </c>
      <c r="AH576" s="1">
        <f>(Table2[[#This Row],[Current Month High]]/Table2[[#This Row],[Close Price]])-1</f>
        <v>0.10963012329223587</v>
      </c>
      <c r="AI576">
        <v>21.070754193046699</v>
      </c>
      <c r="AJ576">
        <v>36.140934522909397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0.09</v>
      </c>
      <c r="AM576" t="s">
        <v>3088</v>
      </c>
      <c r="AN576">
        <v>7.81</v>
      </c>
      <c r="AO576" t="s">
        <v>3088</v>
      </c>
      <c r="AP576">
        <v>-9.4569797666380004E-3</v>
      </c>
      <c r="AQ576">
        <f>(Table2[[#This Row],[Sharpe Ratio]]-AVERAGE(Table2[Sharpe Ratio]))/_xlfn.STDEV.P(Table2[Sharpe Ratio])</f>
        <v>-0.80261770380147224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1.4608950165200154</v>
      </c>
      <c r="AS576">
        <f>_xlfn.RANK.AVG(Table2[[#This Row],[1Y Return vs Nifty Z-Score]],Table2[1Y Return vs Nifty Z-Score])</f>
        <v>676</v>
      </c>
      <c r="AT576">
        <f>_xlfn.RANK.AVG(Table2[[#This Row],[6M Return vs Nifty Z-Score]],Table2[6M Return vs Nifty Z-Score])</f>
        <v>324</v>
      </c>
      <c r="AU576">
        <f>_xlfn.RANK.AVG(Table2[[#This Row],[Sharpe Ratio Z-Score]],Table2[Sharpe Ratio Z-Score])</f>
        <v>583</v>
      </c>
      <c r="AV576">
        <f>(Table2[[#This Row],[Rank 1Y]]+Table2[[#This Row],[Rank 6M]]+Table2[[#This Row],[Rank Sharpe]])/3</f>
        <v>527.66666666666663</v>
      </c>
    </row>
    <row r="577" spans="1:48" x14ac:dyDescent="0.3">
      <c r="A577" t="s">
        <v>1598</v>
      </c>
      <c r="B577" t="s">
        <v>1599</v>
      </c>
      <c r="C577" t="s">
        <v>3044</v>
      </c>
      <c r="D577" t="s">
        <v>296</v>
      </c>
      <c r="E577">
        <v>5361.2629286399997</v>
      </c>
      <c r="F577">
        <v>730.05</v>
      </c>
      <c r="G577">
        <v>-13.789672136897501</v>
      </c>
      <c r="H577">
        <f>(Table2[[#This Row],[1Y Return vs Nifty]]-AVERAGE(Table2[1Y Return vs Nifty]))/_xlfn.STDEV.P(Table2[1Y Return vs Nifty])</f>
        <v>-0.71901128689719929</v>
      </c>
      <c r="I577">
        <v>-4.1032196186210701</v>
      </c>
      <c r="J577">
        <f>(Table2[[#This Row],[1M Return vs Nifty]]-AVERAGE(Table2[1M Return vs Nifty]))/_xlfn.STDEV.P(Table2[1M Return vs Nifty])</f>
        <v>-0.2533819634200547</v>
      </c>
      <c r="K577">
        <v>-18.780624572594999</v>
      </c>
      <c r="L577">
        <f>(Table2[[#This Row],[6M Return vs Nifty]]-AVERAGE(Table2[6M Return vs Nifty]))/_xlfn.STDEV.P(Table2[6M Return vs Nifty])</f>
        <v>-0.83116786679004517</v>
      </c>
      <c r="M577">
        <v>-3.6270695424565398</v>
      </c>
      <c r="N577">
        <f>(Table2[[#This Row],[1W Return vs Nifty]]-AVERAGE(Table2[1W Return vs Nifty]))/_xlfn.STDEV.P(Table2[1W Return vs Nifty])</f>
        <v>-0.49832466415363069</v>
      </c>
      <c r="O577">
        <v>775.08</v>
      </c>
      <c r="P577">
        <v>776.57452150184702</v>
      </c>
      <c r="Q577">
        <v>762.37279813754003</v>
      </c>
      <c r="R577">
        <v>22.591108312469199</v>
      </c>
      <c r="S577" s="1">
        <f>(Table2[[#This Row],[Close Price]]-Table2[[#This Row],[20D EMA]])/Table2[[#This Row],[20D EMA]]</f>
        <v>-5.8097228673169327E-2</v>
      </c>
      <c r="T577" s="1">
        <f>(Table2[[#This Row],[Close Price]]-Table2[[#This Row],[50D EMA]])/Table2[[#This Row],[50D EMA]]</f>
        <v>-5.9909925208300061E-2</v>
      </c>
      <c r="U577" s="1">
        <f>(Table2[[#This Row],[Close Price]]-Table2[[#This Row],[200D EMA]])/Table2[[#This Row],[200D EMA]]</f>
        <v>-4.2397627796406115E-2</v>
      </c>
      <c r="V577">
        <v>1.2210672752095999</v>
      </c>
      <c r="W577">
        <v>723.25</v>
      </c>
      <c r="X577">
        <v>765</v>
      </c>
      <c r="Y577">
        <v>723.25</v>
      </c>
      <c r="Z577">
        <v>775</v>
      </c>
      <c r="AA577">
        <v>723.25</v>
      </c>
      <c r="AB577">
        <v>801</v>
      </c>
      <c r="AC577" s="1">
        <f>(Table2[[#This Row],[Close Price]]/Table2[[#This Row],[Day Low]])-1</f>
        <v>9.4020048392671196E-3</v>
      </c>
      <c r="AD577" s="1">
        <f>(Table2[[#This Row],[Day High]]/Table2[[#This Row],[Close Price]])-1</f>
        <v>4.7873433326484527E-2</v>
      </c>
      <c r="AE577" s="1">
        <f>(Table2[[#This Row],[Close Price]]/Table2[[#This Row],[Current Week Low]])-1</f>
        <v>9.4020048392671196E-3</v>
      </c>
      <c r="AF577" s="1">
        <f>(Table2[[#This Row],[Current Week High]]/Table2[[#This Row],[Close Price]])-1</f>
        <v>6.1571125265392768E-2</v>
      </c>
      <c r="AG577" s="1">
        <f>(Table2[[#This Row],[Close Price]]/Table2[[#This Row],[Current Month Low]])-1</f>
        <v>9.4020048392671196E-3</v>
      </c>
      <c r="AH577" s="1">
        <f>(Table2[[#This Row],[Current Month High]]/Table2[[#This Row],[Close Price]])-1</f>
        <v>9.718512430655446E-2</v>
      </c>
      <c r="AI577">
        <v>19.005547565235201</v>
      </c>
      <c r="AJ577">
        <v>17.182985553771999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-0.13</v>
      </c>
      <c r="AM577" t="s">
        <v>3089</v>
      </c>
      <c r="AN577">
        <v>-5.1100000000000003</v>
      </c>
      <c r="AO577" t="s">
        <v>3089</v>
      </c>
      <c r="AP577">
        <v>3.5920181731902999E-2</v>
      </c>
      <c r="AQ577">
        <f>(Table2[[#This Row],[Sharpe Ratio]]-AVERAGE(Table2[Sharpe Ratio]))/_xlfn.STDEV.P(Table2[Sharpe Ratio])</f>
        <v>-0.27126418207384928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577</v>
      </c>
      <c r="AT577">
        <f>_xlfn.RANK.AVG(Table2[[#This Row],[6M Return vs Nifty Z-Score]],Table2[6M Return vs Nifty Z-Score])</f>
        <v>600</v>
      </c>
      <c r="AU577">
        <f>_xlfn.RANK.AVG(Table2[[#This Row],[Sharpe Ratio Z-Score]],Table2[Sharpe Ratio Z-Score])</f>
        <v>412</v>
      </c>
      <c r="AV577">
        <f>(Table2[[#This Row],[Rank 1Y]]+Table2[[#This Row],[Rank 6M]]+Table2[[#This Row],[Rank Sharpe]])/3</f>
        <v>529.66666666666663</v>
      </c>
    </row>
    <row r="578" spans="1:48" x14ac:dyDescent="0.3">
      <c r="A578" t="s">
        <v>1141</v>
      </c>
      <c r="B578" t="s">
        <v>1142</v>
      </c>
      <c r="C578" t="s">
        <v>3030</v>
      </c>
      <c r="D578" t="s">
        <v>542</v>
      </c>
      <c r="E578">
        <v>10284.824615</v>
      </c>
      <c r="F578">
        <v>772.4</v>
      </c>
      <c r="G578">
        <v>-19.0165730909468</v>
      </c>
      <c r="H578">
        <f>(Table2[[#This Row],[1Y Return vs Nifty]]-AVERAGE(Table2[1Y Return vs Nifty]))/_xlfn.STDEV.P(Table2[1Y Return vs Nifty])</f>
        <v>-0.8008151035903367</v>
      </c>
      <c r="I578">
        <v>-10.914981216423699</v>
      </c>
      <c r="J578">
        <f>(Table2[[#This Row],[1M Return vs Nifty]]-AVERAGE(Table2[1M Return vs Nifty]))/_xlfn.STDEV.P(Table2[1M Return vs Nifty])</f>
        <v>-0.97571972507487448</v>
      </c>
      <c r="K578">
        <v>-14.994260308681501</v>
      </c>
      <c r="L578">
        <f>(Table2[[#This Row],[6M Return vs Nifty]]-AVERAGE(Table2[6M Return vs Nifty]))/_xlfn.STDEV.P(Table2[6M Return vs Nifty])</f>
        <v>-0.69158502736216043</v>
      </c>
      <c r="M578">
        <v>-5.09123504768327</v>
      </c>
      <c r="N578">
        <f>(Table2[[#This Row],[1W Return vs Nifty]]-AVERAGE(Table2[1W Return vs Nifty]))/_xlfn.STDEV.P(Table2[1W Return vs Nifty])</f>
        <v>-0.79053011004761597</v>
      </c>
      <c r="O578">
        <v>840.05</v>
      </c>
      <c r="P578">
        <v>833.95899590151498</v>
      </c>
      <c r="Q578">
        <v>785.56585179067804</v>
      </c>
      <c r="R578">
        <v>17.7875044073479</v>
      </c>
      <c r="S578" s="1">
        <f>(Table2[[#This Row],[Close Price]]-Table2[[#This Row],[20D EMA]])/Table2[[#This Row],[20D EMA]]</f>
        <v>-8.053092077852507E-2</v>
      </c>
      <c r="T578" s="1">
        <f>(Table2[[#This Row],[Close Price]]-Table2[[#This Row],[50D EMA]])/Table2[[#This Row],[50D EMA]]</f>
        <v>-7.3815374861409502E-2</v>
      </c>
      <c r="U578" s="1">
        <f>(Table2[[#This Row],[Close Price]]-Table2[[#This Row],[200D EMA]])/Table2[[#This Row],[200D EMA]]</f>
        <v>-1.6759704817446971E-2</v>
      </c>
      <c r="V578">
        <v>1.0294851452365501</v>
      </c>
      <c r="W578">
        <v>766.35</v>
      </c>
      <c r="X578">
        <v>807</v>
      </c>
      <c r="Y578">
        <v>766.35</v>
      </c>
      <c r="Z578">
        <v>819.8</v>
      </c>
      <c r="AA578">
        <v>766.35</v>
      </c>
      <c r="AB578">
        <v>853.45</v>
      </c>
      <c r="AC578" s="1">
        <f>(Table2[[#This Row],[Close Price]]/Table2[[#This Row],[Day Low]])-1</f>
        <v>7.8945651464734645E-3</v>
      </c>
      <c r="AD578" s="1">
        <f>(Table2[[#This Row],[Day High]]/Table2[[#This Row],[Close Price]])-1</f>
        <v>4.4795442775763972E-2</v>
      </c>
      <c r="AE578" s="1">
        <f>(Table2[[#This Row],[Close Price]]/Table2[[#This Row],[Current Week Low]])-1</f>
        <v>7.8945651464734645E-3</v>
      </c>
      <c r="AF578" s="1">
        <f>(Table2[[#This Row],[Current Week High]]/Table2[[#This Row],[Close Price]])-1</f>
        <v>6.1367167270844014E-2</v>
      </c>
      <c r="AG578" s="1">
        <f>(Table2[[#This Row],[Close Price]]/Table2[[#This Row],[Current Month Low]])-1</f>
        <v>7.8945651464734645E-3</v>
      </c>
      <c r="AH578" s="1">
        <f>(Table2[[#This Row],[Current Month High]]/Table2[[#This Row],[Close Price]])-1</f>
        <v>0.10493267736923872</v>
      </c>
      <c r="AI578">
        <v>21.439668565510001</v>
      </c>
      <c r="AJ578">
        <v>13.588235294117601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-0.03</v>
      </c>
      <c r="AM578" t="s">
        <v>3089</v>
      </c>
      <c r="AN578">
        <v>-9.0500000000000007</v>
      </c>
      <c r="AO578" t="s">
        <v>3089</v>
      </c>
      <c r="AP578">
        <v>3.0297507980242999E-2</v>
      </c>
      <c r="AQ578">
        <f>(Table2[[#This Row],[Sharpe Ratio]]-AVERAGE(Table2[Sharpe Ratio]))/_xlfn.STDEV.P(Table2[Sharpe Ratio])</f>
        <v>-0.33710407599418779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-3.5957540420691751</v>
      </c>
      <c r="AS578">
        <f>_xlfn.RANK.AVG(Table2[[#This Row],[1Y Return vs Nifty Z-Score]],Table2[1Y Return vs Nifty Z-Score])</f>
        <v>610</v>
      </c>
      <c r="AT578">
        <f>_xlfn.RANK.AVG(Table2[[#This Row],[6M Return vs Nifty Z-Score]],Table2[6M Return vs Nifty Z-Score])</f>
        <v>551</v>
      </c>
      <c r="AU578">
        <f>_xlfn.RANK.AVG(Table2[[#This Row],[Sharpe Ratio Z-Score]],Table2[Sharpe Ratio Z-Score])</f>
        <v>429</v>
      </c>
      <c r="AV578">
        <f>(Table2[[#This Row],[Rank 1Y]]+Table2[[#This Row],[Rank 6M]]+Table2[[#This Row],[Rank Sharpe]])/3</f>
        <v>530</v>
      </c>
    </row>
    <row r="579" spans="1:48" x14ac:dyDescent="0.3">
      <c r="A579" t="s">
        <v>30</v>
      </c>
      <c r="B579" t="s">
        <v>31</v>
      </c>
      <c r="C579" t="s">
        <v>3029</v>
      </c>
      <c r="D579" t="s">
        <v>21</v>
      </c>
      <c r="E579">
        <v>725282.5825284</v>
      </c>
      <c r="F579">
        <v>1751.1</v>
      </c>
      <c r="G579">
        <v>2.7755601068017999</v>
      </c>
      <c r="H579">
        <f>(Table2[[#This Row],[1Y Return vs Nifty]]-AVERAGE(Table2[1Y Return vs Nifty]))/_xlfn.STDEV.P(Table2[1Y Return vs Nifty])</f>
        <v>-0.45975647532610436</v>
      </c>
      <c r="I579">
        <v>7.9256744801410903</v>
      </c>
      <c r="J579">
        <f>(Table2[[#This Row],[1M Return vs Nifty]]-AVERAGE(Table2[1M Return vs Nifty]))/_xlfn.STDEV.P(Table2[1M Return vs Nifty])</f>
        <v>1.0221947451490829</v>
      </c>
      <c r="K579">
        <v>-8.1563030702125801</v>
      </c>
      <c r="L579">
        <f>(Table2[[#This Row],[6M Return vs Nifty]]-AVERAGE(Table2[6M Return vs Nifty]))/_xlfn.STDEV.P(Table2[6M Return vs Nifty])</f>
        <v>-0.43950640504666222</v>
      </c>
      <c r="M579">
        <v>-3.2704906358033199</v>
      </c>
      <c r="N579">
        <f>(Table2[[#This Row],[1W Return vs Nifty]]-AVERAGE(Table2[1W Return vs Nifty]))/_xlfn.STDEV.P(Table2[1W Return vs Nifty])</f>
        <v>-0.42716174026077536</v>
      </c>
      <c r="O579">
        <v>1771.69</v>
      </c>
      <c r="P579">
        <v>1671.2909297793799</v>
      </c>
      <c r="Q579">
        <v>1556.12236517825</v>
      </c>
      <c r="R579">
        <v>34.924337220021897</v>
      </c>
      <c r="S579" s="1">
        <f>(Table2[[#This Row],[Close Price]]-Table2[[#This Row],[20D EMA]])/Table2[[#This Row],[20D EMA]]</f>
        <v>-1.1621671962928133E-2</v>
      </c>
      <c r="T579" s="1">
        <f>(Table2[[#This Row],[Close Price]]-Table2[[#This Row],[50D EMA]])/Table2[[#This Row],[50D EMA]]</f>
        <v>4.7752948812541739E-2</v>
      </c>
      <c r="U579" s="1">
        <f>(Table2[[#This Row],[Close Price]]-Table2[[#This Row],[200D EMA]])/Table2[[#This Row],[200D EMA]]</f>
        <v>0.12529710978057673</v>
      </c>
      <c r="V579">
        <v>0.802763843973613</v>
      </c>
      <c r="W579">
        <v>1744.85</v>
      </c>
      <c r="X579">
        <v>1796.95</v>
      </c>
      <c r="Y579">
        <v>1718.55</v>
      </c>
      <c r="Z579">
        <v>1797.5</v>
      </c>
      <c r="AA579">
        <v>1718.55</v>
      </c>
      <c r="AB579">
        <v>1867.9</v>
      </c>
      <c r="AC579" s="1">
        <f>(Table2[[#This Row],[Close Price]]/Table2[[#This Row],[Day Low]])-1</f>
        <v>3.5819697968306752E-3</v>
      </c>
      <c r="AD579" s="1">
        <f>(Table2[[#This Row],[Day High]]/Table2[[#This Row],[Close Price]])-1</f>
        <v>2.618354177374238E-2</v>
      </c>
      <c r="AE579" s="1">
        <f>(Table2[[#This Row],[Close Price]]/Table2[[#This Row],[Current Week Low]])-1</f>
        <v>1.8940385790346514E-2</v>
      </c>
      <c r="AF579" s="1">
        <f>(Table2[[#This Row],[Current Week High]]/Table2[[#This Row],[Close Price]])-1</f>
        <v>2.6497630061104394E-2</v>
      </c>
      <c r="AG579" s="1">
        <f>(Table2[[#This Row],[Close Price]]/Table2[[#This Row],[Current Month Low]])-1</f>
        <v>1.8940385790346514E-2</v>
      </c>
      <c r="AH579" s="1">
        <f>(Table2[[#This Row],[Current Month High]]/Table2[[#This Row],[Close Price]])-1</f>
        <v>6.6700930843469841E-2</v>
      </c>
      <c r="AI579">
        <v>8.6745474273313992</v>
      </c>
      <c r="AJ579">
        <v>29.552768838086699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0.05</v>
      </c>
      <c r="AM579" t="s">
        <v>3088</v>
      </c>
      <c r="AN579">
        <v>-2.33</v>
      </c>
      <c r="AO579" t="s">
        <v>3089</v>
      </c>
      <c r="AP579">
        <v>-5.7362288476652E-2</v>
      </c>
      <c r="AQ579">
        <f>(Table2[[#This Row],[Sharpe Ratio]]-AVERAGE(Table2[Sharpe Ratio]))/_xlfn.STDEV.P(Table2[Sharpe Ratio])</f>
        <v>-1.3635751028960221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-1.6678049783804809</v>
      </c>
      <c r="AS579">
        <f>_xlfn.RANK.AVG(Table2[[#This Row],[1Y Return vs Nifty Z-Score]],Table2[1Y Return vs Nifty Z-Score])</f>
        <v>457</v>
      </c>
      <c r="AT579">
        <f>_xlfn.RANK.AVG(Table2[[#This Row],[6M Return vs Nifty Z-Score]],Table2[6M Return vs Nifty Z-Score])</f>
        <v>470</v>
      </c>
      <c r="AU579">
        <f>_xlfn.RANK.AVG(Table2[[#This Row],[Sharpe Ratio Z-Score]],Table2[Sharpe Ratio Z-Score])</f>
        <v>668</v>
      </c>
      <c r="AV579">
        <f>(Table2[[#This Row],[Rank 1Y]]+Table2[[#This Row],[Rank 6M]]+Table2[[#This Row],[Rank Sharpe]])/3</f>
        <v>531.66666666666663</v>
      </c>
    </row>
    <row r="580" spans="1:48" x14ac:dyDescent="0.3">
      <c r="A580" t="s">
        <v>114</v>
      </c>
      <c r="B580" t="s">
        <v>115</v>
      </c>
      <c r="C580" t="s">
        <v>3032</v>
      </c>
      <c r="D580" t="s">
        <v>116</v>
      </c>
      <c r="E580">
        <v>241858.82358600001</v>
      </c>
      <c r="F580">
        <v>2508.5</v>
      </c>
      <c r="G580">
        <v>-11.2406214938192</v>
      </c>
      <c r="H580">
        <f>(Table2[[#This Row],[1Y Return vs Nifty]]-AVERAGE(Table2[1Y Return vs Nifty]))/_xlfn.STDEV.P(Table2[1Y Return vs Nifty])</f>
        <v>-0.67911727065678074</v>
      </c>
      <c r="I580">
        <v>-1.1238843908228699</v>
      </c>
      <c r="J580">
        <f>(Table2[[#This Row],[1M Return vs Nifty]]-AVERAGE(Table2[1M Return vs Nifty]))/_xlfn.STDEV.P(Table2[1M Return vs Nifty])</f>
        <v>6.2554862725084343E-2</v>
      </c>
      <c r="K580">
        <v>-7.2975483764598703</v>
      </c>
      <c r="L580">
        <f>(Table2[[#This Row],[6M Return vs Nifty]]-AVERAGE(Table2[6M Return vs Nifty]))/_xlfn.STDEV.P(Table2[6M Return vs Nifty])</f>
        <v>-0.40784874873809179</v>
      </c>
      <c r="M580">
        <v>4.8883888199919401</v>
      </c>
      <c r="N580">
        <f>(Table2[[#This Row],[1W Return vs Nifty]]-AVERAGE(Table2[1W Return vs Nifty]))/_xlfn.STDEV.P(Table2[1W Return vs Nifty])</f>
        <v>1.2011166209390742</v>
      </c>
      <c r="O580">
        <v>2522.34</v>
      </c>
      <c r="P580">
        <v>2528.1734565817901</v>
      </c>
      <c r="Q580">
        <v>2469.3069803083499</v>
      </c>
      <c r="R580">
        <v>47.347050126011801</v>
      </c>
      <c r="S580" s="1">
        <f>(Table2[[#This Row],[Close Price]]-Table2[[#This Row],[20D EMA]])/Table2[[#This Row],[20D EMA]]</f>
        <v>-5.4869684499314706E-3</v>
      </c>
      <c r="T580" s="1">
        <f>(Table2[[#This Row],[Close Price]]-Table2[[#This Row],[50D EMA]])/Table2[[#This Row],[50D EMA]]</f>
        <v>-7.781687815198229E-3</v>
      </c>
      <c r="U580" s="1">
        <f>(Table2[[#This Row],[Close Price]]-Table2[[#This Row],[200D EMA]])/Table2[[#This Row],[200D EMA]]</f>
        <v>1.5872072611545416E-2</v>
      </c>
      <c r="V580">
        <v>1.5687456494730301</v>
      </c>
      <c r="W580">
        <v>2501</v>
      </c>
      <c r="X580">
        <v>2528</v>
      </c>
      <c r="Y580">
        <v>2475.0500000000002</v>
      </c>
      <c r="Z580">
        <v>2528.9</v>
      </c>
      <c r="AA580">
        <v>2456.35</v>
      </c>
      <c r="AB580">
        <v>2528.9</v>
      </c>
      <c r="AC580" s="1">
        <f>(Table2[[#This Row],[Close Price]]/Table2[[#This Row],[Day Low]])-1</f>
        <v>2.9988004798080503E-3</v>
      </c>
      <c r="AD580" s="1">
        <f>(Table2[[#This Row],[Day High]]/Table2[[#This Row],[Close Price]])-1</f>
        <v>7.7735698624676886E-3</v>
      </c>
      <c r="AE580" s="1">
        <f>(Table2[[#This Row],[Close Price]]/Table2[[#This Row],[Current Week Low]])-1</f>
        <v>1.351487848730315E-2</v>
      </c>
      <c r="AF580" s="1">
        <f>(Table2[[#This Row],[Current Week High]]/Table2[[#This Row],[Close Price]])-1</f>
        <v>8.1323500099661494E-3</v>
      </c>
      <c r="AG580" s="1">
        <f>(Table2[[#This Row],[Close Price]]/Table2[[#This Row],[Current Month Low]])-1</f>
        <v>2.1230687809147719E-2</v>
      </c>
      <c r="AH580" s="1">
        <f>(Table2[[#This Row],[Current Month High]]/Table2[[#This Row],[Close Price]])-1</f>
        <v>8.1323500099661494E-3</v>
      </c>
      <c r="AI580">
        <v>10.396651385289999</v>
      </c>
      <c r="AJ580">
        <v>16.946386946386902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-0.08</v>
      </c>
      <c r="AM580" t="s">
        <v>3089</v>
      </c>
      <c r="AN580">
        <v>-3.44</v>
      </c>
      <c r="AO580" t="s">
        <v>3089</v>
      </c>
      <c r="AP580">
        <v>-3.5043917673850001E-3</v>
      </c>
      <c r="AQ580">
        <f>(Table2[[#This Row],[Sharpe Ratio]]-AVERAGE(Table2[Sharpe Ratio]))/_xlfn.STDEV.P(Table2[Sharpe Ratio])</f>
        <v>-0.73291460884480863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560</v>
      </c>
      <c r="AT580">
        <f>_xlfn.RANK.AVG(Table2[[#This Row],[6M Return vs Nifty Z-Score]],Table2[6M Return vs Nifty Z-Score])</f>
        <v>464</v>
      </c>
      <c r="AU580">
        <f>_xlfn.RANK.AVG(Table2[[#This Row],[Sharpe Ratio Z-Score]],Table2[Sharpe Ratio Z-Score])</f>
        <v>572</v>
      </c>
      <c r="AV580">
        <f>(Table2[[#This Row],[Rank 1Y]]+Table2[[#This Row],[Rank 6M]]+Table2[[#This Row],[Rank Sharpe]])/3</f>
        <v>532</v>
      </c>
    </row>
    <row r="581" spans="1:48" x14ac:dyDescent="0.3">
      <c r="A581" t="s">
        <v>1181</v>
      </c>
      <c r="B581" t="s">
        <v>1182</v>
      </c>
      <c r="C581" t="s">
        <v>3038</v>
      </c>
      <c r="D581" t="s">
        <v>75</v>
      </c>
      <c r="E581">
        <v>9650.1221126599994</v>
      </c>
      <c r="F581">
        <v>820.1</v>
      </c>
      <c r="G581">
        <v>2.39893377304589</v>
      </c>
      <c r="H581">
        <f>(Table2[[#This Row],[1Y Return vs Nifty]]-AVERAGE(Table2[1Y Return vs Nifty]))/_xlfn.STDEV.P(Table2[1Y Return vs Nifty])</f>
        <v>-0.46565088041225938</v>
      </c>
      <c r="I581">
        <v>-6.1353340510435901</v>
      </c>
      <c r="J581">
        <f>(Table2[[#This Row],[1M Return vs Nifty]]-AVERAGE(Table2[1M Return vs Nifty]))/_xlfn.STDEV.P(Table2[1M Return vs Nifty])</f>
        <v>-0.46887291527838909</v>
      </c>
      <c r="K581">
        <v>-20.349124585538299</v>
      </c>
      <c r="L581">
        <f>(Table2[[#This Row],[6M Return vs Nifty]]-AVERAGE(Table2[6M Return vs Nifty]))/_xlfn.STDEV.P(Table2[6M Return vs Nifty])</f>
        <v>-0.88899000702517761</v>
      </c>
      <c r="M581">
        <v>-4.9576708136159304</v>
      </c>
      <c r="N581">
        <f>(Table2[[#This Row],[1W Return vs Nifty]]-AVERAGE(Table2[1W Return vs Nifty]))/_xlfn.STDEV.P(Table2[1W Return vs Nifty])</f>
        <v>-0.76387451924738614</v>
      </c>
      <c r="O581">
        <v>854.84</v>
      </c>
      <c r="P581">
        <v>848.17654394145995</v>
      </c>
      <c r="Q581">
        <v>821.13029446186704</v>
      </c>
      <c r="R581">
        <v>34.965266626756801</v>
      </c>
      <c r="S581" s="1">
        <f>(Table2[[#This Row],[Close Price]]-Table2[[#This Row],[20D EMA]])/Table2[[#This Row],[20D EMA]]</f>
        <v>-4.0639183940854438E-2</v>
      </c>
      <c r="T581" s="1">
        <f>(Table2[[#This Row],[Close Price]]-Table2[[#This Row],[50D EMA]])/Table2[[#This Row],[50D EMA]]</f>
        <v>-3.3102240496994617E-2</v>
      </c>
      <c r="U581" s="1">
        <f>(Table2[[#This Row],[Close Price]]-Table2[[#This Row],[200D EMA]])/Table2[[#This Row],[200D EMA]]</f>
        <v>-1.2547271350428319E-3</v>
      </c>
      <c r="V581">
        <v>0.74972811177325704</v>
      </c>
      <c r="W581">
        <v>809.1</v>
      </c>
      <c r="X581">
        <v>829.8</v>
      </c>
      <c r="Y581">
        <v>805.9</v>
      </c>
      <c r="Z581">
        <v>840</v>
      </c>
      <c r="AA581">
        <v>805.9</v>
      </c>
      <c r="AB581">
        <v>885</v>
      </c>
      <c r="AC581" s="1">
        <f>(Table2[[#This Row],[Close Price]]/Table2[[#This Row],[Day Low]])-1</f>
        <v>1.3595352861203835E-2</v>
      </c>
      <c r="AD581" s="1">
        <f>(Table2[[#This Row],[Day High]]/Table2[[#This Row],[Close Price]])-1</f>
        <v>1.1827825874893172E-2</v>
      </c>
      <c r="AE581" s="1">
        <f>(Table2[[#This Row],[Close Price]]/Table2[[#This Row],[Current Week Low]])-1</f>
        <v>1.76200521156471E-2</v>
      </c>
      <c r="AF581" s="1">
        <f>(Table2[[#This Row],[Current Week High]]/Table2[[#This Row],[Close Price]])-1</f>
        <v>2.4265333495915087E-2</v>
      </c>
      <c r="AG581" s="1">
        <f>(Table2[[#This Row],[Close Price]]/Table2[[#This Row],[Current Month Low]])-1</f>
        <v>1.76200521156471E-2</v>
      </c>
      <c r="AH581" s="1">
        <f>(Table2[[#This Row],[Current Month High]]/Table2[[#This Row],[Close Price]])-1</f>
        <v>7.9136690647481966E-2</v>
      </c>
      <c r="AI581">
        <v>21.924155590781599</v>
      </c>
      <c r="AJ581">
        <v>30.943637234552099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</v>
      </c>
      <c r="AM581" t="s">
        <v>3090</v>
      </c>
      <c r="AN581">
        <v>-2.82</v>
      </c>
      <c r="AO581" t="s">
        <v>3089</v>
      </c>
      <c r="AP581">
        <v>5.8175472728529999E-3</v>
      </c>
      <c r="AQ581">
        <f>(Table2[[#This Row],[Sharpe Ratio]]-AVERAGE(Table2[Sharpe Ratio]))/_xlfn.STDEV.P(Table2[Sharpe Ratio])</f>
        <v>-0.6237573814029832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-3.2111457033661956</v>
      </c>
      <c r="AS581">
        <f>_xlfn.RANK.AVG(Table2[[#This Row],[1Y Return vs Nifty Z-Score]],Table2[1Y Return vs Nifty Z-Score])</f>
        <v>463</v>
      </c>
      <c r="AT581">
        <f>_xlfn.RANK.AVG(Table2[[#This Row],[6M Return vs Nifty Z-Score]],Table2[6M Return vs Nifty Z-Score])</f>
        <v>624</v>
      </c>
      <c r="AU581">
        <f>_xlfn.RANK.AVG(Table2[[#This Row],[Sharpe Ratio Z-Score]],Table2[Sharpe Ratio Z-Score])</f>
        <v>509</v>
      </c>
      <c r="AV581">
        <f>(Table2[[#This Row],[Rank 1Y]]+Table2[[#This Row],[Rank 6M]]+Table2[[#This Row],[Rank Sharpe]])/3</f>
        <v>532</v>
      </c>
    </row>
    <row r="582" spans="1:48" x14ac:dyDescent="0.3">
      <c r="A582" t="s">
        <v>19</v>
      </c>
      <c r="B582" t="s">
        <v>20</v>
      </c>
      <c r="C582" t="s">
        <v>3029</v>
      </c>
      <c r="D582" t="s">
        <v>21</v>
      </c>
      <c r="E582">
        <v>1509176.6655081599</v>
      </c>
      <c r="F582">
        <v>4171.2</v>
      </c>
      <c r="G582">
        <v>-3.2088103860996302</v>
      </c>
      <c r="H582">
        <f>(Table2[[#This Row],[1Y Return vs Nifty]]-AVERAGE(Table2[1Y Return vs Nifty]))/_xlfn.STDEV.P(Table2[1Y Return vs Nifty])</f>
        <v>-0.55341509850048787</v>
      </c>
      <c r="I582">
        <v>4.7222665774233299</v>
      </c>
      <c r="J582">
        <f>(Table2[[#This Row],[1M Return vs Nifty]]-AVERAGE(Table2[1M Return vs Nifty]))/_xlfn.STDEV.P(Table2[1M Return vs Nifty])</f>
        <v>0.68249664196488613</v>
      </c>
      <c r="K582">
        <v>-8.5570823119220591</v>
      </c>
      <c r="L582">
        <f>(Table2[[#This Row],[6M Return vs Nifty]]-AVERAGE(Table2[6M Return vs Nifty]))/_xlfn.STDEV.P(Table2[6M Return vs Nifty])</f>
        <v>-0.45428097522595695</v>
      </c>
      <c r="M582">
        <v>-1.92371761384616</v>
      </c>
      <c r="N582">
        <f>(Table2[[#This Row],[1W Return vs Nifty]]-AVERAGE(Table2[1W Return vs Nifty]))/_xlfn.STDEV.P(Table2[1W Return vs Nifty])</f>
        <v>-0.15838446747695711</v>
      </c>
      <c r="O582">
        <v>4222.46</v>
      </c>
      <c r="P582">
        <v>4089.4846972790201</v>
      </c>
      <c r="Q582">
        <v>3867.8186208461798</v>
      </c>
      <c r="R582">
        <v>36.228033259167098</v>
      </c>
      <c r="S582" s="1">
        <f>(Table2[[#This Row],[Close Price]]-Table2[[#This Row],[20D EMA]])/Table2[[#This Row],[20D EMA]]</f>
        <v>-1.2139842650966549E-2</v>
      </c>
      <c r="T582" s="1">
        <f>(Table2[[#This Row],[Close Price]]-Table2[[#This Row],[50D EMA]])/Table2[[#This Row],[50D EMA]]</f>
        <v>1.9981809144645975E-2</v>
      </c>
      <c r="U582" s="1">
        <f>(Table2[[#This Row],[Close Price]]-Table2[[#This Row],[200D EMA]])/Table2[[#This Row],[200D EMA]]</f>
        <v>7.843733351887322E-2</v>
      </c>
      <c r="V582">
        <v>0.90859228006554704</v>
      </c>
      <c r="W582">
        <v>4160.8</v>
      </c>
      <c r="X582">
        <v>4258.25</v>
      </c>
      <c r="Y582">
        <v>4110.5</v>
      </c>
      <c r="Z582">
        <v>4258.25</v>
      </c>
      <c r="AA582">
        <v>4110.5</v>
      </c>
      <c r="AB582">
        <v>4419.3</v>
      </c>
      <c r="AC582" s="1">
        <f>(Table2[[#This Row],[Close Price]]/Table2[[#This Row],[Day Low]])-1</f>
        <v>2.4995193232069113E-3</v>
      </c>
      <c r="AD582" s="1">
        <f>(Table2[[#This Row],[Day High]]/Table2[[#This Row],[Close Price]])-1</f>
        <v>2.0869294207901845E-2</v>
      </c>
      <c r="AE582" s="1">
        <f>(Table2[[#This Row],[Close Price]]/Table2[[#This Row],[Current Week Low]])-1</f>
        <v>1.4767059968373575E-2</v>
      </c>
      <c r="AF582" s="1">
        <f>(Table2[[#This Row],[Current Week High]]/Table2[[#This Row],[Close Price]])-1</f>
        <v>2.0869294207901845E-2</v>
      </c>
      <c r="AG582" s="1">
        <f>(Table2[[#This Row],[Close Price]]/Table2[[#This Row],[Current Month Low]])-1</f>
        <v>1.4767059968373575E-2</v>
      </c>
      <c r="AH582" s="1">
        <f>(Table2[[#This Row],[Current Month High]]/Table2[[#This Row],[Close Price]])-1</f>
        <v>5.9479286536248566E-2</v>
      </c>
      <c r="AI582">
        <v>6.2284234752589098</v>
      </c>
      <c r="AJ582">
        <v>25.9800664451827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-0.06</v>
      </c>
      <c r="AM582" t="s">
        <v>3089</v>
      </c>
      <c r="AN582">
        <v>-3.05</v>
      </c>
      <c r="AO582" t="s">
        <v>3089</v>
      </c>
      <c r="AP582">
        <v>-2.5426324396852999E-2</v>
      </c>
      <c r="AQ582">
        <f>(Table2[[#This Row],[Sharpe Ratio]]-AVERAGE(Table2[Sharpe Ratio]))/_xlfn.STDEV.P(Table2[Sharpe Ratio])</f>
        <v>-0.98961414052701913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-1.4731980397655349</v>
      </c>
      <c r="AS582">
        <f>_xlfn.RANK.AVG(Table2[[#This Row],[1Y Return vs Nifty Z-Score]],Table2[1Y Return vs Nifty Z-Score])</f>
        <v>513</v>
      </c>
      <c r="AT582">
        <f>_xlfn.RANK.AVG(Table2[[#This Row],[6M Return vs Nifty Z-Score]],Table2[6M Return vs Nifty Z-Score])</f>
        <v>476</v>
      </c>
      <c r="AU582">
        <f>_xlfn.RANK.AVG(Table2[[#This Row],[Sharpe Ratio Z-Score]],Table2[Sharpe Ratio Z-Score])</f>
        <v>613</v>
      </c>
      <c r="AV582">
        <f>(Table2[[#This Row],[Rank 1Y]]+Table2[[#This Row],[Rank 6M]]+Table2[[#This Row],[Rank Sharpe]])/3</f>
        <v>534</v>
      </c>
    </row>
    <row r="583" spans="1:48" x14ac:dyDescent="0.3">
      <c r="A583" t="s">
        <v>567</v>
      </c>
      <c r="B583" t="s">
        <v>568</v>
      </c>
      <c r="C583" t="s">
        <v>3034</v>
      </c>
      <c r="D583" t="s">
        <v>196</v>
      </c>
      <c r="E583">
        <v>32904.367239899999</v>
      </c>
      <c r="F583">
        <v>820.95</v>
      </c>
      <c r="G583">
        <v>-24.907666259571599</v>
      </c>
      <c r="H583">
        <f>(Table2[[#This Row],[1Y Return vs Nifty]]-AVERAGE(Table2[1Y Return vs Nifty]))/_xlfn.STDEV.P(Table2[1Y Return vs Nifty])</f>
        <v>-0.89301388637290247</v>
      </c>
      <c r="I583">
        <v>10.73342866049</v>
      </c>
      <c r="J583">
        <f>(Table2[[#This Row],[1M Return vs Nifty]]-AVERAGE(Table2[1M Return vs Nifty]))/_xlfn.STDEV.P(Table2[1M Return vs Nifty])</f>
        <v>1.3199366494700508</v>
      </c>
      <c r="K583">
        <v>-2.77048945534181</v>
      </c>
      <c r="L583">
        <f>(Table2[[#This Row],[6M Return vs Nifty]]-AVERAGE(Table2[6M Return vs Nifty]))/_xlfn.STDEV.P(Table2[6M Return vs Nifty])</f>
        <v>-0.2409604901282667</v>
      </c>
      <c r="M583">
        <v>3.5663573175686798</v>
      </c>
      <c r="N583">
        <f>(Table2[[#This Row],[1W Return vs Nifty]]-AVERAGE(Table2[1W Return vs Nifty]))/_xlfn.STDEV.P(Table2[1W Return vs Nifty])</f>
        <v>0.93727704592350003</v>
      </c>
      <c r="O583">
        <v>778.48</v>
      </c>
      <c r="P583">
        <v>745.05550722322903</v>
      </c>
      <c r="Q583">
        <v>719.66109999701905</v>
      </c>
      <c r="R583">
        <v>67.207326649092593</v>
      </c>
      <c r="S583" s="1">
        <f>(Table2[[#This Row],[Close Price]]-Table2[[#This Row],[20D EMA]])/Table2[[#This Row],[20D EMA]]</f>
        <v>5.455503031548662E-2</v>
      </c>
      <c r="T583" s="1">
        <f>(Table2[[#This Row],[Close Price]]-Table2[[#This Row],[50D EMA]])/Table2[[#This Row],[50D EMA]]</f>
        <v>0.10186421285526041</v>
      </c>
      <c r="U583" s="1">
        <f>(Table2[[#This Row],[Close Price]]-Table2[[#This Row],[200D EMA]])/Table2[[#This Row],[200D EMA]]</f>
        <v>0.14074527580190252</v>
      </c>
      <c r="V583">
        <v>1.28544765724276</v>
      </c>
      <c r="W583">
        <v>803.95</v>
      </c>
      <c r="X583">
        <v>826.5</v>
      </c>
      <c r="Y583">
        <v>796.95</v>
      </c>
      <c r="Z583">
        <v>826.5</v>
      </c>
      <c r="AA583">
        <v>796.95</v>
      </c>
      <c r="AB583">
        <v>835</v>
      </c>
      <c r="AC583" s="1">
        <f>(Table2[[#This Row],[Close Price]]/Table2[[#This Row],[Day Low]])-1</f>
        <v>2.1145593631444637E-2</v>
      </c>
      <c r="AD583" s="1">
        <f>(Table2[[#This Row],[Day High]]/Table2[[#This Row],[Close Price]])-1</f>
        <v>6.7604604421704906E-3</v>
      </c>
      <c r="AE583" s="1">
        <f>(Table2[[#This Row],[Close Price]]/Table2[[#This Row],[Current Week Low]])-1</f>
        <v>3.0114812723508466E-2</v>
      </c>
      <c r="AF583" s="1">
        <f>(Table2[[#This Row],[Current Week High]]/Table2[[#This Row],[Close Price]])-1</f>
        <v>6.7604604421704906E-3</v>
      </c>
      <c r="AG583" s="1">
        <f>(Table2[[#This Row],[Close Price]]/Table2[[#This Row],[Current Month Low]])-1</f>
        <v>3.0114812723508466E-2</v>
      </c>
      <c r="AH583" s="1">
        <f>(Table2[[#This Row],[Current Month High]]/Table2[[#This Row],[Close Price]])-1</f>
        <v>1.7114318777026627E-2</v>
      </c>
      <c r="AI583">
        <v>4.7871368536451504</v>
      </c>
      <c r="AJ583">
        <v>35.102443841026897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0.05</v>
      </c>
      <c r="AM583" t="s">
        <v>3088</v>
      </c>
      <c r="AN583">
        <v>9.4499999999999993</v>
      </c>
      <c r="AO583" t="s">
        <v>3088</v>
      </c>
      <c r="AP583">
        <v>-4.7582135788800002E-4</v>
      </c>
      <c r="AQ583">
        <f>(Table2[[#This Row],[Sharpe Ratio]]-AVERAGE(Table2[Sharpe Ratio]))/_xlfn.STDEV.P(Table2[Sharpe Ratio])</f>
        <v>-0.69745091962885697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0.42578839926352474</v>
      </c>
      <c r="AS583">
        <f>_xlfn.RANK.AVG(Table2[[#This Row],[1Y Return vs Nifty Z-Score]],Table2[1Y Return vs Nifty Z-Score])</f>
        <v>636</v>
      </c>
      <c r="AT583">
        <f>_xlfn.RANK.AVG(Table2[[#This Row],[6M Return vs Nifty Z-Score]],Table2[6M Return vs Nifty Z-Score])</f>
        <v>402</v>
      </c>
      <c r="AU583">
        <f>_xlfn.RANK.AVG(Table2[[#This Row],[Sharpe Ratio Z-Score]],Table2[Sharpe Ratio Z-Score])</f>
        <v>565</v>
      </c>
      <c r="AV583">
        <f>(Table2[[#This Row],[Rank 1Y]]+Table2[[#This Row],[Rank 6M]]+Table2[[#This Row],[Rank Sharpe]])/3</f>
        <v>534.33333333333337</v>
      </c>
    </row>
    <row r="584" spans="1:48" x14ac:dyDescent="0.3">
      <c r="A584" t="s">
        <v>1951</v>
      </c>
      <c r="B584" t="s">
        <v>1952</v>
      </c>
      <c r="C584" t="s">
        <v>3029</v>
      </c>
      <c r="D584" t="s">
        <v>310</v>
      </c>
      <c r="E584">
        <v>3213.2004798599901</v>
      </c>
      <c r="F584">
        <v>1200.1500000000001</v>
      </c>
      <c r="G584">
        <v>-11.157020254064699</v>
      </c>
      <c r="H584">
        <f>(Table2[[#This Row],[1Y Return vs Nifty]]-AVERAGE(Table2[1Y Return vs Nifty]))/_xlfn.STDEV.P(Table2[1Y Return vs Nifty])</f>
        <v>-0.6778088662021492</v>
      </c>
      <c r="I584">
        <v>-8.4504505657345703</v>
      </c>
      <c r="J584">
        <f>(Table2[[#This Row],[1M Return vs Nifty]]-AVERAGE(Table2[1M Return vs Nifty]))/_xlfn.STDEV.P(Table2[1M Return vs Nifty])</f>
        <v>-0.71437417911173395</v>
      </c>
      <c r="K584">
        <v>-36.939696168881497</v>
      </c>
      <c r="L584">
        <f>(Table2[[#This Row],[6M Return vs Nifty]]-AVERAGE(Table2[6M Return vs Nifty]))/_xlfn.STDEV.P(Table2[6M Return vs Nifty])</f>
        <v>-1.5005949472590863</v>
      </c>
      <c r="M584">
        <v>-12.069690400273601</v>
      </c>
      <c r="N584">
        <f>(Table2[[#This Row],[1W Return vs Nifty]]-AVERAGE(Table2[1W Return vs Nifty]))/_xlfn.STDEV.P(Table2[1W Return vs Nifty])</f>
        <v>-2.1832296721365063</v>
      </c>
      <c r="O584">
        <v>1437.49</v>
      </c>
      <c r="P584">
        <v>1405.1166086580499</v>
      </c>
      <c r="Q584">
        <v>1317.94644609694</v>
      </c>
      <c r="R584">
        <v>14.7337985204588</v>
      </c>
      <c r="S584" s="1">
        <f>(Table2[[#This Row],[Close Price]]-Table2[[#This Row],[20D EMA]])/Table2[[#This Row],[20D EMA]]</f>
        <v>-0.16510723552859494</v>
      </c>
      <c r="T584" s="1">
        <f>(Table2[[#This Row],[Close Price]]-Table2[[#This Row],[50D EMA]])/Table2[[#This Row],[50D EMA]]</f>
        <v>-0.145871600545525</v>
      </c>
      <c r="U584" s="1">
        <f>(Table2[[#This Row],[Close Price]]-Table2[[#This Row],[200D EMA]])/Table2[[#This Row],[200D EMA]]</f>
        <v>-8.9378780485193959E-2</v>
      </c>
      <c r="V584">
        <v>1.31697206542346</v>
      </c>
      <c r="W584">
        <v>1195.45</v>
      </c>
      <c r="X584">
        <v>1307.7</v>
      </c>
      <c r="Y584">
        <v>1195.45</v>
      </c>
      <c r="Z584">
        <v>1349.05</v>
      </c>
      <c r="AA584">
        <v>1195.45</v>
      </c>
      <c r="AB584">
        <v>1628</v>
      </c>
      <c r="AC584" s="1">
        <f>(Table2[[#This Row],[Close Price]]/Table2[[#This Row],[Day Low]])-1</f>
        <v>3.9315738843113124E-3</v>
      </c>
      <c r="AD584" s="1">
        <f>(Table2[[#This Row],[Day High]]/Table2[[#This Row],[Close Price]])-1</f>
        <v>8.961379827521565E-2</v>
      </c>
      <c r="AE584" s="1">
        <f>(Table2[[#This Row],[Close Price]]/Table2[[#This Row],[Current Week Low]])-1</f>
        <v>3.9315738843113124E-3</v>
      </c>
      <c r="AF584" s="1">
        <f>(Table2[[#This Row],[Current Week High]]/Table2[[#This Row],[Close Price]])-1</f>
        <v>0.12406782485522627</v>
      </c>
      <c r="AG584" s="1">
        <f>(Table2[[#This Row],[Close Price]]/Table2[[#This Row],[Current Month Low]])-1</f>
        <v>3.9315738843113124E-3</v>
      </c>
      <c r="AH584" s="1">
        <f>(Table2[[#This Row],[Current Month High]]/Table2[[#This Row],[Close Price]])-1</f>
        <v>0.35649710452860051</v>
      </c>
      <c r="AI584">
        <v>51.893513310836099</v>
      </c>
      <c r="AJ584">
        <v>27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-0.23</v>
      </c>
      <c r="AM584" t="s">
        <v>3089</v>
      </c>
      <c r="AN584">
        <v>-19.64</v>
      </c>
      <c r="AO584" t="s">
        <v>3089</v>
      </c>
      <c r="AP584">
        <v>6.4226014227699996E-2</v>
      </c>
      <c r="AQ584">
        <f>(Table2[[#This Row],[Sharpe Ratio]]-AVERAGE(Table2[Sharpe Ratio]))/_xlfn.STDEV.P(Table2[Sharpe Ratio])</f>
        <v>6.0188982588235546E-2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-5.0158186821212407</v>
      </c>
      <c r="AS584">
        <f>_xlfn.RANK.AVG(Table2[[#This Row],[1Y Return vs Nifty Z-Score]],Table2[1Y Return vs Nifty Z-Score])</f>
        <v>559</v>
      </c>
      <c r="AT584">
        <f>_xlfn.RANK.AVG(Table2[[#This Row],[6M Return vs Nifty Z-Score]],Table2[6M Return vs Nifty Z-Score])</f>
        <v>718</v>
      </c>
      <c r="AU584">
        <f>_xlfn.RANK.AVG(Table2[[#This Row],[Sharpe Ratio Z-Score]],Table2[Sharpe Ratio Z-Score])</f>
        <v>329</v>
      </c>
      <c r="AV584">
        <f>(Table2[[#This Row],[Rank 1Y]]+Table2[[#This Row],[Rank 6M]]+Table2[[#This Row],[Rank Sharpe]])/3</f>
        <v>535.33333333333337</v>
      </c>
    </row>
    <row r="585" spans="1:48" x14ac:dyDescent="0.3">
      <c r="A585" t="s">
        <v>1228</v>
      </c>
      <c r="B585" t="s">
        <v>1229</v>
      </c>
      <c r="C585" t="s">
        <v>3042</v>
      </c>
      <c r="D585" t="s">
        <v>465</v>
      </c>
      <c r="E585">
        <v>8953.0682159249991</v>
      </c>
      <c r="F585">
        <v>293.25</v>
      </c>
      <c r="G585">
        <v>-22.071701628727499</v>
      </c>
      <c r="H585">
        <f>(Table2[[#This Row],[1Y Return vs Nifty]]-AVERAGE(Table2[1Y Return vs Nifty]))/_xlfn.STDEV.P(Table2[1Y Return vs Nifty])</f>
        <v>-0.84862951160680578</v>
      </c>
      <c r="I585">
        <v>1.23124859629379</v>
      </c>
      <c r="J585">
        <f>(Table2[[#This Row],[1M Return vs Nifty]]-AVERAGE(Table2[1M Return vs Nifty]))/_xlfn.STDEV.P(Table2[1M Return vs Nifty])</f>
        <v>0.31229958233800492</v>
      </c>
      <c r="K585">
        <v>4.7857790919355603</v>
      </c>
      <c r="L585">
        <f>(Table2[[#This Row],[6M Return vs Nifty]]-AVERAGE(Table2[6M Return vs Nifty]))/_xlfn.STDEV.P(Table2[6M Return vs Nifty])</f>
        <v>3.7598397974711047E-2</v>
      </c>
      <c r="M585">
        <v>-1.73082010178614</v>
      </c>
      <c r="N585">
        <f>(Table2[[#This Row],[1W Return vs Nifty]]-AVERAGE(Table2[1W Return vs Nifty]))/_xlfn.STDEV.P(Table2[1W Return vs Nifty])</f>
        <v>-0.1198876559333672</v>
      </c>
      <c r="O585">
        <v>300.94</v>
      </c>
      <c r="P585">
        <v>289.77571199827099</v>
      </c>
      <c r="Q585">
        <v>280.65181962544602</v>
      </c>
      <c r="R585">
        <v>36.970982005662599</v>
      </c>
      <c r="S585" s="1">
        <f>(Table2[[#This Row],[Close Price]]-Table2[[#This Row],[20D EMA]])/Table2[[#This Row],[20D EMA]]</f>
        <v>-2.5553266431846872E-2</v>
      </c>
      <c r="T585" s="1">
        <f>(Table2[[#This Row],[Close Price]]-Table2[[#This Row],[50D EMA]])/Table2[[#This Row],[50D EMA]]</f>
        <v>1.198957627528748E-2</v>
      </c>
      <c r="U585" s="1">
        <f>(Table2[[#This Row],[Close Price]]-Table2[[#This Row],[200D EMA]])/Table2[[#This Row],[200D EMA]]</f>
        <v>4.488900300510195E-2</v>
      </c>
      <c r="V585">
        <v>0.73734786954058296</v>
      </c>
      <c r="W585">
        <v>292.25</v>
      </c>
      <c r="X585">
        <v>305.5</v>
      </c>
      <c r="Y585">
        <v>291.64999999999998</v>
      </c>
      <c r="Z585">
        <v>305.5</v>
      </c>
      <c r="AA585">
        <v>291.64999999999998</v>
      </c>
      <c r="AB585">
        <v>317.7</v>
      </c>
      <c r="AC585" s="1">
        <f>(Table2[[#This Row],[Close Price]]/Table2[[#This Row],[Day Low]])-1</f>
        <v>3.4217279726260763E-3</v>
      </c>
      <c r="AD585" s="1">
        <f>(Table2[[#This Row],[Day High]]/Table2[[#This Row],[Close Price]])-1</f>
        <v>4.1773231031543068E-2</v>
      </c>
      <c r="AE585" s="1">
        <f>(Table2[[#This Row],[Close Price]]/Table2[[#This Row],[Current Week Low]])-1</f>
        <v>5.4860277730157669E-3</v>
      </c>
      <c r="AF585" s="1">
        <f>(Table2[[#This Row],[Current Week High]]/Table2[[#This Row],[Close Price]])-1</f>
        <v>4.1773231031543068E-2</v>
      </c>
      <c r="AG585" s="1">
        <f>(Table2[[#This Row],[Close Price]]/Table2[[#This Row],[Current Month Low]])-1</f>
        <v>5.4860277730157669E-3</v>
      </c>
      <c r="AH585" s="1">
        <f>(Table2[[#This Row],[Current Month High]]/Table2[[#This Row],[Close Price]])-1</f>
        <v>8.3375959079283746E-2</v>
      </c>
      <c r="AI585">
        <v>10.315430520034001</v>
      </c>
      <c r="AJ585">
        <v>37.676056338028097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0.05</v>
      </c>
      <c r="AM585" t="s">
        <v>3088</v>
      </c>
      <c r="AN585">
        <v>1.49</v>
      </c>
      <c r="AO585" t="s">
        <v>3088</v>
      </c>
      <c r="AP585">
        <v>-6.7351765434141994E-2</v>
      </c>
      <c r="AQ585">
        <f>(Table2[[#This Row],[Sharpe Ratio]]-AVERAGE(Table2[Sharpe Ratio]))/_xlfn.STDEV.P(Table2[Sharpe Ratio])</f>
        <v>-1.4805490075275385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-2.0991681947549954</v>
      </c>
      <c r="AS585">
        <f>_xlfn.RANK.AVG(Table2[[#This Row],[1Y Return vs Nifty Z-Score]],Table2[1Y Return vs Nifty Z-Score])</f>
        <v>622</v>
      </c>
      <c r="AT585">
        <f>_xlfn.RANK.AVG(Table2[[#This Row],[6M Return vs Nifty Z-Score]],Table2[6M Return vs Nifty Z-Score])</f>
        <v>306</v>
      </c>
      <c r="AU585">
        <f>_xlfn.RANK.AVG(Table2[[#This Row],[Sharpe Ratio Z-Score]],Table2[Sharpe Ratio Z-Score])</f>
        <v>684</v>
      </c>
      <c r="AV585">
        <f>(Table2[[#This Row],[Rank 1Y]]+Table2[[#This Row],[Rank 6M]]+Table2[[#This Row],[Rank Sharpe]])/3</f>
        <v>537.33333333333337</v>
      </c>
    </row>
    <row r="586" spans="1:48" x14ac:dyDescent="0.3">
      <c r="A586" t="s">
        <v>1203</v>
      </c>
      <c r="B586" t="s">
        <v>1204</v>
      </c>
      <c r="C586" t="s">
        <v>3030</v>
      </c>
      <c r="D586" t="s">
        <v>533</v>
      </c>
      <c r="E586">
        <v>9424.5446653620002</v>
      </c>
      <c r="F586">
        <v>98.61</v>
      </c>
      <c r="G586">
        <v>9.1649032438822697</v>
      </c>
      <c r="H586">
        <f>(Table2[[#This Row],[1Y Return vs Nifty]]-AVERAGE(Table2[1Y Return vs Nifty]))/_xlfn.STDEV.P(Table2[1Y Return vs Nifty])</f>
        <v>-0.35975981203169655</v>
      </c>
      <c r="I586">
        <v>0.17323737752784199</v>
      </c>
      <c r="J586">
        <f>(Table2[[#This Row],[1M Return vs Nifty]]-AVERAGE(Table2[1M Return vs Nifty]))/_xlfn.STDEV.P(Table2[1M Return vs Nifty])</f>
        <v>0.2001051896546768</v>
      </c>
      <c r="K586">
        <v>-17.592503683608701</v>
      </c>
      <c r="L586">
        <f>(Table2[[#This Row],[6M Return vs Nifty]]-AVERAGE(Table2[6M Return vs Nifty]))/_xlfn.STDEV.P(Table2[6M Return vs Nifty])</f>
        <v>-0.787368254362666</v>
      </c>
      <c r="M586">
        <v>-0.110686186137904</v>
      </c>
      <c r="N586">
        <f>(Table2[[#This Row],[1W Return vs Nifty]]-AVERAGE(Table2[1W Return vs Nifty]))/_xlfn.STDEV.P(Table2[1W Return vs Nifty])</f>
        <v>0.2034446118601238</v>
      </c>
      <c r="O586">
        <v>98.28</v>
      </c>
      <c r="P586">
        <v>92.704808914452002</v>
      </c>
      <c r="Q586">
        <v>87.614463863091501</v>
      </c>
      <c r="R586">
        <v>44.581254621242401</v>
      </c>
      <c r="S586" s="1">
        <f>(Table2[[#This Row],[Close Price]]-Table2[[#This Row],[20D EMA]])/Table2[[#This Row],[20D EMA]]</f>
        <v>3.3577533577533402E-3</v>
      </c>
      <c r="T586" s="1">
        <f>(Table2[[#This Row],[Close Price]]-Table2[[#This Row],[50D EMA]])/Table2[[#This Row],[50D EMA]]</f>
        <v>6.3698864758971754E-2</v>
      </c>
      <c r="U586" s="1">
        <f>(Table2[[#This Row],[Close Price]]-Table2[[#This Row],[200D EMA]])/Table2[[#This Row],[200D EMA]]</f>
        <v>0.12549909743316345</v>
      </c>
      <c r="V586">
        <v>0.82046405193892202</v>
      </c>
      <c r="W586">
        <v>97</v>
      </c>
      <c r="X586">
        <v>101.82</v>
      </c>
      <c r="Y586">
        <v>96.83</v>
      </c>
      <c r="Z586">
        <v>102.19</v>
      </c>
      <c r="AA586">
        <v>96.83</v>
      </c>
      <c r="AB586">
        <v>105.9</v>
      </c>
      <c r="AC586" s="1">
        <f>(Table2[[#This Row],[Close Price]]/Table2[[#This Row],[Day Low]])-1</f>
        <v>1.6597938144329971E-2</v>
      </c>
      <c r="AD586" s="1">
        <f>(Table2[[#This Row],[Day High]]/Table2[[#This Row],[Close Price]])-1</f>
        <v>3.2552479464557305E-2</v>
      </c>
      <c r="AE586" s="1">
        <f>(Table2[[#This Row],[Close Price]]/Table2[[#This Row],[Current Week Low]])-1</f>
        <v>1.8382732624186771E-2</v>
      </c>
      <c r="AF586" s="1">
        <f>(Table2[[#This Row],[Current Week High]]/Table2[[#This Row],[Close Price]])-1</f>
        <v>3.6304634418415915E-2</v>
      </c>
      <c r="AG586" s="1">
        <f>(Table2[[#This Row],[Close Price]]/Table2[[#This Row],[Current Month Low]])-1</f>
        <v>1.8382732624186771E-2</v>
      </c>
      <c r="AH586" s="1">
        <f>(Table2[[#This Row],[Current Month High]]/Table2[[#This Row],[Close Price]])-1</f>
        <v>7.3927593550349835E-2</v>
      </c>
      <c r="AI586">
        <v>16.468917959638901</v>
      </c>
      <c r="AJ586">
        <v>42.913043478260803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0.15</v>
      </c>
      <c r="AM586" t="s">
        <v>3088</v>
      </c>
      <c r="AN586">
        <v>4.93</v>
      </c>
      <c r="AO586" t="s">
        <v>3088</v>
      </c>
      <c r="AP586">
        <v>-2.3089461047746E-2</v>
      </c>
      <c r="AQ586">
        <f>(Table2[[#This Row],[Sharpe Ratio]]-AVERAGE(Table2[Sharpe Ratio]))/_xlfn.STDEV.P(Table2[Sharpe Ratio])</f>
        <v>-0.96225014222174532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-1.705828407101307</v>
      </c>
      <c r="AS586">
        <f>_xlfn.RANK.AVG(Table2[[#This Row],[1Y Return vs Nifty Z-Score]],Table2[1Y Return vs Nifty Z-Score])</f>
        <v>420</v>
      </c>
      <c r="AT586">
        <f>_xlfn.RANK.AVG(Table2[[#This Row],[6M Return vs Nifty Z-Score]],Table2[6M Return vs Nifty Z-Score])</f>
        <v>584</v>
      </c>
      <c r="AU586">
        <f>_xlfn.RANK.AVG(Table2[[#This Row],[Sharpe Ratio Z-Score]],Table2[Sharpe Ratio Z-Score])</f>
        <v>609</v>
      </c>
      <c r="AV586">
        <f>(Table2[[#This Row],[Rank 1Y]]+Table2[[#This Row],[Rank 6M]]+Table2[[#This Row],[Rank Sharpe]])/3</f>
        <v>537.66666666666663</v>
      </c>
    </row>
    <row r="587" spans="1:48" x14ac:dyDescent="0.3">
      <c r="A587" t="s">
        <v>857</v>
      </c>
      <c r="B587" t="s">
        <v>858</v>
      </c>
      <c r="C587" t="s">
        <v>3030</v>
      </c>
      <c r="D587" t="s">
        <v>54</v>
      </c>
      <c r="E587">
        <v>17011.912102584</v>
      </c>
      <c r="F587">
        <v>206.22</v>
      </c>
      <c r="G587">
        <v>-16.591466928779401</v>
      </c>
      <c r="H587">
        <f>(Table2[[#This Row],[1Y Return vs Nifty]]-AVERAGE(Table2[1Y Return vs Nifty]))/_xlfn.STDEV.P(Table2[1Y Return vs Nifty])</f>
        <v>-0.76286088526950702</v>
      </c>
      <c r="I587">
        <v>-0.97708644270740097</v>
      </c>
      <c r="J587">
        <f>(Table2[[#This Row],[1M Return vs Nifty]]-AVERAGE(Table2[1M Return vs Nifty]))/_xlfn.STDEV.P(Table2[1M Return vs Nifty])</f>
        <v>7.8121717162775522E-2</v>
      </c>
      <c r="K587">
        <v>-20.2271093289086</v>
      </c>
      <c r="L587">
        <f>(Table2[[#This Row],[6M Return vs Nifty]]-AVERAGE(Table2[6M Return vs Nifty]))/_xlfn.STDEV.P(Table2[6M Return vs Nifty])</f>
        <v>-0.88449196225536653</v>
      </c>
      <c r="M587">
        <v>2.4909215333946602</v>
      </c>
      <c r="N587">
        <f>(Table2[[#This Row],[1W Return vs Nifty]]-AVERAGE(Table2[1W Return vs Nifty]))/_xlfn.STDEV.P(Table2[1W Return vs Nifty])</f>
        <v>0.72265090446399682</v>
      </c>
      <c r="O587">
        <v>213.09</v>
      </c>
      <c r="P587">
        <v>215.59217577466899</v>
      </c>
      <c r="Q587">
        <v>212.647620844904</v>
      </c>
      <c r="R587">
        <v>39.666616938759603</v>
      </c>
      <c r="S587" s="1">
        <f>(Table2[[#This Row],[Close Price]]-Table2[[#This Row],[20D EMA]])/Table2[[#This Row],[20D EMA]]</f>
        <v>-3.2239898634379857E-2</v>
      </c>
      <c r="T587" s="1">
        <f>(Table2[[#This Row],[Close Price]]-Table2[[#This Row],[50D EMA]])/Table2[[#This Row],[50D EMA]]</f>
        <v>-4.3471780647849338E-2</v>
      </c>
      <c r="U587" s="1">
        <f>(Table2[[#This Row],[Close Price]]-Table2[[#This Row],[200D EMA]])/Table2[[#This Row],[200D EMA]]</f>
        <v>-3.0226629479160869E-2</v>
      </c>
      <c r="V587">
        <v>0.83451260748948297</v>
      </c>
      <c r="W587">
        <v>204.35</v>
      </c>
      <c r="X587">
        <v>211.4</v>
      </c>
      <c r="Y587">
        <v>204.35</v>
      </c>
      <c r="Z587">
        <v>212.86</v>
      </c>
      <c r="AA587">
        <v>204.35</v>
      </c>
      <c r="AB587">
        <v>228.5</v>
      </c>
      <c r="AC587" s="1">
        <f>(Table2[[#This Row],[Close Price]]/Table2[[#This Row],[Day Low]])-1</f>
        <v>9.1509664790800915E-3</v>
      </c>
      <c r="AD587" s="1">
        <f>(Table2[[#This Row],[Day High]]/Table2[[#This Row],[Close Price]])-1</f>
        <v>2.5118805159538349E-2</v>
      </c>
      <c r="AE587" s="1">
        <f>(Table2[[#This Row],[Close Price]]/Table2[[#This Row],[Current Week Low]])-1</f>
        <v>9.1509664790800915E-3</v>
      </c>
      <c r="AF587" s="1">
        <f>(Table2[[#This Row],[Current Week High]]/Table2[[#This Row],[Close Price]])-1</f>
        <v>3.2198622829987533E-2</v>
      </c>
      <c r="AG587" s="1">
        <f>(Table2[[#This Row],[Close Price]]/Table2[[#This Row],[Current Month Low]])-1</f>
        <v>9.1509664790800915E-3</v>
      </c>
      <c r="AH587" s="1">
        <f>(Table2[[#This Row],[Current Month High]]/Table2[[#This Row],[Close Price]])-1</f>
        <v>0.10803995732712646</v>
      </c>
      <c r="AI587">
        <v>40.262826108039903</v>
      </c>
      <c r="AJ587">
        <v>12.673132085780599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-0.12</v>
      </c>
      <c r="AM587" t="s">
        <v>3089</v>
      </c>
      <c r="AN587">
        <v>-2.99</v>
      </c>
      <c r="AO587" t="s">
        <v>3089</v>
      </c>
      <c r="AP587">
        <v>3.8337107404713001E-2</v>
      </c>
      <c r="AQ587">
        <f>(Table2[[#This Row],[Sharpe Ratio]]-AVERAGE(Table2[Sharpe Ratio]))/_xlfn.STDEV.P(Table2[Sharpe Ratio])</f>
        <v>-0.24296267696443888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593</v>
      </c>
      <c r="AT587">
        <f>_xlfn.RANK.AVG(Table2[[#This Row],[6M Return vs Nifty Z-Score]],Table2[6M Return vs Nifty Z-Score])</f>
        <v>620</v>
      </c>
      <c r="AU587">
        <f>_xlfn.RANK.AVG(Table2[[#This Row],[Sharpe Ratio Z-Score]],Table2[Sharpe Ratio Z-Score])</f>
        <v>404</v>
      </c>
      <c r="AV587">
        <f>(Table2[[#This Row],[Rank 1Y]]+Table2[[#This Row],[Rank 6M]]+Table2[[#This Row],[Rank Sharpe]])/3</f>
        <v>539</v>
      </c>
    </row>
    <row r="588" spans="1:48" x14ac:dyDescent="0.3">
      <c r="A588" t="s">
        <v>320</v>
      </c>
      <c r="B588" t="s">
        <v>321</v>
      </c>
      <c r="C588" t="s">
        <v>3034</v>
      </c>
      <c r="D588" t="s">
        <v>51</v>
      </c>
      <c r="E588">
        <v>81377.009230559997</v>
      </c>
      <c r="F588">
        <v>2031.2</v>
      </c>
      <c r="G588">
        <v>-10.3060963436949</v>
      </c>
      <c r="H588">
        <f>(Table2[[#This Row],[1Y Return vs Nifty]]-AVERAGE(Table2[1Y Return vs Nifty]))/_xlfn.STDEV.P(Table2[1Y Return vs Nifty])</f>
        <v>-0.66449144844435293</v>
      </c>
      <c r="I588">
        <v>-5.69651646431437</v>
      </c>
      <c r="J588">
        <f>(Table2[[#This Row],[1M Return vs Nifty]]-AVERAGE(Table2[1M Return vs Nifty]))/_xlfn.STDEV.P(Table2[1M Return vs Nifty])</f>
        <v>-0.42233950261829167</v>
      </c>
      <c r="K588">
        <v>-12.536723020763</v>
      </c>
      <c r="L588">
        <f>(Table2[[#This Row],[6M Return vs Nifty]]-AVERAGE(Table2[6M Return vs Nifty]))/_xlfn.STDEV.P(Table2[6M Return vs Nifty])</f>
        <v>-0.60098887529172551</v>
      </c>
      <c r="M588">
        <v>-0.49412543481341398</v>
      </c>
      <c r="N588">
        <f>(Table2[[#This Row],[1W Return vs Nifty]]-AVERAGE(Table2[1W Return vs Nifty]))/_xlfn.STDEV.P(Table2[1W Return vs Nifty])</f>
        <v>0.12692113399336999</v>
      </c>
      <c r="O588">
        <v>2071.9899999999998</v>
      </c>
      <c r="P588">
        <v>2118.1504651795199</v>
      </c>
      <c r="Q588">
        <v>2053.1979901764798</v>
      </c>
      <c r="R588">
        <v>42.586383365249603</v>
      </c>
      <c r="S588" s="1">
        <f>(Table2[[#This Row],[Close Price]]-Table2[[#This Row],[20D EMA]])/Table2[[#This Row],[20D EMA]]</f>
        <v>-1.9686388447820568E-2</v>
      </c>
      <c r="T588" s="1">
        <f>(Table2[[#This Row],[Close Price]]-Table2[[#This Row],[50D EMA]])/Table2[[#This Row],[50D EMA]]</f>
        <v>-4.1050183454342325E-2</v>
      </c>
      <c r="U588" s="1">
        <f>(Table2[[#This Row],[Close Price]]-Table2[[#This Row],[200D EMA]])/Table2[[#This Row],[200D EMA]]</f>
        <v>-1.0714013106251375E-2</v>
      </c>
      <c r="V588">
        <v>1.1791147331417899</v>
      </c>
      <c r="W588">
        <v>2000</v>
      </c>
      <c r="X588">
        <v>2036</v>
      </c>
      <c r="Y588">
        <v>1901.05</v>
      </c>
      <c r="Z588">
        <v>2036</v>
      </c>
      <c r="AA588">
        <v>1901.05</v>
      </c>
      <c r="AB588">
        <v>2041.45</v>
      </c>
      <c r="AC588" s="1">
        <f>(Table2[[#This Row],[Close Price]]/Table2[[#This Row],[Day Low]])-1</f>
        <v>1.5600000000000058E-2</v>
      </c>
      <c r="AD588" s="1">
        <f>(Table2[[#This Row],[Day High]]/Table2[[#This Row],[Close Price]])-1</f>
        <v>2.3631350925561456E-3</v>
      </c>
      <c r="AE588" s="1">
        <f>(Table2[[#This Row],[Close Price]]/Table2[[#This Row],[Current Week Low]])-1</f>
        <v>6.8462165645301276E-2</v>
      </c>
      <c r="AF588" s="1">
        <f>(Table2[[#This Row],[Current Week High]]/Table2[[#This Row],[Close Price]])-1</f>
        <v>2.3631350925561456E-3</v>
      </c>
      <c r="AG588" s="1">
        <f>(Table2[[#This Row],[Close Price]]/Table2[[#This Row],[Current Month Low]])-1</f>
        <v>6.8462165645301276E-2</v>
      </c>
      <c r="AH588" s="1">
        <f>(Table2[[#This Row],[Current Month High]]/Table2[[#This Row],[Close Price]])-1</f>
        <v>5.0462780622291259E-3</v>
      </c>
      <c r="AI588">
        <v>22.587632926348899</v>
      </c>
      <c r="AJ588">
        <v>20.6856599625679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-0.14000000000000001</v>
      </c>
      <c r="AM588" t="s">
        <v>3089</v>
      </c>
      <c r="AN588">
        <v>-4.59</v>
      </c>
      <c r="AO588" t="s">
        <v>3089</v>
      </c>
      <c r="AQ588">
        <f>(Table2[[#This Row],[Sharpe Ratio]]-AVERAGE(Table2[Sharpe Ratio]))/_xlfn.STDEV.P(Table2[Sharpe Ratio])</f>
        <v>-0.69187918825832739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556</v>
      </c>
      <c r="AT588">
        <f>_xlfn.RANK.AVG(Table2[[#This Row],[6M Return vs Nifty Z-Score]],Table2[6M Return vs Nifty Z-Score])</f>
        <v>524</v>
      </c>
      <c r="AU588">
        <f>_xlfn.RANK.AVG(Table2[[#This Row],[Sharpe Ratio Z-Score]],Table2[Sharpe Ratio Z-Score])</f>
        <v>542.5</v>
      </c>
      <c r="AV588">
        <f>(Table2[[#This Row],[Rank 1Y]]+Table2[[#This Row],[Rank 6M]]+Table2[[#This Row],[Rank Sharpe]])/3</f>
        <v>540.83333333333337</v>
      </c>
    </row>
    <row r="589" spans="1:48" x14ac:dyDescent="0.3">
      <c r="A589" t="s">
        <v>1628</v>
      </c>
      <c r="B589" t="s">
        <v>1629</v>
      </c>
      <c r="C589" t="s">
        <v>3039</v>
      </c>
      <c r="D589" t="s">
        <v>1176</v>
      </c>
      <c r="E589">
        <v>5065.14657025</v>
      </c>
      <c r="F589">
        <v>3021.65</v>
      </c>
      <c r="G589">
        <v>2.5731050789509</v>
      </c>
      <c r="H589">
        <f>(Table2[[#This Row],[1Y Return vs Nifty]]-AVERAGE(Table2[1Y Return vs Nifty]))/_xlfn.STDEV.P(Table2[1Y Return vs Nifty])</f>
        <v>-0.46292500561441768</v>
      </c>
      <c r="I589">
        <v>1.2146114610602501</v>
      </c>
      <c r="J589">
        <f>(Table2[[#This Row],[1M Return vs Nifty]]-AVERAGE(Table2[1M Return vs Nifty]))/_xlfn.STDEV.P(Table2[1M Return vs Nifty])</f>
        <v>0.31053533518220011</v>
      </c>
      <c r="K589">
        <v>-10.0967019821089</v>
      </c>
      <c r="L589">
        <f>(Table2[[#This Row],[6M Return vs Nifty]]-AVERAGE(Table2[6M Return vs Nifty]))/_xlfn.STDEV.P(Table2[6M Return vs Nifty])</f>
        <v>-0.51103845290761629</v>
      </c>
      <c r="M589">
        <v>-9.9168569681456002</v>
      </c>
      <c r="N589">
        <f>(Table2[[#This Row],[1W Return vs Nifty]]-AVERAGE(Table2[1W Return vs Nifty]))/_xlfn.STDEV.P(Table2[1W Return vs Nifty])</f>
        <v>-1.7535858574688279</v>
      </c>
      <c r="O589">
        <v>3145.04</v>
      </c>
      <c r="P589">
        <v>3077.5611164186698</v>
      </c>
      <c r="Q589">
        <v>2948.2293415282302</v>
      </c>
      <c r="R589">
        <v>36.215294568943598</v>
      </c>
      <c r="S589" s="1">
        <f>(Table2[[#This Row],[Close Price]]-Table2[[#This Row],[20D EMA]])/Table2[[#This Row],[20D EMA]]</f>
        <v>-3.9233205301045418E-2</v>
      </c>
      <c r="T589" s="1">
        <f>(Table2[[#This Row],[Close Price]]-Table2[[#This Row],[50D EMA]])/Table2[[#This Row],[50D EMA]]</f>
        <v>-1.8167345603759447E-2</v>
      </c>
      <c r="U589" s="1">
        <f>(Table2[[#This Row],[Close Price]]-Table2[[#This Row],[200D EMA]])/Table2[[#This Row],[200D EMA]]</f>
        <v>2.4903306346483862E-2</v>
      </c>
      <c r="V589">
        <v>2.2560241039767499</v>
      </c>
      <c r="W589">
        <v>2955.55</v>
      </c>
      <c r="X589">
        <v>3114.35</v>
      </c>
      <c r="Y589">
        <v>2955.55</v>
      </c>
      <c r="Z589">
        <v>3149</v>
      </c>
      <c r="AA589">
        <v>2955.55</v>
      </c>
      <c r="AB589">
        <v>3456</v>
      </c>
      <c r="AC589" s="1">
        <f>(Table2[[#This Row],[Close Price]]/Table2[[#This Row],[Day Low]])-1</f>
        <v>2.2364703693052101E-2</v>
      </c>
      <c r="AD589" s="1">
        <f>(Table2[[#This Row],[Day High]]/Table2[[#This Row],[Close Price]])-1</f>
        <v>3.0678602750153106E-2</v>
      </c>
      <c r="AE589" s="1">
        <f>(Table2[[#This Row],[Close Price]]/Table2[[#This Row],[Current Week Low]])-1</f>
        <v>2.2364703693052101E-2</v>
      </c>
      <c r="AF589" s="1">
        <f>(Table2[[#This Row],[Current Week High]]/Table2[[#This Row],[Close Price]])-1</f>
        <v>4.2145847467443209E-2</v>
      </c>
      <c r="AG589" s="1">
        <f>(Table2[[#This Row],[Close Price]]/Table2[[#This Row],[Current Month Low]])-1</f>
        <v>2.2364703693052101E-2</v>
      </c>
      <c r="AH589" s="1">
        <f>(Table2[[#This Row],[Current Month High]]/Table2[[#This Row],[Close Price]])-1</f>
        <v>0.14374596660764816</v>
      </c>
      <c r="AI589">
        <v>22.449654989823401</v>
      </c>
      <c r="AJ589">
        <v>38.601440300903597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</v>
      </c>
      <c r="AM589">
        <v>0</v>
      </c>
      <c r="AN589">
        <v>3.12</v>
      </c>
      <c r="AO589" t="s">
        <v>3088</v>
      </c>
      <c r="AP589">
        <v>-5.7374239017173999E-2</v>
      </c>
      <c r="AQ589">
        <f>(Table2[[#This Row],[Sharpe Ratio]]-AVERAGE(Table2[Sharpe Ratio]))/_xlfn.STDEV.P(Table2[Sharpe Ratio])</f>
        <v>-1.3637150402914699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-3.7807290211001314</v>
      </c>
      <c r="AS589">
        <f>_xlfn.RANK.AVG(Table2[[#This Row],[1Y Return vs Nifty Z-Score]],Table2[1Y Return vs Nifty Z-Score])</f>
        <v>460</v>
      </c>
      <c r="AT589">
        <f>_xlfn.RANK.AVG(Table2[[#This Row],[6M Return vs Nifty Z-Score]],Table2[6M Return vs Nifty Z-Score])</f>
        <v>494</v>
      </c>
      <c r="AU589">
        <f>_xlfn.RANK.AVG(Table2[[#This Row],[Sharpe Ratio Z-Score]],Table2[Sharpe Ratio Z-Score])</f>
        <v>669</v>
      </c>
      <c r="AV589">
        <f>(Table2[[#This Row],[Rank 1Y]]+Table2[[#This Row],[Rank 6M]]+Table2[[#This Row],[Rank Sharpe]])/3</f>
        <v>541</v>
      </c>
    </row>
    <row r="590" spans="1:48" x14ac:dyDescent="0.3">
      <c r="A590" t="s">
        <v>1925</v>
      </c>
      <c r="B590" t="s">
        <v>1926</v>
      </c>
      <c r="C590" t="s">
        <v>3029</v>
      </c>
      <c r="D590" t="s">
        <v>21</v>
      </c>
      <c r="E590">
        <v>3336.758081125</v>
      </c>
      <c r="F590">
        <v>565.25</v>
      </c>
      <c r="G590">
        <v>-19.6046114759083</v>
      </c>
      <c r="H590">
        <f>(Table2[[#This Row],[1Y Return vs Nifty]]-AVERAGE(Table2[1Y Return vs Nifty]))/_xlfn.STDEV.P(Table2[1Y Return vs Nifty])</f>
        <v>-0.81001822120722067</v>
      </c>
      <c r="I590">
        <v>-18.267994113455799</v>
      </c>
      <c r="J590">
        <f>(Table2[[#This Row],[1M Return vs Nifty]]-AVERAGE(Table2[1M Return vs Nifty]))/_xlfn.STDEV.P(Table2[1M Return vs Nifty])</f>
        <v>-1.755453249391778</v>
      </c>
      <c r="K590">
        <v>-29.372747911620699</v>
      </c>
      <c r="L590">
        <f>(Table2[[#This Row],[6M Return vs Nifty]]-AVERAGE(Table2[6M Return vs Nifty]))/_xlfn.STDEV.P(Table2[6M Return vs Nifty])</f>
        <v>-1.2216423558196492</v>
      </c>
      <c r="M590">
        <v>-13.0508230477281</v>
      </c>
      <c r="N590">
        <f>(Table2[[#This Row],[1W Return vs Nifty]]-AVERAGE(Table2[1W Return vs Nifty]))/_xlfn.STDEV.P(Table2[1W Return vs Nifty])</f>
        <v>-2.3790356119070881</v>
      </c>
      <c r="O590">
        <v>618.13</v>
      </c>
      <c r="P590">
        <v>614.73827580462296</v>
      </c>
      <c r="Q590">
        <v>596.71428774588298</v>
      </c>
      <c r="R590">
        <v>30.421982586995998</v>
      </c>
      <c r="S590" s="1">
        <f>(Table2[[#This Row],[Close Price]]-Table2[[#This Row],[20D EMA]])/Table2[[#This Row],[20D EMA]]</f>
        <v>-8.554834743500557E-2</v>
      </c>
      <c r="T590" s="1">
        <f>(Table2[[#This Row],[Close Price]]-Table2[[#This Row],[50D EMA]])/Table2[[#This Row],[50D EMA]]</f>
        <v>-8.0503000630387622E-2</v>
      </c>
      <c r="U590" s="1">
        <f>(Table2[[#This Row],[Close Price]]-Table2[[#This Row],[200D EMA]])/Table2[[#This Row],[200D EMA]]</f>
        <v>-5.2729234730981303E-2</v>
      </c>
      <c r="V590">
        <v>0.79288870740108697</v>
      </c>
      <c r="W590">
        <v>549.6</v>
      </c>
      <c r="X590">
        <v>574.5</v>
      </c>
      <c r="Y590">
        <v>543</v>
      </c>
      <c r="Z590">
        <v>574.5</v>
      </c>
      <c r="AA590">
        <v>543</v>
      </c>
      <c r="AB590">
        <v>660.9</v>
      </c>
      <c r="AC590" s="1">
        <f>(Table2[[#This Row],[Close Price]]/Table2[[#This Row],[Day Low]])-1</f>
        <v>2.8475254730713218E-2</v>
      </c>
      <c r="AD590" s="1">
        <f>(Table2[[#This Row],[Day High]]/Table2[[#This Row],[Close Price]])-1</f>
        <v>1.6364440513047418E-2</v>
      </c>
      <c r="AE590" s="1">
        <f>(Table2[[#This Row],[Close Price]]/Table2[[#This Row],[Current Week Low]])-1</f>
        <v>4.097605893185996E-2</v>
      </c>
      <c r="AF590" s="1">
        <f>(Table2[[#This Row],[Current Week High]]/Table2[[#This Row],[Close Price]])-1</f>
        <v>1.6364440513047418E-2</v>
      </c>
      <c r="AG590" s="1">
        <f>(Table2[[#This Row],[Close Price]]/Table2[[#This Row],[Current Month Low]])-1</f>
        <v>4.097605893185996E-2</v>
      </c>
      <c r="AH590" s="1">
        <f>(Table2[[#This Row],[Current Month High]]/Table2[[#This Row],[Close Price]])-1</f>
        <v>0.16921716054842983</v>
      </c>
      <c r="AI590">
        <v>40.026536930561697</v>
      </c>
      <c r="AJ590">
        <v>25.6111111111111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-0.14000000000000001</v>
      </c>
      <c r="AM590" t="s">
        <v>3089</v>
      </c>
      <c r="AN590">
        <v>-13.23</v>
      </c>
      <c r="AO590" t="s">
        <v>3089</v>
      </c>
      <c r="AP590">
        <v>6.4947823583599004E-2</v>
      </c>
      <c r="AQ590">
        <f>(Table2[[#This Row],[Sharpe Ratio]]-AVERAGE(Table2[Sharpe Ratio]))/_xlfn.STDEV.P(Table2[Sharpe Ratio])</f>
        <v>6.8641162729234831E-2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-6.0975082755965015</v>
      </c>
      <c r="AS590">
        <f>_xlfn.RANK.AVG(Table2[[#This Row],[1Y Return vs Nifty Z-Score]],Table2[1Y Return vs Nifty Z-Score])</f>
        <v>615</v>
      </c>
      <c r="AT590">
        <f>_xlfn.RANK.AVG(Table2[[#This Row],[6M Return vs Nifty Z-Score]],Table2[6M Return vs Nifty Z-Score])</f>
        <v>683</v>
      </c>
      <c r="AU590">
        <f>_xlfn.RANK.AVG(Table2[[#This Row],[Sharpe Ratio Z-Score]],Table2[Sharpe Ratio Z-Score])</f>
        <v>325</v>
      </c>
      <c r="AV590">
        <f>(Table2[[#This Row],[Rank 1Y]]+Table2[[#This Row],[Rank 6M]]+Table2[[#This Row],[Rank Sharpe]])/3</f>
        <v>541</v>
      </c>
    </row>
    <row r="591" spans="1:48" x14ac:dyDescent="0.3">
      <c r="A591" t="s">
        <v>900</v>
      </c>
      <c r="B591" t="s">
        <v>901</v>
      </c>
      <c r="C591" t="s">
        <v>3029</v>
      </c>
      <c r="D591" t="s">
        <v>21</v>
      </c>
      <c r="E591">
        <v>15918.149831279999</v>
      </c>
      <c r="F591">
        <v>576.20000000000005</v>
      </c>
      <c r="G591">
        <v>5.5125012932128099</v>
      </c>
      <c r="H591">
        <f>(Table2[[#This Row],[1Y Return vs Nifty]]-AVERAGE(Table2[1Y Return vs Nifty]))/_xlfn.STDEV.P(Table2[1Y Return vs Nifty])</f>
        <v>-0.41692187082884208</v>
      </c>
      <c r="I591">
        <v>-18.4783447781939</v>
      </c>
      <c r="J591">
        <f>(Table2[[#This Row],[1M Return vs Nifty]]-AVERAGE(Table2[1M Return vs Nifty]))/_xlfn.STDEV.P(Table2[1M Return vs Nifty])</f>
        <v>-1.7777594070791725</v>
      </c>
      <c r="K591">
        <v>-41.889983498165797</v>
      </c>
      <c r="L591">
        <f>(Table2[[#This Row],[6M Return vs Nifty]]-AVERAGE(Table2[6M Return vs Nifty]))/_xlfn.STDEV.P(Table2[6M Return vs Nifty])</f>
        <v>-1.6830853557997605</v>
      </c>
      <c r="M591">
        <v>-16.065207180624199</v>
      </c>
      <c r="N591">
        <f>(Table2[[#This Row],[1W Return vs Nifty]]-AVERAGE(Table2[1W Return vs Nifty]))/_xlfn.STDEV.P(Table2[1W Return vs Nifty])</f>
        <v>-2.9806202391260315</v>
      </c>
      <c r="O591">
        <v>672.06</v>
      </c>
      <c r="P591">
        <v>681.044455187209</v>
      </c>
      <c r="Q591">
        <v>653.11914371138005</v>
      </c>
      <c r="R591">
        <v>15.614930119544301</v>
      </c>
      <c r="S591" s="1">
        <f>(Table2[[#This Row],[Close Price]]-Table2[[#This Row],[20D EMA]])/Table2[[#This Row],[20D EMA]]</f>
        <v>-0.14263607416004509</v>
      </c>
      <c r="T591" s="1">
        <f>(Table2[[#This Row],[Close Price]]-Table2[[#This Row],[50D EMA]])/Table2[[#This Row],[50D EMA]]</f>
        <v>-0.15394656602613227</v>
      </c>
      <c r="U591" s="1">
        <f>(Table2[[#This Row],[Close Price]]-Table2[[#This Row],[200D EMA]])/Table2[[#This Row],[200D EMA]]</f>
        <v>-0.11777199375030316</v>
      </c>
      <c r="V591">
        <v>1.4145852607145999</v>
      </c>
      <c r="W591">
        <v>574.15</v>
      </c>
      <c r="X591">
        <v>606.29999999999995</v>
      </c>
      <c r="Y591">
        <v>550.85</v>
      </c>
      <c r="Z591">
        <v>606.29999999999995</v>
      </c>
      <c r="AA591">
        <v>550.85</v>
      </c>
      <c r="AB591">
        <v>675.5</v>
      </c>
      <c r="AC591" s="1">
        <f>(Table2[[#This Row],[Close Price]]/Table2[[#This Row],[Day Low]])-1</f>
        <v>3.5704955151094619E-3</v>
      </c>
      <c r="AD591" s="1">
        <f>(Table2[[#This Row],[Day High]]/Table2[[#This Row],[Close Price]])-1</f>
        <v>5.2238805970149071E-2</v>
      </c>
      <c r="AE591" s="1">
        <f>(Table2[[#This Row],[Close Price]]/Table2[[#This Row],[Current Week Low]])-1</f>
        <v>4.6019787600980244E-2</v>
      </c>
      <c r="AF591" s="1">
        <f>(Table2[[#This Row],[Current Week High]]/Table2[[#This Row],[Close Price]])-1</f>
        <v>5.2238805970149071E-2</v>
      </c>
      <c r="AG591" s="1">
        <f>(Table2[[#This Row],[Close Price]]/Table2[[#This Row],[Current Month Low]])-1</f>
        <v>4.6019787600980244E-2</v>
      </c>
      <c r="AH591" s="1">
        <f>(Table2[[#This Row],[Current Month High]]/Table2[[#This Row],[Close Price]])-1</f>
        <v>0.17233599444637271</v>
      </c>
      <c r="AI591">
        <v>49.574800416522002</v>
      </c>
      <c r="AJ591">
        <v>31.823381377259199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-0.18</v>
      </c>
      <c r="AM591" t="s">
        <v>3089</v>
      </c>
      <c r="AN591">
        <v>-20.399999999999999</v>
      </c>
      <c r="AO591" t="s">
        <v>3089</v>
      </c>
      <c r="AP591">
        <v>1.9982628227301999E-2</v>
      </c>
      <c r="AQ591">
        <f>(Table2[[#This Row],[Sharpe Ratio]]-AVERAGE(Table2[Sharpe Ratio]))/_xlfn.STDEV.P(Table2[Sharpe Ratio])</f>
        <v>-0.45788835385384141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442</v>
      </c>
      <c r="AT591">
        <f>_xlfn.RANK.AVG(Table2[[#This Row],[6M Return vs Nifty Z-Score]],Table2[6M Return vs Nifty Z-Score])</f>
        <v>724</v>
      </c>
      <c r="AU591">
        <f>_xlfn.RANK.AVG(Table2[[#This Row],[Sharpe Ratio Z-Score]],Table2[Sharpe Ratio Z-Score])</f>
        <v>467</v>
      </c>
      <c r="AV591">
        <f>(Table2[[#This Row],[Rank 1Y]]+Table2[[#This Row],[Rank 6M]]+Table2[[#This Row],[Rank Sharpe]])/3</f>
        <v>544.33333333333337</v>
      </c>
    </row>
    <row r="592" spans="1:48" x14ac:dyDescent="0.3">
      <c r="A592" t="s">
        <v>449</v>
      </c>
      <c r="B592" t="s">
        <v>450</v>
      </c>
      <c r="C592" t="s">
        <v>3032</v>
      </c>
      <c r="D592" t="s">
        <v>116</v>
      </c>
      <c r="E592">
        <v>47360.288366200002</v>
      </c>
      <c r="F592">
        <v>364.4</v>
      </c>
      <c r="G592">
        <v>-30.5146054414204</v>
      </c>
      <c r="H592">
        <f>(Table2[[#This Row],[1Y Return vs Nifty]]-AVERAGE(Table2[1Y Return vs Nifty]))/_xlfn.STDEV.P(Table2[1Y Return vs Nifty])</f>
        <v>-0.98076550613263724</v>
      </c>
      <c r="I592">
        <v>12.2557787178237</v>
      </c>
      <c r="J592">
        <f>(Table2[[#This Row],[1M Return vs Nifty]]-AVERAGE(Table2[1M Return vs Nifty]))/_xlfn.STDEV.P(Table2[1M Return vs Nifty])</f>
        <v>1.4813707979029969</v>
      </c>
      <c r="K592">
        <v>-3.2309899645531099</v>
      </c>
      <c r="L592">
        <f>(Table2[[#This Row],[6M Return vs Nifty]]-AVERAGE(Table2[6M Return vs Nifty]))/_xlfn.STDEV.P(Table2[6M Return vs Nifty])</f>
        <v>-0.25793666150361766</v>
      </c>
      <c r="M592">
        <v>13.4443448067835</v>
      </c>
      <c r="N592">
        <f>(Table2[[#This Row],[1W Return vs Nifty]]-AVERAGE(Table2[1W Return vs Nifty]))/_xlfn.STDEV.P(Table2[1W Return vs Nifty])</f>
        <v>2.9086400704705491</v>
      </c>
      <c r="O592">
        <v>346.31</v>
      </c>
      <c r="P592">
        <v>341.63150041035499</v>
      </c>
      <c r="Q592">
        <v>354.86572471919902</v>
      </c>
      <c r="R592">
        <v>62.128214407516502</v>
      </c>
      <c r="S592" s="1">
        <f>(Table2[[#This Row],[Close Price]]-Table2[[#This Row],[20D EMA]])/Table2[[#This Row],[20D EMA]]</f>
        <v>5.2236435563512387E-2</v>
      </c>
      <c r="T592" s="1">
        <f>(Table2[[#This Row],[Close Price]]-Table2[[#This Row],[50D EMA]])/Table2[[#This Row],[50D EMA]]</f>
        <v>6.6646370613647504E-2</v>
      </c>
      <c r="U592" s="1">
        <f>(Table2[[#This Row],[Close Price]]-Table2[[#This Row],[200D EMA]])/Table2[[#This Row],[200D EMA]]</f>
        <v>2.6867275751540423E-2</v>
      </c>
      <c r="V592">
        <v>3.1445279748408099</v>
      </c>
      <c r="W592">
        <v>360.35</v>
      </c>
      <c r="X592">
        <v>402</v>
      </c>
      <c r="Y592">
        <v>360.35</v>
      </c>
      <c r="Z592">
        <v>402</v>
      </c>
      <c r="AA592">
        <v>342.5</v>
      </c>
      <c r="AB592">
        <v>402</v>
      </c>
      <c r="AC592" s="1">
        <f>(Table2[[#This Row],[Close Price]]/Table2[[#This Row],[Day Low]])-1</f>
        <v>1.1239073123352261E-2</v>
      </c>
      <c r="AD592" s="1">
        <f>(Table2[[#This Row],[Day High]]/Table2[[#This Row],[Close Price]])-1</f>
        <v>0.10318331503841938</v>
      </c>
      <c r="AE592" s="1">
        <f>(Table2[[#This Row],[Close Price]]/Table2[[#This Row],[Current Week Low]])-1</f>
        <v>1.1239073123352261E-2</v>
      </c>
      <c r="AF592" s="1">
        <f>(Table2[[#This Row],[Current Week High]]/Table2[[#This Row],[Close Price]])-1</f>
        <v>0.10318331503841938</v>
      </c>
      <c r="AG592" s="1">
        <f>(Table2[[#This Row],[Close Price]]/Table2[[#This Row],[Current Month Low]])-1</f>
        <v>6.3941605839415994E-2</v>
      </c>
      <c r="AH592" s="1">
        <f>(Table2[[#This Row],[Current Month High]]/Table2[[#This Row],[Close Price]])-1</f>
        <v>0.10318331503841938</v>
      </c>
      <c r="AI592">
        <v>12.650933040614699</v>
      </c>
      <c r="AJ592">
        <v>27.5017494751574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-0.03</v>
      </c>
      <c r="AM592" t="s">
        <v>3089</v>
      </c>
      <c r="AN592">
        <v>13.89</v>
      </c>
      <c r="AO592" t="s">
        <v>3088</v>
      </c>
      <c r="AP592">
        <v>-9.4813874548600003E-4</v>
      </c>
      <c r="AQ592">
        <f>(Table2[[#This Row],[Sharpe Ratio]]-AVERAGE(Table2[Sharpe Ratio]))/_xlfn.STDEV.P(Table2[Sharpe Ratio])</f>
        <v>-0.70298162051417923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655</v>
      </c>
      <c r="AT592">
        <f>_xlfn.RANK.AVG(Table2[[#This Row],[6M Return vs Nifty Z-Score]],Table2[6M Return vs Nifty Z-Score])</f>
        <v>412</v>
      </c>
      <c r="AU592">
        <f>_xlfn.RANK.AVG(Table2[[#This Row],[Sharpe Ratio Z-Score]],Table2[Sharpe Ratio Z-Score])</f>
        <v>567</v>
      </c>
      <c r="AV592">
        <f>(Table2[[#This Row],[Rank 1Y]]+Table2[[#This Row],[Rank 6M]]+Table2[[#This Row],[Rank Sharpe]])/3</f>
        <v>544.66666666666663</v>
      </c>
    </row>
    <row r="593" spans="1:48" x14ac:dyDescent="0.3">
      <c r="A593" t="s">
        <v>654</v>
      </c>
      <c r="B593" t="s">
        <v>655</v>
      </c>
      <c r="C593" t="s">
        <v>3044</v>
      </c>
      <c r="D593" t="s">
        <v>166</v>
      </c>
      <c r="E593">
        <v>26312.502173229899</v>
      </c>
      <c r="F593">
        <v>1032.8499999999999</v>
      </c>
      <c r="G593">
        <v>-23.542593815785899</v>
      </c>
      <c r="H593">
        <f>(Table2[[#This Row],[1Y Return vs Nifty]]-AVERAGE(Table2[1Y Return vs Nifty]))/_xlfn.STDEV.P(Table2[1Y Return vs Nifty])</f>
        <v>-0.87164976699394447</v>
      </c>
      <c r="I593">
        <v>-3.1078803869432199</v>
      </c>
      <c r="J593">
        <f>(Table2[[#This Row],[1M Return vs Nifty]]-AVERAGE(Table2[1M Return vs Nifty]))/_xlfn.STDEV.P(Table2[1M Return vs Nifty])</f>
        <v>-0.14783347902662919</v>
      </c>
      <c r="K593">
        <v>-5.2849544485796098</v>
      </c>
      <c r="L593">
        <f>(Table2[[#This Row],[6M Return vs Nifty]]-AVERAGE(Table2[6M Return vs Nifty]))/_xlfn.STDEV.P(Table2[6M Return vs Nifty])</f>
        <v>-0.33365525981621758</v>
      </c>
      <c r="M593">
        <v>-0.77114268243131701</v>
      </c>
      <c r="N593">
        <f>(Table2[[#This Row],[1W Return vs Nifty]]-AVERAGE(Table2[1W Return vs Nifty]))/_xlfn.STDEV.P(Table2[1W Return vs Nifty])</f>
        <v>7.1636435595848882E-2</v>
      </c>
      <c r="O593">
        <v>1075.53</v>
      </c>
      <c r="P593">
        <v>1079.7754753285601</v>
      </c>
      <c r="Q593">
        <v>1059.76948036667</v>
      </c>
      <c r="R593">
        <v>31.5770938814935</v>
      </c>
      <c r="S593" s="1">
        <f>(Table2[[#This Row],[Close Price]]-Table2[[#This Row],[20D EMA]])/Table2[[#This Row],[20D EMA]]</f>
        <v>-3.9682761057339234E-2</v>
      </c>
      <c r="T593" s="1">
        <f>(Table2[[#This Row],[Close Price]]-Table2[[#This Row],[50D EMA]])/Table2[[#This Row],[50D EMA]]</f>
        <v>-4.3458548930537112E-2</v>
      </c>
      <c r="U593" s="1">
        <f>(Table2[[#This Row],[Close Price]]-Table2[[#This Row],[200D EMA]])/Table2[[#This Row],[200D EMA]]</f>
        <v>-2.5401260241384008E-2</v>
      </c>
      <c r="V593">
        <v>0.80996638716779001</v>
      </c>
      <c r="W593">
        <v>1027.1500000000001</v>
      </c>
      <c r="X593">
        <v>1078.4000000000001</v>
      </c>
      <c r="Y593">
        <v>1027.1500000000001</v>
      </c>
      <c r="Z593">
        <v>1083.5</v>
      </c>
      <c r="AA593">
        <v>1027.1500000000001</v>
      </c>
      <c r="AB593">
        <v>1133</v>
      </c>
      <c r="AC593" s="1">
        <f>(Table2[[#This Row],[Close Price]]/Table2[[#This Row],[Day Low]])-1</f>
        <v>5.5493355400864086E-3</v>
      </c>
      <c r="AD593" s="1">
        <f>(Table2[[#This Row],[Day High]]/Table2[[#This Row],[Close Price]])-1</f>
        <v>4.4101273176163192E-2</v>
      </c>
      <c r="AE593" s="1">
        <f>(Table2[[#This Row],[Close Price]]/Table2[[#This Row],[Current Week Low]])-1</f>
        <v>5.5493355400864086E-3</v>
      </c>
      <c r="AF593" s="1">
        <f>(Table2[[#This Row],[Current Week High]]/Table2[[#This Row],[Close Price]])-1</f>
        <v>4.9039066660212072E-2</v>
      </c>
      <c r="AG593" s="1">
        <f>(Table2[[#This Row],[Close Price]]/Table2[[#This Row],[Current Month Low]])-1</f>
        <v>5.5493355400864086E-3</v>
      </c>
      <c r="AH593" s="1">
        <f>(Table2[[#This Row],[Current Month High]]/Table2[[#This Row],[Close Price]])-1</f>
        <v>9.6964709299511176E-2</v>
      </c>
      <c r="AI593">
        <v>30.609478627099701</v>
      </c>
      <c r="AJ593">
        <v>10.7020364415862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-0.08</v>
      </c>
      <c r="AM593" t="s">
        <v>3089</v>
      </c>
      <c r="AN593">
        <v>-1.0900000000000001</v>
      </c>
      <c r="AO593" t="s">
        <v>3089</v>
      </c>
      <c r="AP593">
        <v>-2.1001616093379999E-3</v>
      </c>
      <c r="AQ593">
        <f>(Table2[[#This Row],[Sharpe Ratio]]-AVERAGE(Table2[Sharpe Ratio]))/_xlfn.STDEV.P(Table2[Sharpe Ratio])</f>
        <v>-0.71647147720867921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628</v>
      </c>
      <c r="AT593">
        <f>_xlfn.RANK.AVG(Table2[[#This Row],[6M Return vs Nifty Z-Score]],Table2[6M Return vs Nifty Z-Score])</f>
        <v>442</v>
      </c>
      <c r="AU593">
        <f>_xlfn.RANK.AVG(Table2[[#This Row],[Sharpe Ratio Z-Score]],Table2[Sharpe Ratio Z-Score])</f>
        <v>568</v>
      </c>
      <c r="AV593">
        <f>(Table2[[#This Row],[Rank 1Y]]+Table2[[#This Row],[Rank 6M]]+Table2[[#This Row],[Rank Sharpe]])/3</f>
        <v>546</v>
      </c>
    </row>
    <row r="594" spans="1:48" x14ac:dyDescent="0.3">
      <c r="A594" t="s">
        <v>2176</v>
      </c>
      <c r="B594" t="s">
        <v>2177</v>
      </c>
      <c r="C594" t="s">
        <v>3033</v>
      </c>
      <c r="D594" t="s">
        <v>121</v>
      </c>
      <c r="E594">
        <v>2499.1933806950001</v>
      </c>
      <c r="F594">
        <v>10.210000000000001</v>
      </c>
      <c r="G594">
        <v>2.3445267630453399</v>
      </c>
      <c r="H594">
        <f>(Table2[[#This Row],[1Y Return vs Nifty]]-AVERAGE(Table2[1Y Return vs Nifty]))/_xlfn.STDEV.P(Table2[1Y Return vs Nifty])</f>
        <v>-0.46650237943855311</v>
      </c>
      <c r="I594">
        <v>27.5945569118098</v>
      </c>
      <c r="J594">
        <f>(Table2[[#This Row],[1M Return vs Nifty]]-AVERAGE(Table2[1M Return vs Nifty]))/_xlfn.STDEV.P(Table2[1M Return vs Nifty])</f>
        <v>3.1079366352537705</v>
      </c>
      <c r="K594">
        <v>-67.130713429493895</v>
      </c>
      <c r="L594">
        <f>(Table2[[#This Row],[6M Return vs Nifty]]-AVERAGE(Table2[6M Return vs Nifty]))/_xlfn.STDEV.P(Table2[6M Return vs Nifty])</f>
        <v>-2.6135750043064543</v>
      </c>
      <c r="M594">
        <v>27.023161115036999</v>
      </c>
      <c r="N594">
        <f>(Table2[[#This Row],[1W Return vs Nifty]]-AVERAGE(Table2[1W Return vs Nifty]))/_xlfn.STDEV.P(Table2[1W Return vs Nifty])</f>
        <v>5.6185823959123082</v>
      </c>
      <c r="O594">
        <v>8.7200000000000006</v>
      </c>
      <c r="P594">
        <v>10.3662016531751</v>
      </c>
      <c r="Q594">
        <v>14.3208954682982</v>
      </c>
      <c r="R594">
        <v>79.868534365445299</v>
      </c>
      <c r="S594" s="1">
        <f>(Table2[[#This Row],[Close Price]]-Table2[[#This Row],[20D EMA]])/Table2[[#This Row],[20D EMA]]</f>
        <v>0.17087155963302753</v>
      </c>
      <c r="T594" s="1">
        <f>(Table2[[#This Row],[Close Price]]-Table2[[#This Row],[50D EMA]])/Table2[[#This Row],[50D EMA]]</f>
        <v>-1.5068359501501266E-2</v>
      </c>
      <c r="U594" s="1">
        <f>(Table2[[#This Row],[Close Price]]-Table2[[#This Row],[200D EMA]])/Table2[[#This Row],[200D EMA]]</f>
        <v>-0.28705575551461732</v>
      </c>
      <c r="V594">
        <v>0.65687279147559596</v>
      </c>
      <c r="W594">
        <v>9.8000000000000007</v>
      </c>
      <c r="X594">
        <v>10.24</v>
      </c>
      <c r="Y594">
        <v>9.4499999999999993</v>
      </c>
      <c r="Z594">
        <v>10.24</v>
      </c>
      <c r="AA594">
        <v>8.86</v>
      </c>
      <c r="AB594">
        <v>10.24</v>
      </c>
      <c r="AC594" s="1">
        <f>(Table2[[#This Row],[Close Price]]/Table2[[#This Row],[Day Low]])-1</f>
        <v>4.1836734693877498E-2</v>
      </c>
      <c r="AD594" s="1">
        <f>(Table2[[#This Row],[Day High]]/Table2[[#This Row],[Close Price]])-1</f>
        <v>2.9382957884427352E-3</v>
      </c>
      <c r="AE594" s="1">
        <f>(Table2[[#This Row],[Close Price]]/Table2[[#This Row],[Current Week Low]])-1</f>
        <v>8.0423280423280508E-2</v>
      </c>
      <c r="AF594" s="1">
        <f>(Table2[[#This Row],[Current Week High]]/Table2[[#This Row],[Close Price]])-1</f>
        <v>2.9382957884427352E-3</v>
      </c>
      <c r="AG594" s="1">
        <f>(Table2[[#This Row],[Close Price]]/Table2[[#This Row],[Current Month Low]])-1</f>
        <v>0.15237020316027095</v>
      </c>
      <c r="AH594" s="1">
        <f>(Table2[[#This Row],[Current Month High]]/Table2[[#This Row],[Close Price]])-1</f>
        <v>2.9382957884427352E-3</v>
      </c>
      <c r="AI594">
        <v>165.915768854064</v>
      </c>
      <c r="AJ594">
        <v>52.160953800298003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-0.41</v>
      </c>
      <c r="AM594" t="s">
        <v>3089</v>
      </c>
      <c r="AN594">
        <v>41.02</v>
      </c>
      <c r="AO594" t="s">
        <v>3088</v>
      </c>
      <c r="AP594">
        <v>2.7263679091654999E-2</v>
      </c>
      <c r="AQ594">
        <f>(Table2[[#This Row],[Sharpe Ratio]]-AVERAGE(Table2[Sharpe Ratio]))/_xlfn.STDEV.P(Table2[Sharpe Ratio])</f>
        <v>-0.37262934048923707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467</v>
      </c>
      <c r="AT594">
        <f>_xlfn.RANK.AVG(Table2[[#This Row],[6M Return vs Nifty Z-Score]],Table2[6M Return vs Nifty Z-Score])</f>
        <v>734</v>
      </c>
      <c r="AU594">
        <f>_xlfn.RANK.AVG(Table2[[#This Row],[Sharpe Ratio Z-Score]],Table2[Sharpe Ratio Z-Score])</f>
        <v>442</v>
      </c>
      <c r="AV594">
        <f>(Table2[[#This Row],[Rank 1Y]]+Table2[[#This Row],[Rank 6M]]+Table2[[#This Row],[Rank Sharpe]])/3</f>
        <v>547.66666666666663</v>
      </c>
    </row>
    <row r="595" spans="1:48" x14ac:dyDescent="0.3">
      <c r="A595" t="s">
        <v>508</v>
      </c>
      <c r="B595" t="s">
        <v>509</v>
      </c>
      <c r="C595" t="s">
        <v>3029</v>
      </c>
      <c r="D595" t="s">
        <v>21</v>
      </c>
      <c r="E595">
        <v>39322.651508800001</v>
      </c>
      <c r="F595">
        <v>5896</v>
      </c>
      <c r="G595">
        <v>-3.64331078889008</v>
      </c>
      <c r="H595">
        <f>(Table2[[#This Row],[1Y Return vs Nifty]]-AVERAGE(Table2[1Y Return vs Nifty]))/_xlfn.STDEV.P(Table2[1Y Return vs Nifty])</f>
        <v>-0.56021526395520693</v>
      </c>
      <c r="I595">
        <v>0.868227081474093</v>
      </c>
      <c r="J595">
        <f>(Table2[[#This Row],[1M Return vs Nifty]]-AVERAGE(Table2[1M Return vs Nifty]))/_xlfn.STDEV.P(Table2[1M Return vs Nifty])</f>
        <v>0.27380379168496866</v>
      </c>
      <c r="K595">
        <v>-19.541056762365301</v>
      </c>
      <c r="L595">
        <f>(Table2[[#This Row],[6M Return vs Nifty]]-AVERAGE(Table2[6M Return vs Nifty]))/_xlfn.STDEV.P(Table2[6M Return vs Nifty])</f>
        <v>-0.85920090239946012</v>
      </c>
      <c r="M595">
        <v>-3.0803250624027898</v>
      </c>
      <c r="N595">
        <f>(Table2[[#This Row],[1W Return vs Nifty]]-AVERAGE(Table2[1W Return vs Nifty]))/_xlfn.STDEV.P(Table2[1W Return vs Nifty])</f>
        <v>-0.38921014532780879</v>
      </c>
      <c r="O595">
        <v>6023.26</v>
      </c>
      <c r="P595">
        <v>5753.7642149767998</v>
      </c>
      <c r="Q595">
        <v>5525.2090857490302</v>
      </c>
      <c r="R595">
        <v>31.195429068472201</v>
      </c>
      <c r="S595" s="1">
        <f>(Table2[[#This Row],[Close Price]]-Table2[[#This Row],[20D EMA]])/Table2[[#This Row],[20D EMA]]</f>
        <v>-2.1128093424491092E-2</v>
      </c>
      <c r="T595" s="1">
        <f>(Table2[[#This Row],[Close Price]]-Table2[[#This Row],[50D EMA]])/Table2[[#This Row],[50D EMA]]</f>
        <v>2.4720475102710422E-2</v>
      </c>
      <c r="U595" s="1">
        <f>(Table2[[#This Row],[Close Price]]-Table2[[#This Row],[200D EMA]])/Table2[[#This Row],[200D EMA]]</f>
        <v>6.7108938050387493E-2</v>
      </c>
      <c r="V595">
        <v>0.72473274931811704</v>
      </c>
      <c r="W595">
        <v>5871.35</v>
      </c>
      <c r="X595">
        <v>6099</v>
      </c>
      <c r="Y595">
        <v>5749</v>
      </c>
      <c r="Z595">
        <v>6099</v>
      </c>
      <c r="AA595">
        <v>5749</v>
      </c>
      <c r="AB595">
        <v>6357</v>
      </c>
      <c r="AC595" s="1">
        <f>(Table2[[#This Row],[Close Price]]/Table2[[#This Row],[Day Low]])-1</f>
        <v>4.1983530193225871E-3</v>
      </c>
      <c r="AD595" s="1">
        <f>(Table2[[#This Row],[Day High]]/Table2[[#This Row],[Close Price]])-1</f>
        <v>3.4430122116689388E-2</v>
      </c>
      <c r="AE595" s="1">
        <f>(Table2[[#This Row],[Close Price]]/Table2[[#This Row],[Current Week Low]])-1</f>
        <v>2.5569664289441629E-2</v>
      </c>
      <c r="AF595" s="1">
        <f>(Table2[[#This Row],[Current Week High]]/Table2[[#This Row],[Close Price]])-1</f>
        <v>3.4430122116689388E-2</v>
      </c>
      <c r="AG595" s="1">
        <f>(Table2[[#This Row],[Close Price]]/Table2[[#This Row],[Current Month Low]])-1</f>
        <v>2.5569664289441629E-2</v>
      </c>
      <c r="AH595" s="1">
        <f>(Table2[[#This Row],[Current Month High]]/Table2[[#This Row],[Close Price]])-1</f>
        <v>7.8188602442333721E-2</v>
      </c>
      <c r="AI595">
        <v>16.137211668928</v>
      </c>
      <c r="AJ595">
        <v>37.524053880692698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0.08</v>
      </c>
      <c r="AM595" t="s">
        <v>3088</v>
      </c>
      <c r="AN595">
        <v>-1.47</v>
      </c>
      <c r="AO595" t="s">
        <v>3089</v>
      </c>
      <c r="AP595">
        <v>6.2988120306800002E-4</v>
      </c>
      <c r="AQ595">
        <f>(Table2[[#This Row],[Sharpe Ratio]]-AVERAGE(Table2[Sharpe Ratio]))/_xlfn.STDEV.P(Table2[Sharpe Ratio])</f>
        <v>-0.6845034603708311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-2.2193259803683381</v>
      </c>
      <c r="AS595">
        <f>_xlfn.RANK.AVG(Table2[[#This Row],[1Y Return vs Nifty Z-Score]],Table2[1Y Return vs Nifty Z-Score])</f>
        <v>516</v>
      </c>
      <c r="AT595">
        <f>_xlfn.RANK.AVG(Table2[[#This Row],[6M Return vs Nifty Z-Score]],Table2[6M Return vs Nifty Z-Score])</f>
        <v>610</v>
      </c>
      <c r="AU595">
        <f>_xlfn.RANK.AVG(Table2[[#This Row],[Sharpe Ratio Z-Score]],Table2[Sharpe Ratio Z-Score])</f>
        <v>519</v>
      </c>
      <c r="AV595">
        <f>(Table2[[#This Row],[Rank 1Y]]+Table2[[#This Row],[Rank 6M]]+Table2[[#This Row],[Rank Sharpe]])/3</f>
        <v>548.33333333333337</v>
      </c>
    </row>
    <row r="596" spans="1:48" x14ac:dyDescent="0.3">
      <c r="A596" t="s">
        <v>1361</v>
      </c>
      <c r="B596" t="s">
        <v>1362</v>
      </c>
      <c r="C596" t="s">
        <v>3041</v>
      </c>
      <c r="D596" t="s">
        <v>230</v>
      </c>
      <c r="E596">
        <v>7685.9090648399997</v>
      </c>
      <c r="F596">
        <v>1991.4</v>
      </c>
      <c r="G596">
        <v>-10.6988982810518</v>
      </c>
      <c r="H596">
        <f>(Table2[[#This Row],[1Y Return vs Nifty]]-AVERAGE(Table2[1Y Return vs Nifty]))/_xlfn.STDEV.P(Table2[1Y Return vs Nifty])</f>
        <v>-0.67063901044385077</v>
      </c>
      <c r="I596">
        <v>-7.8142891242389396</v>
      </c>
      <c r="J596">
        <f>(Table2[[#This Row],[1M Return vs Nifty]]-AVERAGE(Table2[1M Return vs Nifty]))/_xlfn.STDEV.P(Table2[1M Return vs Nifty])</f>
        <v>-0.64691388633676483</v>
      </c>
      <c r="K596">
        <v>-7.3374131842515702</v>
      </c>
      <c r="L596">
        <f>(Table2[[#This Row],[6M Return vs Nifty]]-AVERAGE(Table2[6M Return vs Nifty]))/_xlfn.STDEV.P(Table2[6M Return vs Nifty])</f>
        <v>-0.40931834930395522</v>
      </c>
      <c r="M596">
        <v>0.50244222322906396</v>
      </c>
      <c r="N596">
        <f>(Table2[[#This Row],[1W Return vs Nifty]]-AVERAGE(Table2[1W Return vs Nifty]))/_xlfn.STDEV.P(Table2[1W Return vs Nifty])</f>
        <v>0.32580745923618015</v>
      </c>
      <c r="O596">
        <v>2129.61</v>
      </c>
      <c r="P596">
        <v>2164.5762001614298</v>
      </c>
      <c r="Q596">
        <v>1990.21165481824</v>
      </c>
      <c r="R596">
        <v>28.817585387648201</v>
      </c>
      <c r="S596" s="1">
        <f>(Table2[[#This Row],[Close Price]]-Table2[[#This Row],[20D EMA]])/Table2[[#This Row],[20D EMA]]</f>
        <v>-6.4899206897037501E-2</v>
      </c>
      <c r="T596" s="1">
        <f>(Table2[[#This Row],[Close Price]]-Table2[[#This Row],[50D EMA]])/Table2[[#This Row],[50D EMA]]</f>
        <v>-8.0004667956949077E-2</v>
      </c>
      <c r="U596" s="1">
        <f>(Table2[[#This Row],[Close Price]]-Table2[[#This Row],[200D EMA]])/Table2[[#This Row],[200D EMA]]</f>
        <v>5.9709487625755539E-4</v>
      </c>
      <c r="V596">
        <v>0.82064214083467402</v>
      </c>
      <c r="W596">
        <v>1979.05</v>
      </c>
      <c r="X596">
        <v>2138.4</v>
      </c>
      <c r="Y596">
        <v>1979.05</v>
      </c>
      <c r="Z596">
        <v>2138.4</v>
      </c>
      <c r="AA596">
        <v>1979.05</v>
      </c>
      <c r="AB596">
        <v>2263.3000000000002</v>
      </c>
      <c r="AC596" s="1">
        <f>(Table2[[#This Row],[Close Price]]/Table2[[#This Row],[Day Low]])-1</f>
        <v>6.2403678532629847E-3</v>
      </c>
      <c r="AD596" s="1">
        <f>(Table2[[#This Row],[Day High]]/Table2[[#This Row],[Close Price]])-1</f>
        <v>7.3817414884001176E-2</v>
      </c>
      <c r="AE596" s="1">
        <f>(Table2[[#This Row],[Close Price]]/Table2[[#This Row],[Current Week Low]])-1</f>
        <v>6.2403678532629847E-3</v>
      </c>
      <c r="AF596" s="1">
        <f>(Table2[[#This Row],[Current Week High]]/Table2[[#This Row],[Close Price]])-1</f>
        <v>7.3817414884001176E-2</v>
      </c>
      <c r="AG596" s="1">
        <f>(Table2[[#This Row],[Close Price]]/Table2[[#This Row],[Current Month Low]])-1</f>
        <v>6.2403678532629847E-3</v>
      </c>
      <c r="AH596" s="1">
        <f>(Table2[[#This Row],[Current Month High]]/Table2[[#This Row],[Close Price]])-1</f>
        <v>0.13653710957115606</v>
      </c>
      <c r="AI596">
        <v>37.742291854976301</v>
      </c>
      <c r="AJ596">
        <v>36.2199876872563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-0.21</v>
      </c>
      <c r="AM596" t="s">
        <v>3089</v>
      </c>
      <c r="AN596">
        <v>-2.63</v>
      </c>
      <c r="AO596" t="s">
        <v>3089</v>
      </c>
      <c r="AP596">
        <v>-3.4251778978901998E-2</v>
      </c>
      <c r="AQ596">
        <f>(Table2[[#This Row],[Sharpe Ratio]]-AVERAGE(Table2[Sharpe Ratio]))/_xlfn.STDEV.P(Table2[Sharpe Ratio])</f>
        <v>-1.0929576776314656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557</v>
      </c>
      <c r="AT596">
        <f>_xlfn.RANK.AVG(Table2[[#This Row],[6M Return vs Nifty Z-Score]],Table2[6M Return vs Nifty Z-Score])</f>
        <v>465</v>
      </c>
      <c r="AU596">
        <f>_xlfn.RANK.AVG(Table2[[#This Row],[Sharpe Ratio Z-Score]],Table2[Sharpe Ratio Z-Score])</f>
        <v>626</v>
      </c>
      <c r="AV596">
        <f>(Table2[[#This Row],[Rank 1Y]]+Table2[[#This Row],[Rank 6M]]+Table2[[#This Row],[Rank Sharpe]])/3</f>
        <v>549.33333333333337</v>
      </c>
    </row>
    <row r="597" spans="1:48" x14ac:dyDescent="0.3">
      <c r="A597" t="s">
        <v>1456</v>
      </c>
      <c r="B597" t="s">
        <v>1457</v>
      </c>
      <c r="C597" t="s">
        <v>3041</v>
      </c>
      <c r="D597" t="s">
        <v>1458</v>
      </c>
      <c r="E597">
        <v>6742.627962996</v>
      </c>
      <c r="F597">
        <v>211.78</v>
      </c>
      <c r="G597">
        <v>-25.6955505296811</v>
      </c>
      <c r="H597">
        <f>(Table2[[#This Row],[1Y Return vs Nifty]]-AVERAGE(Table2[1Y Return vs Nifty]))/_xlfn.STDEV.P(Table2[1Y Return vs Nifty])</f>
        <v>-0.90534469978873977</v>
      </c>
      <c r="I597">
        <v>-8.2615621891026993</v>
      </c>
      <c r="J597">
        <f>(Table2[[#This Row],[1M Return vs Nifty]]-AVERAGE(Table2[1M Return vs Nifty]))/_xlfn.STDEV.P(Table2[1M Return vs Nifty])</f>
        <v>-0.69434394093914553</v>
      </c>
      <c r="K597">
        <v>1.18193218727243</v>
      </c>
      <c r="L597">
        <f>(Table2[[#This Row],[6M Return vs Nifty]]-AVERAGE(Table2[6M Return vs Nifty]))/_xlfn.STDEV.P(Table2[6M Return vs Nifty])</f>
        <v>-9.5256010305687214E-2</v>
      </c>
      <c r="M597">
        <v>-3.7932234043053299</v>
      </c>
      <c r="N597">
        <f>(Table2[[#This Row],[1W Return vs Nifty]]-AVERAGE(Table2[1W Return vs Nifty]))/_xlfn.STDEV.P(Table2[1W Return vs Nifty])</f>
        <v>-0.53148421006235302</v>
      </c>
      <c r="O597">
        <v>219.44</v>
      </c>
      <c r="P597">
        <v>211.34221932660901</v>
      </c>
      <c r="Q597">
        <v>197.95027045709799</v>
      </c>
      <c r="R597">
        <v>34.566789759803001</v>
      </c>
      <c r="S597" s="1">
        <f>(Table2[[#This Row],[Close Price]]-Table2[[#This Row],[20D EMA]])/Table2[[#This Row],[20D EMA]]</f>
        <v>-3.4907036091870201E-2</v>
      </c>
      <c r="T597" s="1">
        <f>(Table2[[#This Row],[Close Price]]-Table2[[#This Row],[50D EMA]])/Table2[[#This Row],[50D EMA]]</f>
        <v>2.0714302839530681E-3</v>
      </c>
      <c r="U597" s="1">
        <f>(Table2[[#This Row],[Close Price]]-Table2[[#This Row],[200D EMA]])/Table2[[#This Row],[200D EMA]]</f>
        <v>6.9864666064699057E-2</v>
      </c>
      <c r="V597">
        <v>0.53278365280290196</v>
      </c>
      <c r="W597">
        <v>210.25</v>
      </c>
      <c r="X597">
        <v>215.65</v>
      </c>
      <c r="Y597">
        <v>207.4</v>
      </c>
      <c r="Z597">
        <v>217.21</v>
      </c>
      <c r="AA597">
        <v>207.4</v>
      </c>
      <c r="AB597">
        <v>226.64</v>
      </c>
      <c r="AC597" s="1">
        <f>(Table2[[#This Row],[Close Price]]/Table2[[#This Row],[Day Low]])-1</f>
        <v>7.2770511296076368E-3</v>
      </c>
      <c r="AD597" s="1">
        <f>(Table2[[#This Row],[Day High]]/Table2[[#This Row],[Close Price]])-1</f>
        <v>1.8273680234205392E-2</v>
      </c>
      <c r="AE597" s="1">
        <f>(Table2[[#This Row],[Close Price]]/Table2[[#This Row],[Current Week Low]])-1</f>
        <v>2.1118611378977858E-2</v>
      </c>
      <c r="AF597" s="1">
        <f>(Table2[[#This Row],[Current Week High]]/Table2[[#This Row],[Close Price]])-1</f>
        <v>2.5639814902257196E-2</v>
      </c>
      <c r="AG597" s="1">
        <f>(Table2[[#This Row],[Close Price]]/Table2[[#This Row],[Current Month Low]])-1</f>
        <v>2.1118611378977858E-2</v>
      </c>
      <c r="AH597" s="1">
        <f>(Table2[[#This Row],[Current Month High]]/Table2[[#This Row],[Close Price]])-1</f>
        <v>7.0167154594390269E-2</v>
      </c>
      <c r="AI597">
        <v>14.2223061667768</v>
      </c>
      <c r="AJ597">
        <v>24.870283018867902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0</v>
      </c>
      <c r="AM597" t="s">
        <v>3090</v>
      </c>
      <c r="AN597">
        <v>-4.2699999999999996</v>
      </c>
      <c r="AO597" t="s">
        <v>3089</v>
      </c>
      <c r="AP597">
        <v>-5.2458701095562998E-2</v>
      </c>
      <c r="AQ597">
        <f>(Table2[[#This Row],[Sharpe Ratio]]-AVERAGE(Table2[Sharpe Ratio]))/_xlfn.STDEV.P(Table2[Sharpe Ratio])</f>
        <v>-1.3061555037409596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-3.5325843648368855</v>
      </c>
      <c r="AS597">
        <f>_xlfn.RANK.AVG(Table2[[#This Row],[1Y Return vs Nifty Z-Score]],Table2[1Y Return vs Nifty Z-Score])</f>
        <v>639</v>
      </c>
      <c r="AT597">
        <f>_xlfn.RANK.AVG(Table2[[#This Row],[6M Return vs Nifty Z-Score]],Table2[6M Return vs Nifty Z-Score])</f>
        <v>349</v>
      </c>
      <c r="AU597">
        <f>_xlfn.RANK.AVG(Table2[[#This Row],[Sharpe Ratio Z-Score]],Table2[Sharpe Ratio Z-Score])</f>
        <v>660</v>
      </c>
      <c r="AV597">
        <f>(Table2[[#This Row],[Rank 1Y]]+Table2[[#This Row],[Rank 6M]]+Table2[[#This Row],[Rank Sharpe]])/3</f>
        <v>549.33333333333337</v>
      </c>
    </row>
    <row r="598" spans="1:48" x14ac:dyDescent="0.3">
      <c r="A598" t="s">
        <v>1937</v>
      </c>
      <c r="B598" t="s">
        <v>1938</v>
      </c>
      <c r="C598" t="s">
        <v>3034</v>
      </c>
      <c r="D598" t="s">
        <v>51</v>
      </c>
      <c r="E598">
        <v>3267.1136964399998</v>
      </c>
      <c r="F598">
        <v>131.12</v>
      </c>
      <c r="G598">
        <v>9.1792843776703705</v>
      </c>
      <c r="H598">
        <f>(Table2[[#This Row],[1Y Return vs Nifty]]-AVERAGE(Table2[1Y Return vs Nifty]))/_xlfn.STDEV.P(Table2[1Y Return vs Nifty])</f>
        <v>-0.35953473953796011</v>
      </c>
      <c r="I598">
        <v>3.0267367699944101</v>
      </c>
      <c r="J598">
        <f>(Table2[[#This Row],[1M Return vs Nifty]]-AVERAGE(Table2[1M Return vs Nifty]))/_xlfn.STDEV.P(Table2[1M Return vs Nifty])</f>
        <v>0.50269804092278303</v>
      </c>
      <c r="K598">
        <v>-14.3247523781124</v>
      </c>
      <c r="L598">
        <f>(Table2[[#This Row],[6M Return vs Nifty]]-AVERAGE(Table2[6M Return vs Nifty]))/_xlfn.STDEV.P(Table2[6M Return vs Nifty])</f>
        <v>-0.6669038790482017</v>
      </c>
      <c r="M598">
        <v>-2.76632926788256</v>
      </c>
      <c r="N598">
        <f>(Table2[[#This Row],[1W Return vs Nifty]]-AVERAGE(Table2[1W Return vs Nifty]))/_xlfn.STDEV.P(Table2[1W Return vs Nifty])</f>
        <v>-0.32654558942952461</v>
      </c>
      <c r="O598">
        <v>137.31</v>
      </c>
      <c r="P598">
        <v>131.026597048741</v>
      </c>
      <c r="Q598">
        <v>120.591917006862</v>
      </c>
      <c r="R598">
        <v>29.753059965952499</v>
      </c>
      <c r="S598" s="1">
        <f>(Table2[[#This Row],[Close Price]]-Table2[[#This Row],[20D EMA]])/Table2[[#This Row],[20D EMA]]</f>
        <v>-4.5080474837957886E-2</v>
      </c>
      <c r="T598" s="1">
        <f>(Table2[[#This Row],[Close Price]]-Table2[[#This Row],[50D EMA]])/Table2[[#This Row],[50D EMA]]</f>
        <v>7.128548963556109E-4</v>
      </c>
      <c r="U598" s="1">
        <f>(Table2[[#This Row],[Close Price]]-Table2[[#This Row],[200D EMA]])/Table2[[#This Row],[200D EMA]]</f>
        <v>8.7303388605547441E-2</v>
      </c>
      <c r="V598">
        <v>0.75425922843691795</v>
      </c>
      <c r="W598">
        <v>130.03</v>
      </c>
      <c r="X598">
        <v>138.74</v>
      </c>
      <c r="Y598">
        <v>130.03</v>
      </c>
      <c r="Z598">
        <v>138.74</v>
      </c>
      <c r="AA598">
        <v>130.03</v>
      </c>
      <c r="AB598">
        <v>145.01</v>
      </c>
      <c r="AC598" s="1">
        <f>(Table2[[#This Row],[Close Price]]/Table2[[#This Row],[Day Low]])-1</f>
        <v>8.3826809197877772E-3</v>
      </c>
      <c r="AD598" s="1">
        <f>(Table2[[#This Row],[Day High]]/Table2[[#This Row],[Close Price]])-1</f>
        <v>5.811470408785846E-2</v>
      </c>
      <c r="AE598" s="1">
        <f>(Table2[[#This Row],[Close Price]]/Table2[[#This Row],[Current Week Low]])-1</f>
        <v>8.3826809197877772E-3</v>
      </c>
      <c r="AF598" s="1">
        <f>(Table2[[#This Row],[Current Week High]]/Table2[[#This Row],[Close Price]])-1</f>
        <v>5.811470408785846E-2</v>
      </c>
      <c r="AG598" s="1">
        <f>(Table2[[#This Row],[Close Price]]/Table2[[#This Row],[Current Month Low]])-1</f>
        <v>8.3826809197877772E-3</v>
      </c>
      <c r="AH598" s="1">
        <f>(Table2[[#This Row],[Current Month High]]/Table2[[#This Row],[Close Price]])-1</f>
        <v>0.10593349603416713</v>
      </c>
      <c r="AI598">
        <v>18.593654667480099</v>
      </c>
      <c r="AJ598">
        <v>51.759259259259203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-0.01</v>
      </c>
      <c r="AM598" t="s">
        <v>3089</v>
      </c>
      <c r="AN598">
        <v>-6.95</v>
      </c>
      <c r="AO598" t="s">
        <v>3089</v>
      </c>
      <c r="AP598">
        <v>-6.9596589659279007E-2</v>
      </c>
      <c r="AQ598">
        <f>(Table2[[#This Row],[Sharpe Ratio]]-AVERAGE(Table2[Sharpe Ratio]))/_xlfn.STDEV.P(Table2[Sharpe Ratio])</f>
        <v>-1.5068352541391603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-2.3571214212320637</v>
      </c>
      <c r="AS598">
        <f>_xlfn.RANK.AVG(Table2[[#This Row],[1Y Return vs Nifty Z-Score]],Table2[1Y Return vs Nifty Z-Score])</f>
        <v>419</v>
      </c>
      <c r="AT598">
        <f>_xlfn.RANK.AVG(Table2[[#This Row],[6M Return vs Nifty Z-Score]],Table2[6M Return vs Nifty Z-Score])</f>
        <v>543</v>
      </c>
      <c r="AU598">
        <f>_xlfn.RANK.AVG(Table2[[#This Row],[Sharpe Ratio Z-Score]],Table2[Sharpe Ratio Z-Score])</f>
        <v>689</v>
      </c>
      <c r="AV598">
        <f>(Table2[[#This Row],[Rank 1Y]]+Table2[[#This Row],[Rank 6M]]+Table2[[#This Row],[Rank Sharpe]])/3</f>
        <v>550.33333333333337</v>
      </c>
    </row>
    <row r="599" spans="1:48" x14ac:dyDescent="0.3">
      <c r="A599" t="s">
        <v>1005</v>
      </c>
      <c r="B599" t="s">
        <v>1006</v>
      </c>
      <c r="C599" t="s">
        <v>3030</v>
      </c>
      <c r="D599" t="s">
        <v>542</v>
      </c>
      <c r="E599">
        <v>12899.771914999999</v>
      </c>
      <c r="F599">
        <v>1630</v>
      </c>
      <c r="G599">
        <v>-19.2056885728358</v>
      </c>
      <c r="H599">
        <f>(Table2[[#This Row],[1Y Return vs Nifty]]-AVERAGE(Table2[1Y Return vs Nifty]))/_xlfn.STDEV.P(Table2[1Y Return vs Nifty])</f>
        <v>-0.80377486279570232</v>
      </c>
      <c r="I599">
        <v>-7.0844129878459601</v>
      </c>
      <c r="J599">
        <f>(Table2[[#This Row],[1M Return vs Nifty]]-AVERAGE(Table2[1M Return vs Nifty]))/_xlfn.STDEV.P(Table2[1M Return vs Nifty])</f>
        <v>-0.56951583194545363</v>
      </c>
      <c r="K599">
        <v>3.2387094215249799</v>
      </c>
      <c r="L599">
        <f>(Table2[[#This Row],[6M Return vs Nifty]]-AVERAGE(Table2[6M Return vs Nifty]))/_xlfn.STDEV.P(Table2[6M Return vs Nifty])</f>
        <v>-1.9433721054818262E-2</v>
      </c>
      <c r="M599">
        <v>-2.5539598234757999</v>
      </c>
      <c r="N599">
        <f>(Table2[[#This Row],[1W Return vs Nifty]]-AVERAGE(Table2[1W Return vs Nifty]))/_xlfn.STDEV.P(Table2[1W Return vs Nifty])</f>
        <v>-0.28416273860042668</v>
      </c>
      <c r="O599">
        <v>1725.02</v>
      </c>
      <c r="P599">
        <v>1725.90492036252</v>
      </c>
      <c r="Q599">
        <v>1630.21526296604</v>
      </c>
      <c r="R599">
        <v>20.353680073324401</v>
      </c>
      <c r="S599" s="1">
        <f>(Table2[[#This Row],[Close Price]]-Table2[[#This Row],[20D EMA]])/Table2[[#This Row],[20D EMA]]</f>
        <v>-5.5083419322674507E-2</v>
      </c>
      <c r="T599" s="1">
        <f>(Table2[[#This Row],[Close Price]]-Table2[[#This Row],[50D EMA]])/Table2[[#This Row],[50D EMA]]</f>
        <v>-5.5567904831267015E-2</v>
      </c>
      <c r="U599" s="1">
        <f>(Table2[[#This Row],[Close Price]]-Table2[[#This Row],[200D EMA]])/Table2[[#This Row],[200D EMA]]</f>
        <v>-1.3204573097194515E-4</v>
      </c>
      <c r="V599">
        <v>0.96748318790365895</v>
      </c>
      <c r="W599">
        <v>1619.55</v>
      </c>
      <c r="X599">
        <v>1660</v>
      </c>
      <c r="Y599">
        <v>1616</v>
      </c>
      <c r="Z599">
        <v>1660.45</v>
      </c>
      <c r="AA599">
        <v>1616</v>
      </c>
      <c r="AB599">
        <v>1705</v>
      </c>
      <c r="AC599" s="1">
        <f>(Table2[[#This Row],[Close Price]]/Table2[[#This Row],[Day Low]])-1</f>
        <v>6.4524096199560788E-3</v>
      </c>
      <c r="AD599" s="1">
        <f>(Table2[[#This Row],[Day High]]/Table2[[#This Row],[Close Price]])-1</f>
        <v>1.8404907975460016E-2</v>
      </c>
      <c r="AE599" s="1">
        <f>(Table2[[#This Row],[Close Price]]/Table2[[#This Row],[Current Week Low]])-1</f>
        <v>8.66336633663356E-3</v>
      </c>
      <c r="AF599" s="1">
        <f>(Table2[[#This Row],[Current Week High]]/Table2[[#This Row],[Close Price]])-1</f>
        <v>1.8680981595092128E-2</v>
      </c>
      <c r="AG599" s="1">
        <f>(Table2[[#This Row],[Close Price]]/Table2[[#This Row],[Current Month Low]])-1</f>
        <v>8.66336633663356E-3</v>
      </c>
      <c r="AH599" s="1">
        <f>(Table2[[#This Row],[Current Month High]]/Table2[[#This Row],[Close Price]])-1</f>
        <v>4.6012269938650263E-2</v>
      </c>
      <c r="AI599">
        <v>21.4079754601226</v>
      </c>
      <c r="AJ599">
        <v>24.7130833970925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-0.03</v>
      </c>
      <c r="AM599" t="s">
        <v>3089</v>
      </c>
      <c r="AN599">
        <v>-6.24</v>
      </c>
      <c r="AO599" t="s">
        <v>3089</v>
      </c>
      <c r="AP599">
        <v>-9.8194146063956003E-2</v>
      </c>
      <c r="AQ599">
        <f>(Table2[[#This Row],[Sharpe Ratio]]-AVERAGE(Table2[Sharpe Ratio]))/_xlfn.STDEV.P(Table2[Sharpe Ratio])</f>
        <v>-1.8417044219454812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611</v>
      </c>
      <c r="AT599">
        <f>_xlfn.RANK.AVG(Table2[[#This Row],[6M Return vs Nifty Z-Score]],Table2[6M Return vs Nifty Z-Score])</f>
        <v>325</v>
      </c>
      <c r="AU599">
        <f>_xlfn.RANK.AVG(Table2[[#This Row],[Sharpe Ratio Z-Score]],Table2[Sharpe Ratio Z-Score])</f>
        <v>716</v>
      </c>
      <c r="AV599">
        <f>(Table2[[#This Row],[Rank 1Y]]+Table2[[#This Row],[Rank 6M]]+Table2[[#This Row],[Rank Sharpe]])/3</f>
        <v>550.66666666666663</v>
      </c>
    </row>
    <row r="600" spans="1:48" x14ac:dyDescent="0.3">
      <c r="A600" t="s">
        <v>745</v>
      </c>
      <c r="B600" t="s">
        <v>746</v>
      </c>
      <c r="C600" t="s">
        <v>3030</v>
      </c>
      <c r="D600" t="s">
        <v>54</v>
      </c>
      <c r="E600">
        <v>20864.741208660002</v>
      </c>
      <c r="F600">
        <v>1308.5999999999999</v>
      </c>
      <c r="G600">
        <v>-33.439325964126297</v>
      </c>
      <c r="H600">
        <f>(Table2[[#This Row],[1Y Return vs Nifty]]-AVERAGE(Table2[1Y Return vs Nifty]))/_xlfn.STDEV.P(Table2[1Y Return vs Nifty])</f>
        <v>-1.0265389584366722</v>
      </c>
      <c r="I600">
        <v>-2.45142083698628</v>
      </c>
      <c r="J600">
        <f>(Table2[[#This Row],[1M Return vs Nifty]]-AVERAGE(Table2[1M Return vs Nifty]))/_xlfn.STDEV.P(Table2[1M Return vs Nifty])</f>
        <v>-7.822071951875223E-2</v>
      </c>
      <c r="K600">
        <v>-28.585466875450201</v>
      </c>
      <c r="L600">
        <f>(Table2[[#This Row],[6M Return vs Nifty]]-AVERAGE(Table2[6M Return vs Nifty]))/_xlfn.STDEV.P(Table2[6M Return vs Nifty])</f>
        <v>-1.1926195479763213</v>
      </c>
      <c r="M600">
        <v>0.43832958507447001</v>
      </c>
      <c r="N600">
        <f>(Table2[[#This Row],[1W Return vs Nifty]]-AVERAGE(Table2[1W Return vs Nifty]))/_xlfn.STDEV.P(Table2[1W Return vs Nifty])</f>
        <v>0.31301241526572282</v>
      </c>
      <c r="O600">
        <v>1311.11</v>
      </c>
      <c r="P600">
        <v>1345.9314662556901</v>
      </c>
      <c r="Q600">
        <v>1406.77550210813</v>
      </c>
      <c r="R600">
        <v>50.916812446681</v>
      </c>
      <c r="S600" s="1">
        <f>(Table2[[#This Row],[Close Price]]-Table2[[#This Row],[20D EMA]])/Table2[[#This Row],[20D EMA]]</f>
        <v>-1.9144084020410118E-3</v>
      </c>
      <c r="T600" s="1">
        <f>(Table2[[#This Row],[Close Price]]-Table2[[#This Row],[50D EMA]])/Table2[[#This Row],[50D EMA]]</f>
        <v>-2.7736528338656322E-2</v>
      </c>
      <c r="U600" s="1">
        <f>(Table2[[#This Row],[Close Price]]-Table2[[#This Row],[200D EMA]])/Table2[[#This Row],[200D EMA]]</f>
        <v>-6.9787611428411098E-2</v>
      </c>
      <c r="V600">
        <v>1.0029876950693899</v>
      </c>
      <c r="W600">
        <v>1285.05</v>
      </c>
      <c r="X600">
        <v>1319.25</v>
      </c>
      <c r="Y600">
        <v>1258.5</v>
      </c>
      <c r="Z600">
        <v>1319.25</v>
      </c>
      <c r="AA600">
        <v>1258.5</v>
      </c>
      <c r="AB600">
        <v>1334.85</v>
      </c>
      <c r="AC600" s="1">
        <f>(Table2[[#This Row],[Close Price]]/Table2[[#This Row],[Day Low]])-1</f>
        <v>1.832613516983761E-2</v>
      </c>
      <c r="AD600" s="1">
        <f>(Table2[[#This Row],[Day High]]/Table2[[#This Row],[Close Price]])-1</f>
        <v>8.13846859238887E-3</v>
      </c>
      <c r="AE600" s="1">
        <f>(Table2[[#This Row],[Close Price]]/Table2[[#This Row],[Current Week Low]])-1</f>
        <v>3.9809296781883052E-2</v>
      </c>
      <c r="AF600" s="1">
        <f>(Table2[[#This Row],[Current Week High]]/Table2[[#This Row],[Close Price]])-1</f>
        <v>8.13846859238887E-3</v>
      </c>
      <c r="AG600" s="1">
        <f>(Table2[[#This Row],[Close Price]]/Table2[[#This Row],[Current Month Low]])-1</f>
        <v>3.9809296781883052E-2</v>
      </c>
      <c r="AH600" s="1">
        <f>(Table2[[#This Row],[Current Month High]]/Table2[[#This Row],[Close Price]])-1</f>
        <v>2.0059605685465387E-2</v>
      </c>
      <c r="AI600">
        <v>37.2459116613174</v>
      </c>
      <c r="AJ600">
        <v>9.9571464582807998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-0.12</v>
      </c>
      <c r="AM600" t="s">
        <v>3089</v>
      </c>
      <c r="AN600">
        <v>1.88</v>
      </c>
      <c r="AO600" t="s">
        <v>3088</v>
      </c>
      <c r="AP600">
        <v>6.7975405031092007E-2</v>
      </c>
      <c r="AQ600">
        <f>(Table2[[#This Row],[Sharpe Ratio]]-AVERAGE(Table2[Sharpe Ratio]))/_xlfn.STDEV.P(Table2[Sharpe Ratio])</f>
        <v>0.10409327148430418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669</v>
      </c>
      <c r="AT600">
        <f>_xlfn.RANK.AVG(Table2[[#This Row],[6M Return vs Nifty Z-Score]],Table2[6M Return vs Nifty Z-Score])</f>
        <v>678</v>
      </c>
      <c r="AU600">
        <f>_xlfn.RANK.AVG(Table2[[#This Row],[Sharpe Ratio Z-Score]],Table2[Sharpe Ratio Z-Score])</f>
        <v>308</v>
      </c>
      <c r="AV600">
        <f>(Table2[[#This Row],[Rank 1Y]]+Table2[[#This Row],[Rank 6M]]+Table2[[#This Row],[Rank Sharpe]])/3</f>
        <v>551.66666666666663</v>
      </c>
    </row>
    <row r="601" spans="1:48" x14ac:dyDescent="0.3">
      <c r="A601" t="s">
        <v>1816</v>
      </c>
      <c r="B601" t="s">
        <v>1817</v>
      </c>
      <c r="C601" t="s">
        <v>3041</v>
      </c>
      <c r="D601" t="s">
        <v>130</v>
      </c>
      <c r="E601">
        <v>3900.5943360659999</v>
      </c>
      <c r="F601">
        <v>203.54</v>
      </c>
      <c r="G601">
        <v>-21.339333230432299</v>
      </c>
      <c r="H601">
        <f>(Table2[[#This Row],[1Y Return vs Nifty]]-AVERAGE(Table2[1Y Return vs Nifty]))/_xlfn.STDEV.P(Table2[1Y Return vs Nifty])</f>
        <v>-0.83716755150221001</v>
      </c>
      <c r="I601">
        <v>-9.6356675345947398</v>
      </c>
      <c r="J601">
        <f>(Table2[[#This Row],[1M Return vs Nifty]]-AVERAGE(Table2[1M Return vs Nifty]))/_xlfn.STDEV.P(Table2[1M Return vs Nifty])</f>
        <v>-0.84005781616649211</v>
      </c>
      <c r="K601">
        <v>-33.2757354441218</v>
      </c>
      <c r="L601">
        <f>(Table2[[#This Row],[6M Return vs Nifty]]-AVERAGE(Table2[6M Return vs Nifty]))/_xlfn.STDEV.P(Table2[6M Return vs Nifty])</f>
        <v>-1.3655244664845791</v>
      </c>
      <c r="M601">
        <v>-4.4099901274145203</v>
      </c>
      <c r="N601">
        <f>(Table2[[#This Row],[1W Return vs Nifty]]-AVERAGE(Table2[1W Return vs Nifty]))/_xlfn.STDEV.P(Table2[1W Return vs Nifty])</f>
        <v>-0.65457316052276227</v>
      </c>
      <c r="O601">
        <v>214.11</v>
      </c>
      <c r="P601">
        <v>217.234350332248</v>
      </c>
      <c r="Q601">
        <v>216.95345999089599</v>
      </c>
      <c r="R601">
        <v>33.574881562163696</v>
      </c>
      <c r="S601" s="1">
        <f>(Table2[[#This Row],[Close Price]]-Table2[[#This Row],[20D EMA]])/Table2[[#This Row],[20D EMA]]</f>
        <v>-4.9367147727803561E-2</v>
      </c>
      <c r="T601" s="1">
        <f>(Table2[[#This Row],[Close Price]]-Table2[[#This Row],[50D EMA]])/Table2[[#This Row],[50D EMA]]</f>
        <v>-6.3039525338894384E-2</v>
      </c>
      <c r="U601" s="1">
        <f>(Table2[[#This Row],[Close Price]]-Table2[[#This Row],[200D EMA]])/Table2[[#This Row],[200D EMA]]</f>
        <v>-6.1826439603493162E-2</v>
      </c>
      <c r="V601">
        <v>1.06690325248101</v>
      </c>
      <c r="W601">
        <v>200.2</v>
      </c>
      <c r="X601">
        <v>207.2</v>
      </c>
      <c r="Y601">
        <v>195.9</v>
      </c>
      <c r="Z601">
        <v>207.2</v>
      </c>
      <c r="AA601">
        <v>195.9</v>
      </c>
      <c r="AB601">
        <v>215.93</v>
      </c>
      <c r="AC601" s="1">
        <f>(Table2[[#This Row],[Close Price]]/Table2[[#This Row],[Day Low]])-1</f>
        <v>1.6683316683316685E-2</v>
      </c>
      <c r="AD601" s="1">
        <f>(Table2[[#This Row],[Day High]]/Table2[[#This Row],[Close Price]])-1</f>
        <v>1.7981723494153501E-2</v>
      </c>
      <c r="AE601" s="1">
        <f>(Table2[[#This Row],[Close Price]]/Table2[[#This Row],[Current Week Low]])-1</f>
        <v>3.8999489535477272E-2</v>
      </c>
      <c r="AF601" s="1">
        <f>(Table2[[#This Row],[Current Week High]]/Table2[[#This Row],[Close Price]])-1</f>
        <v>1.7981723494153501E-2</v>
      </c>
      <c r="AG601" s="1">
        <f>(Table2[[#This Row],[Close Price]]/Table2[[#This Row],[Current Month Low]])-1</f>
        <v>3.8999489535477272E-2</v>
      </c>
      <c r="AH601" s="1">
        <f>(Table2[[#This Row],[Current Month High]]/Table2[[#This Row],[Close Price]])-1</f>
        <v>6.0872555762994995E-2</v>
      </c>
      <c r="AI601">
        <v>36.582489928269602</v>
      </c>
      <c r="AJ601">
        <v>21.953265428400201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0.02</v>
      </c>
      <c r="AM601" t="s">
        <v>3088</v>
      </c>
      <c r="AN601">
        <v>-7.98</v>
      </c>
      <c r="AO601" t="s">
        <v>3089</v>
      </c>
      <c r="AP601">
        <v>6.0893349502129997E-2</v>
      </c>
      <c r="AQ601">
        <f>(Table2[[#This Row],[Sharpe Ratio]]-AVERAGE(Table2[Sharpe Ratio]))/_xlfn.STDEV.P(Table2[Sharpe Ratio])</f>
        <v>2.1164436314534008E-2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620</v>
      </c>
      <c r="AT601">
        <f>_xlfn.RANK.AVG(Table2[[#This Row],[6M Return vs Nifty Z-Score]],Table2[6M Return vs Nifty Z-Score])</f>
        <v>701</v>
      </c>
      <c r="AU601">
        <f>_xlfn.RANK.AVG(Table2[[#This Row],[Sharpe Ratio Z-Score]],Table2[Sharpe Ratio Z-Score])</f>
        <v>336</v>
      </c>
      <c r="AV601">
        <f>(Table2[[#This Row],[Rank 1Y]]+Table2[[#This Row],[Rank 6M]]+Table2[[#This Row],[Rank Sharpe]])/3</f>
        <v>552.33333333333337</v>
      </c>
    </row>
    <row r="602" spans="1:48" x14ac:dyDescent="0.3">
      <c r="A602" t="s">
        <v>443</v>
      </c>
      <c r="B602" t="s">
        <v>444</v>
      </c>
      <c r="C602" t="s">
        <v>3029</v>
      </c>
      <c r="D602" t="s">
        <v>21</v>
      </c>
      <c r="E602">
        <v>49901.786685514999</v>
      </c>
      <c r="F602">
        <v>2639.05</v>
      </c>
      <c r="G602">
        <v>-9.6748895598459992</v>
      </c>
      <c r="H602">
        <f>(Table2[[#This Row],[1Y Return vs Nifty]]-AVERAGE(Table2[1Y Return vs Nifty]))/_xlfn.STDEV.P(Table2[1Y Return vs Nifty])</f>
        <v>-0.65461272212155197</v>
      </c>
      <c r="I602">
        <v>2.0203660528120801</v>
      </c>
      <c r="J602">
        <f>(Table2[[#This Row],[1M Return vs Nifty]]-AVERAGE(Table2[1M Return vs Nifty]))/_xlfn.STDEV.P(Table2[1M Return vs Nifty])</f>
        <v>0.39597974774603134</v>
      </c>
      <c r="K602">
        <v>-7.0658352425954103</v>
      </c>
      <c r="L602">
        <f>(Table2[[#This Row],[6M Return vs Nifty]]-AVERAGE(Table2[6M Return vs Nifty]))/_xlfn.STDEV.P(Table2[6M Return vs Nifty])</f>
        <v>-0.39930673457802102</v>
      </c>
      <c r="M602">
        <v>-5.7854385377878801</v>
      </c>
      <c r="N602">
        <f>(Table2[[#This Row],[1W Return vs Nifty]]-AVERAGE(Table2[1W Return vs Nifty]))/_xlfn.STDEV.P(Table2[1W Return vs Nifty])</f>
        <v>-0.92907321848928526</v>
      </c>
      <c r="O602">
        <v>2763.11</v>
      </c>
      <c r="P602">
        <v>2636.3535375866099</v>
      </c>
      <c r="Q602">
        <v>2470.93259016088</v>
      </c>
      <c r="R602">
        <v>30.422621452531601</v>
      </c>
      <c r="S602" s="1">
        <f>(Table2[[#This Row],[Close Price]]-Table2[[#This Row],[20D EMA]])/Table2[[#This Row],[20D EMA]]</f>
        <v>-4.4898683005743505E-2</v>
      </c>
      <c r="T602" s="1">
        <f>(Table2[[#This Row],[Close Price]]-Table2[[#This Row],[50D EMA]])/Table2[[#This Row],[50D EMA]]</f>
        <v>1.0228000057453037E-3</v>
      </c>
      <c r="U602" s="1">
        <f>(Table2[[#This Row],[Close Price]]-Table2[[#This Row],[200D EMA]])/Table2[[#This Row],[200D EMA]]</f>
        <v>6.8038039770309672E-2</v>
      </c>
      <c r="V602">
        <v>0.76106829840435197</v>
      </c>
      <c r="W602">
        <v>2632.05</v>
      </c>
      <c r="X602">
        <v>2721.95</v>
      </c>
      <c r="Y602">
        <v>2589.35</v>
      </c>
      <c r="Z602">
        <v>2721.95</v>
      </c>
      <c r="AA602">
        <v>2589.35</v>
      </c>
      <c r="AB602">
        <v>2949.95</v>
      </c>
      <c r="AC602" s="1">
        <f>(Table2[[#This Row],[Close Price]]/Table2[[#This Row],[Day Low]])-1</f>
        <v>2.6595239452138486E-3</v>
      </c>
      <c r="AD602" s="1">
        <f>(Table2[[#This Row],[Day High]]/Table2[[#This Row],[Close Price]])-1</f>
        <v>3.1412819006839454E-2</v>
      </c>
      <c r="AE602" s="1">
        <f>(Table2[[#This Row],[Close Price]]/Table2[[#This Row],[Current Week Low]])-1</f>
        <v>1.9194006217776671E-2</v>
      </c>
      <c r="AF602" s="1">
        <f>(Table2[[#This Row],[Current Week High]]/Table2[[#This Row],[Close Price]])-1</f>
        <v>3.1412819006839454E-2</v>
      </c>
      <c r="AG602" s="1">
        <f>(Table2[[#This Row],[Close Price]]/Table2[[#This Row],[Current Month Low]])-1</f>
        <v>1.9194006217776671E-2</v>
      </c>
      <c r="AH602" s="1">
        <f>(Table2[[#This Row],[Current Month High]]/Table2[[#This Row],[Close Price]])-1</f>
        <v>0.11780754438150076</v>
      </c>
      <c r="AI602">
        <v>16.744661904852101</v>
      </c>
      <c r="AJ602">
        <v>27.5457928567976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-0.01</v>
      </c>
      <c r="AM602" t="s">
        <v>3089</v>
      </c>
      <c r="AN602">
        <v>-8.16</v>
      </c>
      <c r="AO602" t="s">
        <v>3089</v>
      </c>
      <c r="AP602">
        <v>-4.4633691579918998E-2</v>
      </c>
      <c r="AQ602">
        <f>(Table2[[#This Row],[Sharpe Ratio]]-AVERAGE(Table2[Sharpe Ratio]))/_xlfn.STDEV.P(Table2[Sharpe Ratio])</f>
        <v>-1.2145268908797675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-2.8015398183225946</v>
      </c>
      <c r="AS602">
        <f>_xlfn.RANK.AVG(Table2[[#This Row],[1Y Return vs Nifty Z-Score]],Table2[1Y Return vs Nifty Z-Score])</f>
        <v>553</v>
      </c>
      <c r="AT602">
        <f>_xlfn.RANK.AVG(Table2[[#This Row],[6M Return vs Nifty Z-Score]],Table2[6M Return vs Nifty Z-Score])</f>
        <v>463</v>
      </c>
      <c r="AU602">
        <f>_xlfn.RANK.AVG(Table2[[#This Row],[Sharpe Ratio Z-Score]],Table2[Sharpe Ratio Z-Score])</f>
        <v>645</v>
      </c>
      <c r="AV602">
        <f>(Table2[[#This Row],[Rank 1Y]]+Table2[[#This Row],[Rank 6M]]+Table2[[#This Row],[Rank Sharpe]])/3</f>
        <v>553.66666666666663</v>
      </c>
    </row>
    <row r="603" spans="1:48" x14ac:dyDescent="0.3">
      <c r="A603" t="s">
        <v>1648</v>
      </c>
      <c r="B603" t="s">
        <v>1649</v>
      </c>
      <c r="C603" t="s">
        <v>3044</v>
      </c>
      <c r="D603" t="s">
        <v>539</v>
      </c>
      <c r="E603">
        <v>4843.3397015999999</v>
      </c>
      <c r="F603">
        <v>876</v>
      </c>
      <c r="G603">
        <v>-18.714070204394499</v>
      </c>
      <c r="H603">
        <f>(Table2[[#This Row],[1Y Return vs Nifty]]-AVERAGE(Table2[1Y Return vs Nifty]))/_xlfn.STDEV.P(Table2[1Y Return vs Nifty])</f>
        <v>-0.79608077039783598</v>
      </c>
      <c r="I603">
        <v>11.338704846089801</v>
      </c>
      <c r="J603">
        <f>(Table2[[#This Row],[1M Return vs Nifty]]-AVERAGE(Table2[1M Return vs Nifty]))/_xlfn.STDEV.P(Table2[1M Return vs Nifty])</f>
        <v>1.384121785548531</v>
      </c>
      <c r="K603">
        <v>3.1087121204447099</v>
      </c>
      <c r="L603">
        <f>(Table2[[#This Row],[6M Return vs Nifty]]-AVERAGE(Table2[6M Return vs Nifty]))/_xlfn.STDEV.P(Table2[6M Return vs Nifty])</f>
        <v>-2.4226020775075782E-2</v>
      </c>
      <c r="M603">
        <v>11.270987801525999</v>
      </c>
      <c r="N603">
        <f>(Table2[[#This Row],[1W Return vs Nifty]]-AVERAGE(Table2[1W Return vs Nifty]))/_xlfn.STDEV.P(Table2[1W Return vs Nifty])</f>
        <v>2.4749003391757984</v>
      </c>
      <c r="O603">
        <v>840.74</v>
      </c>
      <c r="P603">
        <v>803.58683378562398</v>
      </c>
      <c r="Q603">
        <v>771.60168908824505</v>
      </c>
      <c r="R603">
        <v>61.0823570936927</v>
      </c>
      <c r="S603" s="1">
        <f>(Table2[[#This Row],[Close Price]]-Table2[[#This Row],[20D EMA]])/Table2[[#This Row],[20D EMA]]</f>
        <v>4.1939243999333908E-2</v>
      </c>
      <c r="T603" s="1">
        <f>(Table2[[#This Row],[Close Price]]-Table2[[#This Row],[50D EMA]])/Table2[[#This Row],[50D EMA]]</f>
        <v>9.0112434860641286E-2</v>
      </c>
      <c r="U603" s="1">
        <f>(Table2[[#This Row],[Close Price]]-Table2[[#This Row],[200D EMA]])/Table2[[#This Row],[200D EMA]]</f>
        <v>0.13530078068532497</v>
      </c>
      <c r="V603">
        <v>2.61800222802795</v>
      </c>
      <c r="W603">
        <v>871</v>
      </c>
      <c r="X603">
        <v>934.95</v>
      </c>
      <c r="Y603">
        <v>868</v>
      </c>
      <c r="Z603">
        <v>949</v>
      </c>
      <c r="AA603">
        <v>828.05</v>
      </c>
      <c r="AB603">
        <v>949</v>
      </c>
      <c r="AC603" s="1">
        <f>(Table2[[#This Row],[Close Price]]/Table2[[#This Row],[Day Low]])-1</f>
        <v>5.7405281285878296E-3</v>
      </c>
      <c r="AD603" s="1">
        <f>(Table2[[#This Row],[Day High]]/Table2[[#This Row],[Close Price]])-1</f>
        <v>6.7294520547945158E-2</v>
      </c>
      <c r="AE603" s="1">
        <f>(Table2[[#This Row],[Close Price]]/Table2[[#This Row],[Current Week Low]])-1</f>
        <v>9.2165898617511122E-3</v>
      </c>
      <c r="AF603" s="1">
        <f>(Table2[[#This Row],[Current Week High]]/Table2[[#This Row],[Close Price]])-1</f>
        <v>8.3333333333333259E-2</v>
      </c>
      <c r="AG603" s="1">
        <f>(Table2[[#This Row],[Close Price]]/Table2[[#This Row],[Current Month Low]])-1</f>
        <v>5.7907131211883289E-2</v>
      </c>
      <c r="AH603" s="1">
        <f>(Table2[[#This Row],[Current Month High]]/Table2[[#This Row],[Close Price]])-1</f>
        <v>8.3333333333333259E-2</v>
      </c>
      <c r="AI603">
        <v>8.3333333333333197</v>
      </c>
      <c r="AJ603">
        <v>33.343481239059201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0.21</v>
      </c>
      <c r="AM603" t="s">
        <v>3088</v>
      </c>
      <c r="AN603">
        <v>9.34</v>
      </c>
      <c r="AO603" t="s">
        <v>3088</v>
      </c>
      <c r="AP603">
        <v>-0.127722941500827</v>
      </c>
      <c r="AQ603">
        <f>(Table2[[#This Row],[Sharpe Ratio]]-AVERAGE(Table2[Sharpe Ratio]))/_xlfn.STDEV.P(Table2[Sharpe Ratio])</f>
        <v>-2.1874781312212468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0.85123720233017086</v>
      </c>
      <c r="AS603">
        <f>_xlfn.RANK.AVG(Table2[[#This Row],[1Y Return vs Nifty Z-Score]],Table2[1Y Return vs Nifty Z-Score])</f>
        <v>606</v>
      </c>
      <c r="AT603">
        <f>_xlfn.RANK.AVG(Table2[[#This Row],[6M Return vs Nifty Z-Score]],Table2[6M Return vs Nifty Z-Score])</f>
        <v>329</v>
      </c>
      <c r="AU603">
        <f>_xlfn.RANK.AVG(Table2[[#This Row],[Sharpe Ratio Z-Score]],Table2[Sharpe Ratio Z-Score])</f>
        <v>730</v>
      </c>
      <c r="AV603">
        <f>(Table2[[#This Row],[Rank 1Y]]+Table2[[#This Row],[Rank 6M]]+Table2[[#This Row],[Rank Sharpe]])/3</f>
        <v>555</v>
      </c>
    </row>
    <row r="604" spans="1:48" x14ac:dyDescent="0.3">
      <c r="A604" t="s">
        <v>1037</v>
      </c>
      <c r="B604" t="s">
        <v>1038</v>
      </c>
      <c r="C604" t="s">
        <v>3040</v>
      </c>
      <c r="D604" t="s">
        <v>512</v>
      </c>
      <c r="E604">
        <v>12226.69047682</v>
      </c>
      <c r="F604">
        <v>786.7</v>
      </c>
      <c r="G604">
        <v>-36.174949244038999</v>
      </c>
      <c r="H604">
        <f>(Table2[[#This Row],[1Y Return vs Nifty]]-AVERAGE(Table2[1Y Return vs Nifty]))/_xlfn.STDEV.P(Table2[1Y Return vs Nifty])</f>
        <v>-1.0693529369870198</v>
      </c>
      <c r="I604">
        <v>-6.4931029488124796</v>
      </c>
      <c r="J604">
        <f>(Table2[[#This Row],[1M Return vs Nifty]]-AVERAGE(Table2[1M Return vs Nifty]))/_xlfn.STDEV.P(Table2[1M Return vs Nifty])</f>
        <v>-0.50681170410615095</v>
      </c>
      <c r="K604">
        <v>-14.6250136115888</v>
      </c>
      <c r="L604">
        <f>(Table2[[#This Row],[6M Return vs Nifty]]-AVERAGE(Table2[6M Return vs Nifty]))/_xlfn.STDEV.P(Table2[6M Return vs Nifty])</f>
        <v>-0.6779728921218241</v>
      </c>
      <c r="M604">
        <v>-2.0630955041691399</v>
      </c>
      <c r="N604">
        <f>(Table2[[#This Row],[1W Return vs Nifty]]-AVERAGE(Table2[1W Return vs Nifty]))/_xlfn.STDEV.P(Table2[1W Return vs Nifty])</f>
        <v>-0.18620029734332366</v>
      </c>
      <c r="O604">
        <v>825.96</v>
      </c>
      <c r="P604">
        <v>830.65013237589199</v>
      </c>
      <c r="Q604">
        <v>826.49903312898903</v>
      </c>
      <c r="R604">
        <v>19.4010063708552</v>
      </c>
      <c r="S604" s="1">
        <f>(Table2[[#This Row],[Close Price]]-Table2[[#This Row],[20D EMA]])/Table2[[#This Row],[20D EMA]]</f>
        <v>-4.7532568163107157E-2</v>
      </c>
      <c r="T604" s="1">
        <f>(Table2[[#This Row],[Close Price]]-Table2[[#This Row],[50D EMA]])/Table2[[#This Row],[50D EMA]]</f>
        <v>-5.2910522328073618E-2</v>
      </c>
      <c r="U604" s="1">
        <f>(Table2[[#This Row],[Close Price]]-Table2[[#This Row],[200D EMA]])/Table2[[#This Row],[200D EMA]]</f>
        <v>-4.815375642765897E-2</v>
      </c>
      <c r="V604">
        <v>0.68812012887570595</v>
      </c>
      <c r="W604">
        <v>783</v>
      </c>
      <c r="X604">
        <v>800.85</v>
      </c>
      <c r="Y604">
        <v>783</v>
      </c>
      <c r="Z604">
        <v>814.55</v>
      </c>
      <c r="AA604">
        <v>783</v>
      </c>
      <c r="AB604">
        <v>844</v>
      </c>
      <c r="AC604" s="1">
        <f>(Table2[[#This Row],[Close Price]]/Table2[[#This Row],[Day Low]])-1</f>
        <v>4.7254150702427111E-3</v>
      </c>
      <c r="AD604" s="1">
        <f>(Table2[[#This Row],[Day High]]/Table2[[#This Row],[Close Price]])-1</f>
        <v>1.7986525994661218E-2</v>
      </c>
      <c r="AE604" s="1">
        <f>(Table2[[#This Row],[Close Price]]/Table2[[#This Row],[Current Week Low]])-1</f>
        <v>4.7254150702427111E-3</v>
      </c>
      <c r="AF604" s="1">
        <f>(Table2[[#This Row],[Current Week High]]/Table2[[#This Row],[Close Price]])-1</f>
        <v>3.5401042328714771E-2</v>
      </c>
      <c r="AG604" s="1">
        <f>(Table2[[#This Row],[Close Price]]/Table2[[#This Row],[Current Month Low]])-1</f>
        <v>4.7254150702427111E-3</v>
      </c>
      <c r="AH604" s="1">
        <f>(Table2[[#This Row],[Current Month High]]/Table2[[#This Row],[Close Price]])-1</f>
        <v>7.2835896784034571E-2</v>
      </c>
      <c r="AI604">
        <v>30.284733697724601</v>
      </c>
      <c r="AJ604">
        <v>10.9669229141688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-0.13</v>
      </c>
      <c r="AM604" t="s">
        <v>3089</v>
      </c>
      <c r="AN604">
        <v>-7.51</v>
      </c>
      <c r="AO604" t="s">
        <v>3089</v>
      </c>
      <c r="AP604">
        <v>2.8138223618589999E-2</v>
      </c>
      <c r="AQ604">
        <f>(Table2[[#This Row],[Sharpe Ratio]]-AVERAGE(Table2[Sharpe Ratio]))/_xlfn.STDEV.P(Table2[Sharpe Ratio])</f>
        <v>-0.36238867538484365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687</v>
      </c>
      <c r="AT604">
        <f>_xlfn.RANK.AVG(Table2[[#This Row],[6M Return vs Nifty Z-Score]],Table2[6M Return vs Nifty Z-Score])</f>
        <v>545</v>
      </c>
      <c r="AU604">
        <f>_xlfn.RANK.AVG(Table2[[#This Row],[Sharpe Ratio Z-Score]],Table2[Sharpe Ratio Z-Score])</f>
        <v>435</v>
      </c>
      <c r="AV604">
        <f>(Table2[[#This Row],[Rank 1Y]]+Table2[[#This Row],[Rank 6M]]+Table2[[#This Row],[Rank Sharpe]])/3</f>
        <v>555.66666666666663</v>
      </c>
    </row>
    <row r="605" spans="1:48" x14ac:dyDescent="0.3">
      <c r="A605" t="s">
        <v>412</v>
      </c>
      <c r="B605" t="s">
        <v>413</v>
      </c>
      <c r="C605" t="s">
        <v>3032</v>
      </c>
      <c r="D605" t="s">
        <v>172</v>
      </c>
      <c r="E605">
        <v>54612.429157439998</v>
      </c>
      <c r="F605">
        <v>16824.150000000001</v>
      </c>
      <c r="G605">
        <v>-15.909162264620599</v>
      </c>
      <c r="H605">
        <f>(Table2[[#This Row],[1Y Return vs Nifty]]-AVERAGE(Table2[1Y Return vs Nifty]))/_xlfn.STDEV.P(Table2[1Y Return vs Nifty])</f>
        <v>-0.75218244958335168</v>
      </c>
      <c r="I605">
        <v>1.83641837221315</v>
      </c>
      <c r="J605">
        <f>(Table2[[#This Row],[1M Return vs Nifty]]-AVERAGE(Table2[1M Return vs Nifty]))/_xlfn.STDEV.P(Table2[1M Return vs Nifty])</f>
        <v>0.37647343444400827</v>
      </c>
      <c r="K605">
        <v>-8.9909385675116908</v>
      </c>
      <c r="L605">
        <f>(Table2[[#This Row],[6M Return vs Nifty]]-AVERAGE(Table2[6M Return vs Nifty]))/_xlfn.STDEV.P(Table2[6M Return vs Nifty])</f>
        <v>-0.47027491660025006</v>
      </c>
      <c r="M605">
        <v>0.23564852839754999</v>
      </c>
      <c r="N605">
        <f>(Table2[[#This Row],[1W Return vs Nifty]]-AVERAGE(Table2[1W Return vs Nifty]))/_xlfn.STDEV.P(Table2[1W Return vs Nifty])</f>
        <v>0.27256308878649232</v>
      </c>
      <c r="O605">
        <v>16891.07</v>
      </c>
      <c r="P605">
        <v>16677.632909854299</v>
      </c>
      <c r="Q605">
        <v>16396.435710803999</v>
      </c>
      <c r="R605">
        <v>46.2218636700348</v>
      </c>
      <c r="S605" s="1">
        <f>(Table2[[#This Row],[Close Price]]-Table2[[#This Row],[20D EMA]])/Table2[[#This Row],[20D EMA]]</f>
        <v>-3.9618567681028059E-3</v>
      </c>
      <c r="T605" s="1">
        <f>(Table2[[#This Row],[Close Price]]-Table2[[#This Row],[50D EMA]])/Table2[[#This Row],[50D EMA]]</f>
        <v>8.7852449407931146E-3</v>
      </c>
      <c r="U605" s="1">
        <f>(Table2[[#This Row],[Close Price]]-Table2[[#This Row],[200D EMA]])/Table2[[#This Row],[200D EMA]]</f>
        <v>2.608580893676617E-2</v>
      </c>
      <c r="V605">
        <v>1.0243438887499701</v>
      </c>
      <c r="W605">
        <v>16690.05</v>
      </c>
      <c r="X605">
        <v>16985.650000000001</v>
      </c>
      <c r="Y605">
        <v>16405.099999999999</v>
      </c>
      <c r="Z605">
        <v>17036.55</v>
      </c>
      <c r="AA605">
        <v>16405.099999999999</v>
      </c>
      <c r="AB605">
        <v>17397</v>
      </c>
      <c r="AC605" s="1">
        <f>(Table2[[#This Row],[Close Price]]/Table2[[#This Row],[Day Low]])-1</f>
        <v>8.0347272776295497E-3</v>
      </c>
      <c r="AD605" s="1">
        <f>(Table2[[#This Row],[Day High]]/Table2[[#This Row],[Close Price]])-1</f>
        <v>9.5992962497362111E-3</v>
      </c>
      <c r="AE605" s="1">
        <f>(Table2[[#This Row],[Close Price]]/Table2[[#This Row],[Current Week Low]])-1</f>
        <v>2.5543885742848493E-2</v>
      </c>
      <c r="AF605" s="1">
        <f>(Table2[[#This Row],[Current Week High]]/Table2[[#This Row],[Close Price]])-1</f>
        <v>1.2624709123491895E-2</v>
      </c>
      <c r="AG605" s="1">
        <f>(Table2[[#This Row],[Close Price]]/Table2[[#This Row],[Current Month Low]])-1</f>
        <v>2.5543885742848493E-2</v>
      </c>
      <c r="AH605" s="1">
        <f>(Table2[[#This Row],[Current Month High]]/Table2[[#This Row],[Close Price]])-1</f>
        <v>3.404926846229972E-2</v>
      </c>
      <c r="AI605">
        <v>14.4188562275062</v>
      </c>
      <c r="AJ605">
        <v>11.0098280827815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-0.04</v>
      </c>
      <c r="AM605" t="s">
        <v>3089</v>
      </c>
      <c r="AN605">
        <v>0.17</v>
      </c>
      <c r="AO605" t="s">
        <v>3088</v>
      </c>
      <c r="AP605">
        <v>-1.4415626600259E-2</v>
      </c>
      <c r="AQ605">
        <f>(Table2[[#This Row],[Sharpe Ratio]]-AVERAGE(Table2[Sharpe Ratio]))/_xlfn.STDEV.P(Table2[Sharpe Ratio])</f>
        <v>-0.86068203332399562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-1.4341028762770966</v>
      </c>
      <c r="AS605">
        <f>_xlfn.RANK.AVG(Table2[[#This Row],[1Y Return vs Nifty Z-Score]],Table2[1Y Return vs Nifty Z-Score])</f>
        <v>591</v>
      </c>
      <c r="AT605">
        <f>_xlfn.RANK.AVG(Table2[[#This Row],[6M Return vs Nifty Z-Score]],Table2[6M Return vs Nifty Z-Score])</f>
        <v>483</v>
      </c>
      <c r="AU605">
        <f>_xlfn.RANK.AVG(Table2[[#This Row],[Sharpe Ratio Z-Score]],Table2[Sharpe Ratio Z-Score])</f>
        <v>594</v>
      </c>
      <c r="AV605">
        <f>(Table2[[#This Row],[Rank 1Y]]+Table2[[#This Row],[Rank 6M]]+Table2[[#This Row],[Rank Sharpe]])/3</f>
        <v>556</v>
      </c>
    </row>
    <row r="606" spans="1:48" x14ac:dyDescent="0.3">
      <c r="A606" t="s">
        <v>813</v>
      </c>
      <c r="B606" t="s">
        <v>814</v>
      </c>
      <c r="C606" t="s">
        <v>3029</v>
      </c>
      <c r="D606" t="s">
        <v>310</v>
      </c>
      <c r="E606">
        <v>18660.840965120002</v>
      </c>
      <c r="F606">
        <v>1696.6</v>
      </c>
      <c r="G606">
        <v>-19.5654153185233</v>
      </c>
      <c r="H606">
        <f>(Table2[[#This Row],[1Y Return vs Nifty]]-AVERAGE(Table2[1Y Return vs Nifty]))/_xlfn.STDEV.P(Table2[1Y Return vs Nifty])</f>
        <v>-0.80940478022144613</v>
      </c>
      <c r="I606">
        <v>-3.7390850215134299</v>
      </c>
      <c r="J606">
        <f>(Table2[[#This Row],[1M Return vs Nifty]]-AVERAGE(Table2[1M Return vs Nifty]))/_xlfn.STDEV.P(Table2[1M Return vs Nifty])</f>
        <v>-0.21476813848809279</v>
      </c>
      <c r="K606">
        <v>-32.349509633556501</v>
      </c>
      <c r="L606">
        <f>(Table2[[#This Row],[6M Return vs Nifty]]-AVERAGE(Table2[6M Return vs Nifty]))/_xlfn.STDEV.P(Table2[6M Return vs Nifty])</f>
        <v>-1.3313795138126265</v>
      </c>
      <c r="M606">
        <v>0.30632981380201801</v>
      </c>
      <c r="N606">
        <f>(Table2[[#This Row],[1W Return vs Nifty]]-AVERAGE(Table2[1W Return vs Nifty]))/_xlfn.STDEV.P(Table2[1W Return vs Nifty])</f>
        <v>0.28666904637410423</v>
      </c>
      <c r="O606">
        <v>1789.64</v>
      </c>
      <c r="P606">
        <v>1820.6766597782801</v>
      </c>
      <c r="Q606">
        <v>1827.68385051779</v>
      </c>
      <c r="R606">
        <v>25.7384714988399</v>
      </c>
      <c r="S606" s="1">
        <f>(Table2[[#This Row],[Close Price]]-Table2[[#This Row],[20D EMA]])/Table2[[#This Row],[20D EMA]]</f>
        <v>-5.1988109340426109E-2</v>
      </c>
      <c r="T606" s="1">
        <f>(Table2[[#This Row],[Close Price]]-Table2[[#This Row],[50D EMA]])/Table2[[#This Row],[50D EMA]]</f>
        <v>-6.8148651827826506E-2</v>
      </c>
      <c r="U606" s="1">
        <f>(Table2[[#This Row],[Close Price]]-Table2[[#This Row],[200D EMA]])/Table2[[#This Row],[200D EMA]]</f>
        <v>-7.1721293855418991E-2</v>
      </c>
      <c r="V606">
        <v>1.57043501913343</v>
      </c>
      <c r="W606">
        <v>1678.55</v>
      </c>
      <c r="X606">
        <v>1742.9</v>
      </c>
      <c r="Y606">
        <v>1655</v>
      </c>
      <c r="Z606">
        <v>1742.9</v>
      </c>
      <c r="AA606">
        <v>1655</v>
      </c>
      <c r="AB606">
        <v>1782</v>
      </c>
      <c r="AC606" s="1">
        <f>(Table2[[#This Row],[Close Price]]/Table2[[#This Row],[Day Low]])-1</f>
        <v>1.0753328765899184E-2</v>
      </c>
      <c r="AD606" s="1">
        <f>(Table2[[#This Row],[Day High]]/Table2[[#This Row],[Close Price]])-1</f>
        <v>2.7289873865377956E-2</v>
      </c>
      <c r="AE606" s="1">
        <f>(Table2[[#This Row],[Close Price]]/Table2[[#This Row],[Current Week Low]])-1</f>
        <v>2.5135951661631406E-2</v>
      </c>
      <c r="AF606" s="1">
        <f>(Table2[[#This Row],[Current Week High]]/Table2[[#This Row],[Close Price]])-1</f>
        <v>2.7289873865377956E-2</v>
      </c>
      <c r="AG606" s="1">
        <f>(Table2[[#This Row],[Close Price]]/Table2[[#This Row],[Current Month Low]])-1</f>
        <v>2.5135951661631406E-2</v>
      </c>
      <c r="AH606" s="1">
        <f>(Table2[[#This Row],[Current Month High]]/Table2[[#This Row],[Close Price]])-1</f>
        <v>5.0335966049746661E-2</v>
      </c>
      <c r="AI606">
        <v>44.933985618295402</v>
      </c>
      <c r="AJ606">
        <v>12.7308970099667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-0.17</v>
      </c>
      <c r="AM606" t="s">
        <v>3089</v>
      </c>
      <c r="AN606">
        <v>-7.36</v>
      </c>
      <c r="AO606" t="s">
        <v>3089</v>
      </c>
      <c r="AP606">
        <v>5.4590389516368E-2</v>
      </c>
      <c r="AQ606">
        <f>(Table2[[#This Row],[Sharpe Ratio]]-AVERAGE(Table2[Sharpe Ratio]))/_xlfn.STDEV.P(Table2[Sharpe Ratio])</f>
        <v>-5.2641413922497854E-2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614</v>
      </c>
      <c r="AT606">
        <f>_xlfn.RANK.AVG(Table2[[#This Row],[6M Return vs Nifty Z-Score]],Table2[6M Return vs Nifty Z-Score])</f>
        <v>699</v>
      </c>
      <c r="AU606">
        <f>_xlfn.RANK.AVG(Table2[[#This Row],[Sharpe Ratio Z-Score]],Table2[Sharpe Ratio Z-Score])</f>
        <v>355</v>
      </c>
      <c r="AV606">
        <f>(Table2[[#This Row],[Rank 1Y]]+Table2[[#This Row],[Rank 6M]]+Table2[[#This Row],[Rank Sharpe]])/3</f>
        <v>556</v>
      </c>
    </row>
    <row r="607" spans="1:48" x14ac:dyDescent="0.3">
      <c r="A607" t="s">
        <v>437</v>
      </c>
      <c r="B607" t="s">
        <v>438</v>
      </c>
      <c r="C607" t="s">
        <v>3029</v>
      </c>
      <c r="D607" t="s">
        <v>310</v>
      </c>
      <c r="E607">
        <v>52150.037249699999</v>
      </c>
      <c r="F607">
        <v>4927.75</v>
      </c>
      <c r="G607">
        <v>-6.7028042568743098</v>
      </c>
      <c r="H607">
        <f>(Table2[[#This Row],[1Y Return vs Nifty]]-AVERAGE(Table2[1Y Return vs Nifty]))/_xlfn.STDEV.P(Table2[1Y Return vs Nifty])</f>
        <v>-0.60809798548161009</v>
      </c>
      <c r="I607">
        <v>-4.1458161523402701</v>
      </c>
      <c r="J607">
        <f>(Table2[[#This Row],[1M Return vs Nifty]]-AVERAGE(Table2[1M Return vs Nifty]))/_xlfn.STDEV.P(Table2[1M Return vs Nifty])</f>
        <v>-0.25789901592977654</v>
      </c>
      <c r="K607">
        <v>-21.101961886382501</v>
      </c>
      <c r="L607">
        <f>(Table2[[#This Row],[6M Return vs Nifty]]-AVERAGE(Table2[6M Return vs Nifty]))/_xlfn.STDEV.P(Table2[6M Return vs Nifty])</f>
        <v>-0.91674306002131134</v>
      </c>
      <c r="M607">
        <v>-2.7494964113622702</v>
      </c>
      <c r="N607">
        <f>(Table2[[#This Row],[1W Return vs Nifty]]-AVERAGE(Table2[1W Return vs Nifty]))/_xlfn.STDEV.P(Table2[1W Return vs Nifty])</f>
        <v>-0.32318623399626084</v>
      </c>
      <c r="O607">
        <v>5045.1099999999997</v>
      </c>
      <c r="P607">
        <v>4980.1584682728999</v>
      </c>
      <c r="Q607">
        <v>4879.5769939683096</v>
      </c>
      <c r="R607">
        <v>35.043021652126299</v>
      </c>
      <c r="S607" s="1">
        <f>(Table2[[#This Row],[Close Price]]-Table2[[#This Row],[20D EMA]])/Table2[[#This Row],[20D EMA]]</f>
        <v>-2.3262129071516712E-2</v>
      </c>
      <c r="T607" s="1">
        <f>(Table2[[#This Row],[Close Price]]-Table2[[#This Row],[50D EMA]])/Table2[[#This Row],[50D EMA]]</f>
        <v>-1.052345394364026E-2</v>
      </c>
      <c r="U607" s="1">
        <f>(Table2[[#This Row],[Close Price]]-Table2[[#This Row],[200D EMA]])/Table2[[#This Row],[200D EMA]]</f>
        <v>9.8723733822086469E-3</v>
      </c>
      <c r="V607">
        <v>0.75171446765223904</v>
      </c>
      <c r="W607">
        <v>4875</v>
      </c>
      <c r="X607">
        <v>4970</v>
      </c>
      <c r="Y607">
        <v>4763</v>
      </c>
      <c r="Z607">
        <v>5026</v>
      </c>
      <c r="AA607">
        <v>4763</v>
      </c>
      <c r="AB607">
        <v>5267.85</v>
      </c>
      <c r="AC607" s="1">
        <f>(Table2[[#This Row],[Close Price]]/Table2[[#This Row],[Day Low]])-1</f>
        <v>1.0820512820512773E-2</v>
      </c>
      <c r="AD607" s="1">
        <f>(Table2[[#This Row],[Day High]]/Table2[[#This Row],[Close Price]])-1</f>
        <v>8.5738927502410078E-3</v>
      </c>
      <c r="AE607" s="1">
        <f>(Table2[[#This Row],[Close Price]]/Table2[[#This Row],[Current Week Low]])-1</f>
        <v>3.4589544404787009E-2</v>
      </c>
      <c r="AF607" s="1">
        <f>(Table2[[#This Row],[Current Week High]]/Table2[[#This Row],[Close Price]])-1</f>
        <v>1.993810562629994E-2</v>
      </c>
      <c r="AG607" s="1">
        <f>(Table2[[#This Row],[Close Price]]/Table2[[#This Row],[Current Month Low]])-1</f>
        <v>3.4589544404787009E-2</v>
      </c>
      <c r="AH607" s="1">
        <f>(Table2[[#This Row],[Current Month High]]/Table2[[#This Row],[Close Price]])-1</f>
        <v>6.9017299984780234E-2</v>
      </c>
      <c r="AI607">
        <v>19.189285170716801</v>
      </c>
      <c r="AJ607">
        <v>19.8674288494283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-0.04</v>
      </c>
      <c r="AM607" t="s">
        <v>3089</v>
      </c>
      <c r="AN607">
        <v>0.98</v>
      </c>
      <c r="AO607" t="s">
        <v>3088</v>
      </c>
      <c r="AP607">
        <v>9.936636986396E-3</v>
      </c>
      <c r="AQ607">
        <f>(Table2[[#This Row],[Sharpe Ratio]]-AVERAGE(Table2[Sharpe Ratio]))/_xlfn.STDEV.P(Table2[Sharpe Ratio])</f>
        <v>-0.57552402450441498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-2.6814503199333735</v>
      </c>
      <c r="AS607">
        <f>_xlfn.RANK.AVG(Table2[[#This Row],[1Y Return vs Nifty Z-Score]],Table2[1Y Return vs Nifty Z-Score])</f>
        <v>538</v>
      </c>
      <c r="AT607">
        <f>_xlfn.RANK.AVG(Table2[[#This Row],[6M Return vs Nifty Z-Score]],Table2[6M Return vs Nifty Z-Score])</f>
        <v>630</v>
      </c>
      <c r="AU607">
        <f>_xlfn.RANK.AVG(Table2[[#This Row],[Sharpe Ratio Z-Score]],Table2[Sharpe Ratio Z-Score])</f>
        <v>501</v>
      </c>
      <c r="AV607">
        <f>(Table2[[#This Row],[Rank 1Y]]+Table2[[#This Row],[Rank 6M]]+Table2[[#This Row],[Rank Sharpe]])/3</f>
        <v>556.33333333333337</v>
      </c>
    </row>
    <row r="608" spans="1:48" x14ac:dyDescent="0.3">
      <c r="A608" t="s">
        <v>1199</v>
      </c>
      <c r="B608" t="s">
        <v>1200</v>
      </c>
      <c r="C608" t="s">
        <v>3032</v>
      </c>
      <c r="D608" t="s">
        <v>991</v>
      </c>
      <c r="E608">
        <v>9448.3661023469995</v>
      </c>
      <c r="F608">
        <v>44.39</v>
      </c>
      <c r="G608">
        <v>-29.281757827050601</v>
      </c>
      <c r="H608">
        <f>(Table2[[#This Row],[1Y Return vs Nifty]]-AVERAGE(Table2[1Y Return vs Nifty]))/_xlfn.STDEV.P(Table2[1Y Return vs Nifty])</f>
        <v>-0.96147077658962787</v>
      </c>
      <c r="I608">
        <v>-4.6014193635805096</v>
      </c>
      <c r="J608">
        <f>(Table2[[#This Row],[1M Return vs Nifty]]-AVERAGE(Table2[1M Return vs Nifty]))/_xlfn.STDEV.P(Table2[1M Return vs Nifty])</f>
        <v>-0.30621242195329107</v>
      </c>
      <c r="K608">
        <v>-22.4541794423948</v>
      </c>
      <c r="L608">
        <f>(Table2[[#This Row],[6M Return vs Nifty]]-AVERAGE(Table2[6M Return vs Nifty]))/_xlfn.STDEV.P(Table2[6M Return vs Nifty])</f>
        <v>-0.96659203197345733</v>
      </c>
      <c r="M608">
        <v>-7.1146961415508096</v>
      </c>
      <c r="N608">
        <f>(Table2[[#This Row],[1W Return vs Nifty]]-AVERAGE(Table2[1W Return vs Nifty]))/_xlfn.STDEV.P(Table2[1W Return vs Nifty])</f>
        <v>-1.1943549161040437</v>
      </c>
      <c r="O608">
        <v>48.57</v>
      </c>
      <c r="P608">
        <v>47.622499201679098</v>
      </c>
      <c r="Q608">
        <v>46.632408529728501</v>
      </c>
      <c r="R608">
        <v>25.1881750686549</v>
      </c>
      <c r="S608" s="1">
        <f>(Table2[[#This Row],[Close Price]]-Table2[[#This Row],[20D EMA]])/Table2[[#This Row],[20D EMA]]</f>
        <v>-8.6061354745727806E-2</v>
      </c>
      <c r="T608" s="1">
        <f>(Table2[[#This Row],[Close Price]]-Table2[[#This Row],[50D EMA]])/Table2[[#This Row],[50D EMA]]</f>
        <v>-6.7877563249875053E-2</v>
      </c>
      <c r="U608" s="1">
        <f>(Table2[[#This Row],[Close Price]]-Table2[[#This Row],[200D EMA]])/Table2[[#This Row],[200D EMA]]</f>
        <v>-4.8086912094599372E-2</v>
      </c>
      <c r="V608">
        <v>1.22224753155979</v>
      </c>
      <c r="W608">
        <v>44.18</v>
      </c>
      <c r="X608">
        <v>46.89</v>
      </c>
      <c r="Y608">
        <v>44.18</v>
      </c>
      <c r="Z608">
        <v>47.36</v>
      </c>
      <c r="AA608">
        <v>44.18</v>
      </c>
      <c r="AB608">
        <v>51.19</v>
      </c>
      <c r="AC608" s="1">
        <f>(Table2[[#This Row],[Close Price]]/Table2[[#This Row],[Day Low]])-1</f>
        <v>4.7532820280669075E-3</v>
      </c>
      <c r="AD608" s="1">
        <f>(Table2[[#This Row],[Day High]]/Table2[[#This Row],[Close Price]])-1</f>
        <v>5.6318990763685406E-2</v>
      </c>
      <c r="AE608" s="1">
        <f>(Table2[[#This Row],[Close Price]]/Table2[[#This Row],[Current Week Low]])-1</f>
        <v>4.7532820280669075E-3</v>
      </c>
      <c r="AF608" s="1">
        <f>(Table2[[#This Row],[Current Week High]]/Table2[[#This Row],[Close Price]])-1</f>
        <v>6.6906961027258349E-2</v>
      </c>
      <c r="AG608" s="1">
        <f>(Table2[[#This Row],[Close Price]]/Table2[[#This Row],[Current Month Low]])-1</f>
        <v>4.7532820280669075E-3</v>
      </c>
      <c r="AH608" s="1">
        <f>(Table2[[#This Row],[Current Month High]]/Table2[[#This Row],[Close Price]])-1</f>
        <v>0.15318765487722463</v>
      </c>
      <c r="AI608">
        <v>28.9704888488398</v>
      </c>
      <c r="AJ608">
        <v>21.4500683994528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-7.0000000000000007E-2</v>
      </c>
      <c r="AM608" t="s">
        <v>3089</v>
      </c>
      <c r="AN608">
        <v>-5.79</v>
      </c>
      <c r="AO608" t="s">
        <v>3089</v>
      </c>
      <c r="AP608">
        <v>4.6941089551181002E-2</v>
      </c>
      <c r="AQ608">
        <f>(Table2[[#This Row],[Sharpe Ratio]]-AVERAGE(Table2[Sharpe Ratio]))/_xlfn.STDEV.P(Table2[Sharpe Ratio])</f>
        <v>-0.14221251843911201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-3.5708426650595317</v>
      </c>
      <c r="AS608">
        <f>_xlfn.RANK.AVG(Table2[[#This Row],[1Y Return vs Nifty Z-Score]],Table2[1Y Return vs Nifty Z-Score])</f>
        <v>650</v>
      </c>
      <c r="AT608">
        <f>_xlfn.RANK.AVG(Table2[[#This Row],[6M Return vs Nifty Z-Score]],Table2[6M Return vs Nifty Z-Score])</f>
        <v>639</v>
      </c>
      <c r="AU608">
        <f>_xlfn.RANK.AVG(Table2[[#This Row],[Sharpe Ratio Z-Score]],Table2[Sharpe Ratio Z-Score])</f>
        <v>383</v>
      </c>
      <c r="AV608">
        <f>(Table2[[#This Row],[Rank 1Y]]+Table2[[#This Row],[Rank 6M]]+Table2[[#This Row],[Rank Sharpe]])/3</f>
        <v>557.33333333333337</v>
      </c>
    </row>
    <row r="609" spans="1:48" x14ac:dyDescent="0.3">
      <c r="A609" t="s">
        <v>154</v>
      </c>
      <c r="B609" t="s">
        <v>155</v>
      </c>
      <c r="C609" t="s">
        <v>3029</v>
      </c>
      <c r="D609" t="s">
        <v>21</v>
      </c>
      <c r="E609">
        <v>161683.38825232501</v>
      </c>
      <c r="F609">
        <v>5460.75</v>
      </c>
      <c r="G609">
        <v>-14.734679379545501</v>
      </c>
      <c r="H609">
        <f>(Table2[[#This Row],[1Y Return vs Nifty]]-AVERAGE(Table2[1Y Return vs Nifty]))/_xlfn.STDEV.P(Table2[1Y Return vs Nifty])</f>
        <v>-0.73380115950639324</v>
      </c>
      <c r="I609">
        <v>0.71556645784349604</v>
      </c>
      <c r="J609">
        <f>(Table2[[#This Row],[1M Return vs Nifty]]-AVERAGE(Table2[1M Return vs Nifty]))/_xlfn.STDEV.P(Table2[1M Return vs Nifty])</f>
        <v>0.25761524316005746</v>
      </c>
      <c r="K609">
        <v>-9.5827252324355801</v>
      </c>
      <c r="L609">
        <f>(Table2[[#This Row],[6M Return vs Nifty]]-AVERAGE(Table2[6M Return vs Nifty]))/_xlfn.STDEV.P(Table2[6M Return vs Nifty])</f>
        <v>-0.49209090081838175</v>
      </c>
      <c r="M609">
        <v>-2.7060368160500801</v>
      </c>
      <c r="N609">
        <f>(Table2[[#This Row],[1W Return vs Nifty]]-AVERAGE(Table2[1W Return vs Nifty]))/_xlfn.STDEV.P(Table2[1W Return vs Nifty])</f>
        <v>-0.31451294509467309</v>
      </c>
      <c r="O609">
        <v>5547.42</v>
      </c>
      <c r="P609">
        <v>5359.3319613006497</v>
      </c>
      <c r="Q609">
        <v>5217.7081135076496</v>
      </c>
      <c r="R609">
        <v>38.952494855622298</v>
      </c>
      <c r="S609" s="1">
        <f>(Table2[[#This Row],[Close Price]]-Table2[[#This Row],[20D EMA]])/Table2[[#This Row],[20D EMA]]</f>
        <v>-1.5623479022680827E-2</v>
      </c>
      <c r="T609" s="1">
        <f>(Table2[[#This Row],[Close Price]]-Table2[[#This Row],[50D EMA]])/Table2[[#This Row],[50D EMA]]</f>
        <v>1.8923634406616843E-2</v>
      </c>
      <c r="U609" s="1">
        <f>(Table2[[#This Row],[Close Price]]-Table2[[#This Row],[200D EMA]])/Table2[[#This Row],[200D EMA]]</f>
        <v>4.6580199812856792E-2</v>
      </c>
      <c r="V609">
        <v>0.80199194637429505</v>
      </c>
      <c r="W609">
        <v>5371</v>
      </c>
      <c r="X609">
        <v>5528</v>
      </c>
      <c r="Y609">
        <v>5257.05</v>
      </c>
      <c r="Z609">
        <v>5528</v>
      </c>
      <c r="AA609">
        <v>5257.05</v>
      </c>
      <c r="AB609">
        <v>5767.35</v>
      </c>
      <c r="AC609" s="1">
        <f>(Table2[[#This Row],[Close Price]]/Table2[[#This Row],[Day Low]])-1</f>
        <v>1.6710109849190191E-2</v>
      </c>
      <c r="AD609" s="1">
        <f>(Table2[[#This Row],[Day High]]/Table2[[#This Row],[Close Price]])-1</f>
        <v>1.2315158174243557E-2</v>
      </c>
      <c r="AE609" s="1">
        <f>(Table2[[#This Row],[Close Price]]/Table2[[#This Row],[Current Week Low]])-1</f>
        <v>3.8747967015721807E-2</v>
      </c>
      <c r="AF609" s="1">
        <f>(Table2[[#This Row],[Current Week High]]/Table2[[#This Row],[Close Price]])-1</f>
        <v>1.2315158174243557E-2</v>
      </c>
      <c r="AG609" s="1">
        <f>(Table2[[#This Row],[Close Price]]/Table2[[#This Row],[Current Month Low]])-1</f>
        <v>3.8747967015721807E-2</v>
      </c>
      <c r="AH609" s="1">
        <f>(Table2[[#This Row],[Current Month High]]/Table2[[#This Row],[Close Price]])-1</f>
        <v>5.6146133772833506E-2</v>
      </c>
      <c r="AI609">
        <v>17.969143432678599</v>
      </c>
      <c r="AJ609">
        <v>20.985698618603902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-0.01</v>
      </c>
      <c r="AM609" t="s">
        <v>3089</v>
      </c>
      <c r="AN609">
        <v>-5.24</v>
      </c>
      <c r="AO609" t="s">
        <v>3089</v>
      </c>
      <c r="AP609">
        <v>-2.0527204636936001E-2</v>
      </c>
      <c r="AQ609">
        <f>(Table2[[#This Row],[Sharpe Ratio]]-AVERAGE(Table2[Sharpe Ratio]))/_xlfn.STDEV.P(Table2[Sharpe Ratio])</f>
        <v>-0.93224685593208079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-2.2150366181914718</v>
      </c>
      <c r="AS609">
        <f>_xlfn.RANK.AVG(Table2[[#This Row],[1Y Return vs Nifty Z-Score]],Table2[1Y Return vs Nifty Z-Score])</f>
        <v>583</v>
      </c>
      <c r="AT609">
        <f>_xlfn.RANK.AVG(Table2[[#This Row],[6M Return vs Nifty Z-Score]],Table2[6M Return vs Nifty Z-Score])</f>
        <v>489</v>
      </c>
      <c r="AU609">
        <f>_xlfn.RANK.AVG(Table2[[#This Row],[Sharpe Ratio Z-Score]],Table2[Sharpe Ratio Z-Score])</f>
        <v>606</v>
      </c>
      <c r="AV609">
        <f>(Table2[[#This Row],[Rank 1Y]]+Table2[[#This Row],[Rank 6M]]+Table2[[#This Row],[Rank Sharpe]])/3</f>
        <v>559.33333333333337</v>
      </c>
    </row>
    <row r="610" spans="1:48" x14ac:dyDescent="0.3">
      <c r="A610" t="s">
        <v>1901</v>
      </c>
      <c r="B610" t="s">
        <v>1902</v>
      </c>
      <c r="C610" t="s">
        <v>3041</v>
      </c>
      <c r="D610" t="s">
        <v>296</v>
      </c>
      <c r="E610">
        <v>3438.1024382400001</v>
      </c>
      <c r="F610">
        <v>1095.2</v>
      </c>
      <c r="G610">
        <v>-35.522499086893397</v>
      </c>
      <c r="H610">
        <f>(Table2[[#This Row],[1Y Return vs Nifty]]-AVERAGE(Table2[1Y Return vs Nifty]))/_xlfn.STDEV.P(Table2[1Y Return vs Nifty])</f>
        <v>-1.059141740424131</v>
      </c>
      <c r="I610">
        <v>3.28895693472341</v>
      </c>
      <c r="J610">
        <f>(Table2[[#This Row],[1M Return vs Nifty]]-AVERAGE(Table2[1M Return vs Nifty]))/_xlfn.STDEV.P(Table2[1M Return vs Nifty])</f>
        <v>0.53050458173187487</v>
      </c>
      <c r="K610">
        <v>1.85309223894799</v>
      </c>
      <c r="L610">
        <f>(Table2[[#This Row],[6M Return vs Nifty]]-AVERAGE(Table2[6M Return vs Nifty]))/_xlfn.STDEV.P(Table2[6M Return vs Nifty])</f>
        <v>-7.0513957192547855E-2</v>
      </c>
      <c r="M610">
        <v>5.3359145960351198</v>
      </c>
      <c r="N610">
        <f>(Table2[[#This Row],[1W Return vs Nifty]]-AVERAGE(Table2[1W Return vs Nifty]))/_xlfn.STDEV.P(Table2[1W Return vs Nifty])</f>
        <v>1.2904299318120136</v>
      </c>
      <c r="O610">
        <v>1082.33</v>
      </c>
      <c r="P610">
        <v>1014.6987558117401</v>
      </c>
      <c r="Q610">
        <v>1014.96644222313</v>
      </c>
      <c r="R610">
        <v>48.692108833500598</v>
      </c>
      <c r="S610" s="1">
        <f>(Table2[[#This Row],[Close Price]]-Table2[[#This Row],[20D EMA]])/Table2[[#This Row],[20D EMA]]</f>
        <v>1.1891012907338907E-2</v>
      </c>
      <c r="T610" s="1">
        <f>(Table2[[#This Row],[Close Price]]-Table2[[#This Row],[50D EMA]])/Table2[[#This Row],[50D EMA]]</f>
        <v>7.9335116680871953E-2</v>
      </c>
      <c r="U610" s="1">
        <f>(Table2[[#This Row],[Close Price]]-Table2[[#This Row],[200D EMA]])/Table2[[#This Row],[200D EMA]]</f>
        <v>7.9050453728431266E-2</v>
      </c>
      <c r="V610">
        <v>1.3904445825416201</v>
      </c>
      <c r="W610">
        <v>1085.05</v>
      </c>
      <c r="X610">
        <v>1139.8499999999999</v>
      </c>
      <c r="Y610">
        <v>1085.05</v>
      </c>
      <c r="Z610">
        <v>1173.9000000000001</v>
      </c>
      <c r="AA610">
        <v>1085.05</v>
      </c>
      <c r="AB610">
        <v>1203.55</v>
      </c>
      <c r="AC610" s="1">
        <f>(Table2[[#This Row],[Close Price]]/Table2[[#This Row],[Day Low]])-1</f>
        <v>9.354407630984829E-3</v>
      </c>
      <c r="AD610" s="1">
        <f>(Table2[[#This Row],[Day High]]/Table2[[#This Row],[Close Price]])-1</f>
        <v>4.0768809349890356E-2</v>
      </c>
      <c r="AE610" s="1">
        <f>(Table2[[#This Row],[Close Price]]/Table2[[#This Row],[Current Week Low]])-1</f>
        <v>9.354407630984829E-3</v>
      </c>
      <c r="AF610" s="1">
        <f>(Table2[[#This Row],[Current Week High]]/Table2[[#This Row],[Close Price]])-1</f>
        <v>7.1859021183345639E-2</v>
      </c>
      <c r="AG610" s="1">
        <f>(Table2[[#This Row],[Close Price]]/Table2[[#This Row],[Current Month Low]])-1</f>
        <v>9.354407630984829E-3</v>
      </c>
      <c r="AH610" s="1">
        <f>(Table2[[#This Row],[Current Month High]]/Table2[[#This Row],[Close Price]])-1</f>
        <v>9.8931701972242436E-2</v>
      </c>
      <c r="AI610">
        <v>17.827794010226398</v>
      </c>
      <c r="AJ610">
        <v>45.706113217587898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0.18</v>
      </c>
      <c r="AM610" t="s">
        <v>3088</v>
      </c>
      <c r="AN610">
        <v>8.24</v>
      </c>
      <c r="AO610" t="s">
        <v>3088</v>
      </c>
      <c r="AP610">
        <v>-4.9647782547038E-2</v>
      </c>
      <c r="AQ610">
        <f>(Table2[[#This Row],[Sharpe Ratio]]-AVERAGE(Table2[Sharpe Ratio]))/_xlfn.STDEV.P(Table2[Sharpe Ratio])</f>
        <v>-1.2732404552733227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684</v>
      </c>
      <c r="AT610">
        <f>_xlfn.RANK.AVG(Table2[[#This Row],[6M Return vs Nifty Z-Score]],Table2[6M Return vs Nifty Z-Score])</f>
        <v>340</v>
      </c>
      <c r="AU610">
        <f>_xlfn.RANK.AVG(Table2[[#This Row],[Sharpe Ratio Z-Score]],Table2[Sharpe Ratio Z-Score])</f>
        <v>657</v>
      </c>
      <c r="AV610">
        <f>(Table2[[#This Row],[Rank 1Y]]+Table2[[#This Row],[Rank 6M]]+Table2[[#This Row],[Rank Sharpe]])/3</f>
        <v>560.33333333333337</v>
      </c>
    </row>
    <row r="611" spans="1:48" x14ac:dyDescent="0.3">
      <c r="A611" t="s">
        <v>941</v>
      </c>
      <c r="B611" t="s">
        <v>942</v>
      </c>
      <c r="C611" t="s">
        <v>3039</v>
      </c>
      <c r="D611" t="s">
        <v>943</v>
      </c>
      <c r="E611">
        <v>14910.783722463</v>
      </c>
      <c r="F611">
        <v>190.73</v>
      </c>
      <c r="G611">
        <v>-0.629526978420482</v>
      </c>
      <c r="H611">
        <f>(Table2[[#This Row],[1Y Return vs Nifty]]-AVERAGE(Table2[1Y Return vs Nifty]))/_xlfn.STDEV.P(Table2[1Y Return vs Nifty])</f>
        <v>-0.51304792320171411</v>
      </c>
      <c r="I611">
        <v>-10.2436553119734</v>
      </c>
      <c r="J611">
        <f>(Table2[[#This Row],[1M Return vs Nifty]]-AVERAGE(Table2[1M Return vs Nifty]))/_xlfn.STDEV.P(Table2[1M Return vs Nifty])</f>
        <v>-0.90453049682620013</v>
      </c>
      <c r="K611">
        <v>-17.755094724121498</v>
      </c>
      <c r="L611">
        <f>(Table2[[#This Row],[6M Return vs Nifty]]-AVERAGE(Table2[6M Return vs Nifty]))/_xlfn.STDEV.P(Table2[6M Return vs Nifty])</f>
        <v>-0.79336210955420361</v>
      </c>
      <c r="M611">
        <v>-7.61460062635655</v>
      </c>
      <c r="N611">
        <f>(Table2[[#This Row],[1W Return vs Nifty]]-AVERAGE(Table2[1W Return vs Nifty]))/_xlfn.STDEV.P(Table2[1W Return vs Nifty])</f>
        <v>-1.2941215151432992</v>
      </c>
      <c r="O611">
        <v>205.72</v>
      </c>
      <c r="P611">
        <v>208.71200329858701</v>
      </c>
      <c r="Q611">
        <v>197.75860631498199</v>
      </c>
      <c r="R611">
        <v>21.836866021466999</v>
      </c>
      <c r="S611" s="1">
        <f>(Table2[[#This Row],[Close Price]]-Table2[[#This Row],[20D EMA]])/Table2[[#This Row],[20D EMA]]</f>
        <v>-7.2866031499125072E-2</v>
      </c>
      <c r="T611" s="1">
        <f>(Table2[[#This Row],[Close Price]]-Table2[[#This Row],[50D EMA]])/Table2[[#This Row],[50D EMA]]</f>
        <v>-8.6157015477742557E-2</v>
      </c>
      <c r="U611" s="1">
        <f>(Table2[[#This Row],[Close Price]]-Table2[[#This Row],[200D EMA]])/Table2[[#This Row],[200D EMA]]</f>
        <v>-3.5541342275577717E-2</v>
      </c>
      <c r="V611">
        <v>0.77631150741923705</v>
      </c>
      <c r="W611">
        <v>189.1</v>
      </c>
      <c r="X611">
        <v>197.31</v>
      </c>
      <c r="Y611">
        <v>189.1</v>
      </c>
      <c r="Z611">
        <v>200</v>
      </c>
      <c r="AA611">
        <v>189.1</v>
      </c>
      <c r="AB611">
        <v>209.96</v>
      </c>
      <c r="AC611" s="1">
        <f>(Table2[[#This Row],[Close Price]]/Table2[[#This Row],[Day Low]])-1</f>
        <v>8.6197778952934456E-3</v>
      </c>
      <c r="AD611" s="1">
        <f>(Table2[[#This Row],[Day High]]/Table2[[#This Row],[Close Price]])-1</f>
        <v>3.449903004246857E-2</v>
      </c>
      <c r="AE611" s="1">
        <f>(Table2[[#This Row],[Close Price]]/Table2[[#This Row],[Current Week Low]])-1</f>
        <v>8.6197778952934456E-3</v>
      </c>
      <c r="AF611" s="1">
        <f>(Table2[[#This Row],[Current Week High]]/Table2[[#This Row],[Close Price]])-1</f>
        <v>4.8602736853143202E-2</v>
      </c>
      <c r="AG611" s="1">
        <f>(Table2[[#This Row],[Close Price]]/Table2[[#This Row],[Current Month Low]])-1</f>
        <v>8.6197778952934456E-3</v>
      </c>
      <c r="AH611" s="1">
        <f>(Table2[[#This Row],[Current Month High]]/Table2[[#This Row],[Close Price]])-1</f>
        <v>0.10082315314842982</v>
      </c>
      <c r="AI611">
        <v>24.547790069731999</v>
      </c>
      <c r="AJ611">
        <v>40.036710719530099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-0.16</v>
      </c>
      <c r="AM611" t="s">
        <v>3089</v>
      </c>
      <c r="AN611">
        <v>-4.17</v>
      </c>
      <c r="AO611" t="s">
        <v>3089</v>
      </c>
      <c r="AP611">
        <v>-1.7871419717268001E-2</v>
      </c>
      <c r="AQ611">
        <f>(Table2[[#This Row],[Sharpe Ratio]]-AVERAGE(Table2[Sharpe Ratio]))/_xlfn.STDEV.P(Table2[Sharpe Ratio])</f>
        <v>-0.90114837767970968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494</v>
      </c>
      <c r="AT611">
        <f>_xlfn.RANK.AVG(Table2[[#This Row],[6M Return vs Nifty Z-Score]],Table2[6M Return vs Nifty Z-Score])</f>
        <v>587</v>
      </c>
      <c r="AU611">
        <f>_xlfn.RANK.AVG(Table2[[#This Row],[Sharpe Ratio Z-Score]],Table2[Sharpe Ratio Z-Score])</f>
        <v>602</v>
      </c>
      <c r="AV611">
        <f>(Table2[[#This Row],[Rank 1Y]]+Table2[[#This Row],[Rank 6M]]+Table2[[#This Row],[Rank Sharpe]])/3</f>
        <v>561</v>
      </c>
    </row>
    <row r="612" spans="1:48" x14ac:dyDescent="0.3">
      <c r="A612" t="s">
        <v>2082</v>
      </c>
      <c r="B612" t="s">
        <v>2083</v>
      </c>
      <c r="C612" t="s">
        <v>3028</v>
      </c>
      <c r="D612" t="s">
        <v>424</v>
      </c>
      <c r="E612">
        <v>2789.4957970279902</v>
      </c>
      <c r="F612">
        <v>83.96</v>
      </c>
      <c r="G612">
        <v>-11.578761710697901</v>
      </c>
      <c r="H612">
        <f>(Table2[[#This Row],[1Y Return vs Nifty]]-AVERAGE(Table2[1Y Return vs Nifty]))/_xlfn.STDEV.P(Table2[1Y Return vs Nifty])</f>
        <v>-0.68440934727374714</v>
      </c>
      <c r="I612">
        <v>3.99827405234447</v>
      </c>
      <c r="J612">
        <f>(Table2[[#This Row],[1M Return vs Nifty]]-AVERAGE(Table2[1M Return vs Nifty]))/_xlfn.STDEV.P(Table2[1M Return vs Nifty])</f>
        <v>0.60572250174996922</v>
      </c>
      <c r="K612">
        <v>-23.996142072533299</v>
      </c>
      <c r="L612">
        <f>(Table2[[#This Row],[6M Return vs Nifty]]-AVERAGE(Table2[6M Return vs Nifty]))/_xlfn.STDEV.P(Table2[6M Return vs Nifty])</f>
        <v>-1.0234358819584459</v>
      </c>
      <c r="M612">
        <v>-0.75195577400389602</v>
      </c>
      <c r="N612">
        <f>(Table2[[#This Row],[1W Return vs Nifty]]-AVERAGE(Table2[1W Return vs Nifty]))/_xlfn.STDEV.P(Table2[1W Return vs Nifty])</f>
        <v>7.5465592280900981E-2</v>
      </c>
      <c r="O612">
        <v>85.04</v>
      </c>
      <c r="P612">
        <v>84.476085739616806</v>
      </c>
      <c r="Q612">
        <v>85.903323555905203</v>
      </c>
      <c r="R612">
        <v>43.601966736015598</v>
      </c>
      <c r="S612" s="1">
        <f>(Table2[[#This Row],[Close Price]]-Table2[[#This Row],[20D EMA]])/Table2[[#This Row],[20D EMA]]</f>
        <v>-1.2699905926622911E-2</v>
      </c>
      <c r="T612" s="1">
        <f>(Table2[[#This Row],[Close Price]]-Table2[[#This Row],[50D EMA]])/Table2[[#This Row],[50D EMA]]</f>
        <v>-6.1092525191988566E-3</v>
      </c>
      <c r="U612" s="1">
        <f>(Table2[[#This Row],[Close Price]]-Table2[[#This Row],[200D EMA]])/Table2[[#This Row],[200D EMA]]</f>
        <v>-2.2622216178172779E-2</v>
      </c>
      <c r="V612">
        <v>2.4346368487313601</v>
      </c>
      <c r="W612">
        <v>82.84</v>
      </c>
      <c r="X612">
        <v>87.01</v>
      </c>
      <c r="Y612">
        <v>82.21</v>
      </c>
      <c r="Z612">
        <v>87.01</v>
      </c>
      <c r="AA612">
        <v>82.21</v>
      </c>
      <c r="AB612">
        <v>90.9</v>
      </c>
      <c r="AC612" s="1">
        <f>(Table2[[#This Row],[Close Price]]/Table2[[#This Row],[Day Low]])-1</f>
        <v>1.3520038628681785E-2</v>
      </c>
      <c r="AD612" s="1">
        <f>(Table2[[#This Row],[Day High]]/Table2[[#This Row],[Close Price]])-1</f>
        <v>3.6326822296331773E-2</v>
      </c>
      <c r="AE612" s="1">
        <f>(Table2[[#This Row],[Close Price]]/Table2[[#This Row],[Current Week Low]])-1</f>
        <v>2.1286948059846766E-2</v>
      </c>
      <c r="AF612" s="1">
        <f>(Table2[[#This Row],[Current Week High]]/Table2[[#This Row],[Close Price]])-1</f>
        <v>3.6326822296331773E-2</v>
      </c>
      <c r="AG612" s="1">
        <f>(Table2[[#This Row],[Close Price]]/Table2[[#This Row],[Current Month Low]])-1</f>
        <v>2.1286948059846766E-2</v>
      </c>
      <c r="AH612" s="1">
        <f>(Table2[[#This Row],[Current Month High]]/Table2[[#This Row],[Close Price]])-1</f>
        <v>8.2658408766079328E-2</v>
      </c>
      <c r="AI612">
        <v>42.9252024773701</v>
      </c>
      <c r="AJ612">
        <v>34.2286171063149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-0.05</v>
      </c>
      <c r="AM612" t="s">
        <v>3089</v>
      </c>
      <c r="AN612">
        <v>5.97</v>
      </c>
      <c r="AO612" t="s">
        <v>3088</v>
      </c>
      <c r="AP612">
        <v>1.8700803362169002E-2</v>
      </c>
      <c r="AQ612">
        <f>(Table2[[#This Row],[Sharpe Ratio]]-AVERAGE(Table2[Sharpe Ratio]))/_xlfn.STDEV.P(Table2[Sharpe Ratio])</f>
        <v>-0.47289815468389895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562</v>
      </c>
      <c r="AT612">
        <f>_xlfn.RANK.AVG(Table2[[#This Row],[6M Return vs Nifty Z-Score]],Table2[6M Return vs Nifty Z-Score])</f>
        <v>651</v>
      </c>
      <c r="AU612">
        <f>_xlfn.RANK.AVG(Table2[[#This Row],[Sharpe Ratio Z-Score]],Table2[Sharpe Ratio Z-Score])</f>
        <v>471</v>
      </c>
      <c r="AV612">
        <f>(Table2[[#This Row],[Rank 1Y]]+Table2[[#This Row],[Rank 6M]]+Table2[[#This Row],[Rank Sharpe]])/3</f>
        <v>561.33333333333337</v>
      </c>
    </row>
    <row r="613" spans="1:48" x14ac:dyDescent="0.3">
      <c r="A613" t="s">
        <v>1939</v>
      </c>
      <c r="B613" t="s">
        <v>1940</v>
      </c>
      <c r="C613" t="s">
        <v>3041</v>
      </c>
      <c r="D613" t="s">
        <v>133</v>
      </c>
      <c r="E613">
        <v>3253.636934745</v>
      </c>
      <c r="F613">
        <v>494.15</v>
      </c>
      <c r="G613">
        <v>-40.5594848462515</v>
      </c>
      <c r="H613">
        <f>(Table2[[#This Row],[1Y Return vs Nifty]]-AVERAGE(Table2[1Y Return vs Nifty]))/_xlfn.STDEV.P(Table2[1Y Return vs Nifty])</f>
        <v>-1.1379732819755857</v>
      </c>
      <c r="I613">
        <v>-8.8956018835694799</v>
      </c>
      <c r="J613">
        <f>(Table2[[#This Row],[1M Return vs Nifty]]-AVERAGE(Table2[1M Return vs Nifty]))/_xlfn.STDEV.P(Table2[1M Return vs Nifty])</f>
        <v>-0.76157923787748538</v>
      </c>
      <c r="K613">
        <v>-5.4640990234930502</v>
      </c>
      <c r="L613">
        <f>(Table2[[#This Row],[6M Return vs Nifty]]-AVERAGE(Table2[6M Return vs Nifty]))/_xlfn.STDEV.P(Table2[6M Return vs Nifty])</f>
        <v>-0.34025935458671763</v>
      </c>
      <c r="M613">
        <v>-2.3172657415498499</v>
      </c>
      <c r="N613">
        <f>(Table2[[#This Row],[1W Return vs Nifty]]-AVERAGE(Table2[1W Return vs Nifty]))/_xlfn.STDEV.P(Table2[1W Return vs Nifty])</f>
        <v>-0.23692538769798921</v>
      </c>
      <c r="O613">
        <v>518.41</v>
      </c>
      <c r="P613">
        <v>519.03188514380804</v>
      </c>
      <c r="Q613">
        <v>513.73152495451995</v>
      </c>
      <c r="R613">
        <v>29.840116674402701</v>
      </c>
      <c r="S613" s="1">
        <f>(Table2[[#This Row],[Close Price]]-Table2[[#This Row],[20D EMA]])/Table2[[#This Row],[20D EMA]]</f>
        <v>-4.6796936787484797E-2</v>
      </c>
      <c r="T613" s="1">
        <f>(Table2[[#This Row],[Close Price]]-Table2[[#This Row],[50D EMA]])/Table2[[#This Row],[50D EMA]]</f>
        <v>-4.7939030059615785E-2</v>
      </c>
      <c r="U613" s="1">
        <f>(Table2[[#This Row],[Close Price]]-Table2[[#This Row],[200D EMA]])/Table2[[#This Row],[200D EMA]]</f>
        <v>-3.8116261127353453E-2</v>
      </c>
      <c r="V613">
        <v>0.53189159492350402</v>
      </c>
      <c r="W613">
        <v>490</v>
      </c>
      <c r="X613">
        <v>504.25</v>
      </c>
      <c r="Y613">
        <v>485</v>
      </c>
      <c r="Z613">
        <v>504.25</v>
      </c>
      <c r="AA613">
        <v>485</v>
      </c>
      <c r="AB613">
        <v>527.15</v>
      </c>
      <c r="AC613" s="1">
        <f>(Table2[[#This Row],[Close Price]]/Table2[[#This Row],[Day Low]])-1</f>
        <v>8.4693877551020869E-3</v>
      </c>
      <c r="AD613" s="1">
        <f>(Table2[[#This Row],[Day High]]/Table2[[#This Row],[Close Price]])-1</f>
        <v>2.0439137913589089E-2</v>
      </c>
      <c r="AE613" s="1">
        <f>(Table2[[#This Row],[Close Price]]/Table2[[#This Row],[Current Week Low]])-1</f>
        <v>1.8865979381443188E-2</v>
      </c>
      <c r="AF613" s="1">
        <f>(Table2[[#This Row],[Current Week High]]/Table2[[#This Row],[Close Price]])-1</f>
        <v>2.0439137913589089E-2</v>
      </c>
      <c r="AG613" s="1">
        <f>(Table2[[#This Row],[Close Price]]/Table2[[#This Row],[Current Month Low]])-1</f>
        <v>1.8865979381443188E-2</v>
      </c>
      <c r="AH613" s="1">
        <f>(Table2[[#This Row],[Current Month High]]/Table2[[#This Row],[Close Price]])-1</f>
        <v>6.6781341697865093E-2</v>
      </c>
      <c r="AI613">
        <v>25.4679753111403</v>
      </c>
      <c r="AJ613">
        <v>9.9944351697273106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-0.06</v>
      </c>
      <c r="AM613" t="s">
        <v>3089</v>
      </c>
      <c r="AN613">
        <v>-3.88</v>
      </c>
      <c r="AO613" t="s">
        <v>3089</v>
      </c>
      <c r="AQ613">
        <f>(Table2[[#This Row],[Sharpe Ratio]]-AVERAGE(Table2[Sharpe Ratio]))/_xlfn.STDEV.P(Table2[Sharpe Ratio])</f>
        <v>-0.69187918825832739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701</v>
      </c>
      <c r="AT613">
        <f>_xlfn.RANK.AVG(Table2[[#This Row],[6M Return vs Nifty Z-Score]],Table2[6M Return vs Nifty Z-Score])</f>
        <v>444</v>
      </c>
      <c r="AU613">
        <f>_xlfn.RANK.AVG(Table2[[#This Row],[Sharpe Ratio Z-Score]],Table2[Sharpe Ratio Z-Score])</f>
        <v>542.5</v>
      </c>
      <c r="AV613">
        <f>(Table2[[#This Row],[Rank 1Y]]+Table2[[#This Row],[Rank 6M]]+Table2[[#This Row],[Rank Sharpe]])/3</f>
        <v>562.5</v>
      </c>
    </row>
    <row r="614" spans="1:48" x14ac:dyDescent="0.3">
      <c r="A614" t="s">
        <v>22</v>
      </c>
      <c r="B614" t="s">
        <v>23</v>
      </c>
      <c r="C614" t="s">
        <v>3030</v>
      </c>
      <c r="D614" t="s">
        <v>24</v>
      </c>
      <c r="E614">
        <v>1219711.10719708</v>
      </c>
      <c r="F614">
        <v>1601.2</v>
      </c>
      <c r="G614">
        <v>-25.962583949697802</v>
      </c>
      <c r="H614">
        <f>(Table2[[#This Row],[1Y Return vs Nifty]]-AVERAGE(Table2[1Y Return vs Nifty]))/_xlfn.STDEV.P(Table2[1Y Return vs Nifty])</f>
        <v>-0.90952391671556232</v>
      </c>
      <c r="I614">
        <v>-0.38214326056942899</v>
      </c>
      <c r="J614">
        <f>(Table2[[#This Row],[1M Return vs Nifty]]-AVERAGE(Table2[1M Return vs Nifty]))/_xlfn.STDEV.P(Table2[1M Return vs Nifty])</f>
        <v>0.14121111339707254</v>
      </c>
      <c r="K614">
        <v>1.4706018674313599</v>
      </c>
      <c r="L614">
        <f>(Table2[[#This Row],[6M Return vs Nifty]]-AVERAGE(Table2[6M Return vs Nifty]))/_xlfn.STDEV.P(Table2[6M Return vs Nifty])</f>
        <v>-8.461431531681772E-2</v>
      </c>
      <c r="M614">
        <v>4.3245694633682001</v>
      </c>
      <c r="N614">
        <f>(Table2[[#This Row],[1W Return vs Nifty]]-AVERAGE(Table2[1W Return vs Nifty]))/_xlfn.STDEV.P(Table2[1W Return vs Nifty])</f>
        <v>1.0885944464186552</v>
      </c>
      <c r="O614">
        <v>1625.61</v>
      </c>
      <c r="P614">
        <v>1608.3238197205701</v>
      </c>
      <c r="Q614">
        <v>1561.2625516385899</v>
      </c>
      <c r="R614">
        <v>40.0312789392352</v>
      </c>
      <c r="S614" s="1">
        <f>(Table2[[#This Row],[Close Price]]-Table2[[#This Row],[20D EMA]])/Table2[[#This Row],[20D EMA]]</f>
        <v>-1.5015901723045415E-2</v>
      </c>
      <c r="T614" s="1">
        <f>(Table2[[#This Row],[Close Price]]-Table2[[#This Row],[50D EMA]])/Table2[[#This Row],[50D EMA]]</f>
        <v>-4.429344161431213E-3</v>
      </c>
      <c r="U614" s="1">
        <f>(Table2[[#This Row],[Close Price]]-Table2[[#This Row],[200D EMA]])/Table2[[#This Row],[200D EMA]]</f>
        <v>2.5580225644619883E-2</v>
      </c>
      <c r="V614">
        <v>1.0188869000514</v>
      </c>
      <c r="W614">
        <v>1593.3</v>
      </c>
      <c r="X614">
        <v>1632.95</v>
      </c>
      <c r="Y614">
        <v>1593.3</v>
      </c>
      <c r="Z614">
        <v>1646</v>
      </c>
      <c r="AA614">
        <v>1593.3</v>
      </c>
      <c r="AB614">
        <v>1670.5</v>
      </c>
      <c r="AC614" s="1">
        <f>(Table2[[#This Row],[Close Price]]/Table2[[#This Row],[Day Low]])-1</f>
        <v>4.958262725161644E-3</v>
      </c>
      <c r="AD614" s="1">
        <f>(Table2[[#This Row],[Day High]]/Table2[[#This Row],[Close Price]])-1</f>
        <v>1.9828878341244138E-2</v>
      </c>
      <c r="AE614" s="1">
        <f>(Table2[[#This Row],[Close Price]]/Table2[[#This Row],[Current Week Low]])-1</f>
        <v>4.958262725161644E-3</v>
      </c>
      <c r="AF614" s="1">
        <f>(Table2[[#This Row],[Current Week High]]/Table2[[#This Row],[Close Price]])-1</f>
        <v>2.7979015738196278E-2</v>
      </c>
      <c r="AG614" s="1">
        <f>(Table2[[#This Row],[Close Price]]/Table2[[#This Row],[Current Month Low]])-1</f>
        <v>4.958262725161644E-3</v>
      </c>
      <c r="AH614" s="1">
        <f>(Table2[[#This Row],[Current Month High]]/Table2[[#This Row],[Close Price]])-1</f>
        <v>4.3280039970022388E-2</v>
      </c>
      <c r="AI614">
        <v>12.040969273045199</v>
      </c>
      <c r="AJ614">
        <v>17.4287704887976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0.06</v>
      </c>
      <c r="AM614" t="s">
        <v>3088</v>
      </c>
      <c r="AN614">
        <v>-0.38</v>
      </c>
      <c r="AO614" t="s">
        <v>3089</v>
      </c>
      <c r="AP614">
        <v>-8.6704807893930994E-2</v>
      </c>
      <c r="AQ614">
        <f>(Table2[[#This Row],[Sharpe Ratio]]-AVERAGE(Table2[Sharpe Ratio]))/_xlfn.STDEV.P(Table2[Sharpe Ratio])</f>
        <v>-1.7071675735099818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-1.4715002457266342</v>
      </c>
      <c r="AS614">
        <f>_xlfn.RANK.AVG(Table2[[#This Row],[1Y Return vs Nifty Z-Score]],Table2[1Y Return vs Nifty Z-Score])</f>
        <v>641</v>
      </c>
      <c r="AT614">
        <f>_xlfn.RANK.AVG(Table2[[#This Row],[6M Return vs Nifty Z-Score]],Table2[6M Return vs Nifty Z-Score])</f>
        <v>343</v>
      </c>
      <c r="AU614">
        <f>_xlfn.RANK.AVG(Table2[[#This Row],[Sharpe Ratio Z-Score]],Table2[Sharpe Ratio Z-Score])</f>
        <v>707</v>
      </c>
      <c r="AV614">
        <f>(Table2[[#This Row],[Rank 1Y]]+Table2[[#This Row],[Rank 6M]]+Table2[[#This Row],[Rank Sharpe]])/3</f>
        <v>563.66666666666663</v>
      </c>
    </row>
    <row r="615" spans="1:48" x14ac:dyDescent="0.3">
      <c r="A615" t="s">
        <v>1100</v>
      </c>
      <c r="B615" t="s">
        <v>1101</v>
      </c>
      <c r="C615" t="s">
        <v>3038</v>
      </c>
      <c r="D615" t="s">
        <v>75</v>
      </c>
      <c r="E615">
        <v>10958.245904834999</v>
      </c>
      <c r="F615">
        <v>1423.05</v>
      </c>
      <c r="G615">
        <v>-6.1157530624640897</v>
      </c>
      <c r="H615">
        <f>(Table2[[#This Row],[1Y Return vs Nifty]]-AVERAGE(Table2[1Y Return vs Nifty]))/_xlfn.STDEV.P(Table2[1Y Return vs Nifty])</f>
        <v>-0.59891031792884775</v>
      </c>
      <c r="I615">
        <v>-7.3814961647919102</v>
      </c>
      <c r="J615">
        <f>(Table2[[#This Row],[1M Return vs Nifty]]-AVERAGE(Table2[1M Return vs Nifty]))/_xlfn.STDEV.P(Table2[1M Return vs Nifty])</f>
        <v>-0.60101934157057979</v>
      </c>
      <c r="K615">
        <v>-15.7371350832574</v>
      </c>
      <c r="L615">
        <f>(Table2[[#This Row],[6M Return vs Nifty]]-AVERAGE(Table2[6M Return vs Nifty]))/_xlfn.STDEV.P(Table2[6M Return vs Nifty])</f>
        <v>-0.71897081571932164</v>
      </c>
      <c r="M615">
        <v>-2.4673330509594602</v>
      </c>
      <c r="N615">
        <f>(Table2[[#This Row],[1W Return vs Nifty]]-AVERAGE(Table2[1W Return vs Nifty]))/_xlfn.STDEV.P(Table2[1W Return vs Nifty])</f>
        <v>-0.26687451906572723</v>
      </c>
      <c r="O615">
        <v>1522.65</v>
      </c>
      <c r="P615">
        <v>1526.1399118266099</v>
      </c>
      <c r="Q615">
        <v>1449.34909957882</v>
      </c>
      <c r="R615">
        <v>23.980185290733001</v>
      </c>
      <c r="S615" s="1">
        <f>(Table2[[#This Row],[Close Price]]-Table2[[#This Row],[20D EMA]])/Table2[[#This Row],[20D EMA]]</f>
        <v>-6.5412274652743657E-2</v>
      </c>
      <c r="T615" s="1">
        <f>(Table2[[#This Row],[Close Price]]-Table2[[#This Row],[50D EMA]])/Table2[[#This Row],[50D EMA]]</f>
        <v>-6.7549450104626041E-2</v>
      </c>
      <c r="U615" s="1">
        <f>(Table2[[#This Row],[Close Price]]-Table2[[#This Row],[200D EMA]])/Table2[[#This Row],[200D EMA]]</f>
        <v>-1.8145455492029151E-2</v>
      </c>
      <c r="V615">
        <v>0.76652209548175998</v>
      </c>
      <c r="W615">
        <v>1414.95</v>
      </c>
      <c r="X615">
        <v>1490</v>
      </c>
      <c r="Y615">
        <v>1414.95</v>
      </c>
      <c r="Z615">
        <v>1504.05</v>
      </c>
      <c r="AA615">
        <v>1414.95</v>
      </c>
      <c r="AB615">
        <v>1554.95</v>
      </c>
      <c r="AC615" s="1">
        <f>(Table2[[#This Row],[Close Price]]/Table2[[#This Row],[Day Low]])-1</f>
        <v>5.7245839075585891E-3</v>
      </c>
      <c r="AD615" s="1">
        <f>(Table2[[#This Row],[Day High]]/Table2[[#This Row],[Close Price]])-1</f>
        <v>4.7046836021221949E-2</v>
      </c>
      <c r="AE615" s="1">
        <f>(Table2[[#This Row],[Close Price]]/Table2[[#This Row],[Current Week Low]])-1</f>
        <v>5.7245839075585891E-3</v>
      </c>
      <c r="AF615" s="1">
        <f>(Table2[[#This Row],[Current Week High]]/Table2[[#This Row],[Close Price]])-1</f>
        <v>5.6919995783704103E-2</v>
      </c>
      <c r="AG615" s="1">
        <f>(Table2[[#This Row],[Close Price]]/Table2[[#This Row],[Current Month Low]])-1</f>
        <v>5.7245839075585891E-3</v>
      </c>
      <c r="AH615" s="1">
        <f>(Table2[[#This Row],[Current Month High]]/Table2[[#This Row],[Close Price]])-1</f>
        <v>9.2688240047784864E-2</v>
      </c>
      <c r="AI615">
        <v>26.629422718808101</v>
      </c>
      <c r="AJ615">
        <v>34.180378105699802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-0.08</v>
      </c>
      <c r="AM615" t="s">
        <v>3089</v>
      </c>
      <c r="AN615">
        <v>-5.3</v>
      </c>
      <c r="AO615" t="s">
        <v>3089</v>
      </c>
      <c r="AP615">
        <v>-1.9607303153421001E-2</v>
      </c>
      <c r="AQ615">
        <f>(Table2[[#This Row],[Sharpe Ratio]]-AVERAGE(Table2[Sharpe Ratio]))/_xlfn.STDEV.P(Table2[Sharpe Ratio])</f>
        <v>-0.92147507389974981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534</v>
      </c>
      <c r="AT615">
        <f>_xlfn.RANK.AVG(Table2[[#This Row],[6M Return vs Nifty Z-Score]],Table2[6M Return vs Nifty Z-Score])</f>
        <v>563</v>
      </c>
      <c r="AU615">
        <f>_xlfn.RANK.AVG(Table2[[#This Row],[Sharpe Ratio Z-Score]],Table2[Sharpe Ratio Z-Score])</f>
        <v>605</v>
      </c>
      <c r="AV615">
        <f>(Table2[[#This Row],[Rank 1Y]]+Table2[[#This Row],[Rank 6M]]+Table2[[#This Row],[Rank Sharpe]])/3</f>
        <v>567.33333333333337</v>
      </c>
    </row>
    <row r="616" spans="1:48" x14ac:dyDescent="0.3">
      <c r="A616" t="s">
        <v>1873</v>
      </c>
      <c r="B616" t="s">
        <v>1874</v>
      </c>
      <c r="C616" t="s">
        <v>3041</v>
      </c>
      <c r="D616" t="s">
        <v>265</v>
      </c>
      <c r="E616">
        <v>3586.0284640499999</v>
      </c>
      <c r="F616">
        <v>154.25</v>
      </c>
      <c r="G616">
        <v>-12.3184238734384</v>
      </c>
      <c r="H616">
        <f>(Table2[[#This Row],[1Y Return vs Nifty]]-AVERAGE(Table2[1Y Return vs Nifty]))/_xlfn.STDEV.P(Table2[1Y Return vs Nifty])</f>
        <v>-0.69598545872250106</v>
      </c>
      <c r="I616">
        <v>1.2114425057329601</v>
      </c>
      <c r="J616">
        <f>(Table2[[#This Row],[1M Return vs Nifty]]-AVERAGE(Table2[1M Return vs Nifty]))/_xlfn.STDEV.P(Table2[1M Return vs Nifty])</f>
        <v>0.31019929052399636</v>
      </c>
      <c r="K616">
        <v>-16.149379515348901</v>
      </c>
      <c r="L616">
        <f>(Table2[[#This Row],[6M Return vs Nifty]]-AVERAGE(Table2[6M Return vs Nifty]))/_xlfn.STDEV.P(Table2[6M Return vs Nifty])</f>
        <v>-0.73416804566311833</v>
      </c>
      <c r="M616">
        <v>-3.2161543597772702</v>
      </c>
      <c r="N616">
        <f>(Table2[[#This Row],[1W Return vs Nifty]]-AVERAGE(Table2[1W Return vs Nifty]))/_xlfn.STDEV.P(Table2[1W Return vs Nifty])</f>
        <v>-0.41631777780726043</v>
      </c>
      <c r="O616">
        <v>160.87</v>
      </c>
      <c r="P616">
        <v>151.903639956554</v>
      </c>
      <c r="Q616">
        <v>143.78514457341299</v>
      </c>
      <c r="R616">
        <v>36.171841281773403</v>
      </c>
      <c r="S616" s="1">
        <f>(Table2[[#This Row],[Close Price]]-Table2[[#This Row],[20D EMA]])/Table2[[#This Row],[20D EMA]]</f>
        <v>-4.1151240131783458E-2</v>
      </c>
      <c r="T616" s="1">
        <f>(Table2[[#This Row],[Close Price]]-Table2[[#This Row],[50D EMA]])/Table2[[#This Row],[50D EMA]]</f>
        <v>1.5446371424128353E-2</v>
      </c>
      <c r="U616" s="1">
        <f>(Table2[[#This Row],[Close Price]]-Table2[[#This Row],[200D EMA]])/Table2[[#This Row],[200D EMA]]</f>
        <v>7.2781200433706297E-2</v>
      </c>
      <c r="V616">
        <v>1.36807525640584</v>
      </c>
      <c r="W616">
        <v>153.26</v>
      </c>
      <c r="X616">
        <v>162.88</v>
      </c>
      <c r="Y616">
        <v>153.26</v>
      </c>
      <c r="Z616">
        <v>162.88</v>
      </c>
      <c r="AA616">
        <v>153.26</v>
      </c>
      <c r="AB616">
        <v>177.4</v>
      </c>
      <c r="AC616" s="1">
        <f>(Table2[[#This Row],[Close Price]]/Table2[[#This Row],[Day Low]])-1</f>
        <v>6.4596111183610194E-3</v>
      </c>
      <c r="AD616" s="1">
        <f>(Table2[[#This Row],[Day High]]/Table2[[#This Row],[Close Price]])-1</f>
        <v>5.5948136142625504E-2</v>
      </c>
      <c r="AE616" s="1">
        <f>(Table2[[#This Row],[Close Price]]/Table2[[#This Row],[Current Week Low]])-1</f>
        <v>6.4596111183610194E-3</v>
      </c>
      <c r="AF616" s="1">
        <f>(Table2[[#This Row],[Current Week High]]/Table2[[#This Row],[Close Price]])-1</f>
        <v>5.5948136142625504E-2</v>
      </c>
      <c r="AG616" s="1">
        <f>(Table2[[#This Row],[Close Price]]/Table2[[#This Row],[Current Month Low]])-1</f>
        <v>6.4596111183610194E-3</v>
      </c>
      <c r="AH616" s="1">
        <f>(Table2[[#This Row],[Current Month High]]/Table2[[#This Row],[Close Price]])-1</f>
        <v>0.1500810372771475</v>
      </c>
      <c r="AI616">
        <v>17.601296596434299</v>
      </c>
      <c r="AJ616">
        <v>37.661758143685802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0.09</v>
      </c>
      <c r="AM616" t="s">
        <v>3088</v>
      </c>
      <c r="AN616">
        <v>0.46</v>
      </c>
      <c r="AO616" t="s">
        <v>3088</v>
      </c>
      <c r="AP616">
        <v>-3.1672002361729998E-3</v>
      </c>
      <c r="AQ616">
        <f>(Table2[[#This Row],[Sharpe Ratio]]-AVERAGE(Table2[Sharpe Ratio]))/_xlfn.STDEV.P(Table2[Sharpe Ratio])</f>
        <v>-0.7289661929084793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-2.2652381845773628</v>
      </c>
      <c r="AS616">
        <f>_xlfn.RANK.AVG(Table2[[#This Row],[1Y Return vs Nifty Z-Score]],Table2[1Y Return vs Nifty Z-Score])</f>
        <v>567</v>
      </c>
      <c r="AT616">
        <f>_xlfn.RANK.AVG(Table2[[#This Row],[6M Return vs Nifty Z-Score]],Table2[6M Return vs Nifty Z-Score])</f>
        <v>567</v>
      </c>
      <c r="AU616">
        <f>_xlfn.RANK.AVG(Table2[[#This Row],[Sharpe Ratio Z-Score]],Table2[Sharpe Ratio Z-Score])</f>
        <v>571</v>
      </c>
      <c r="AV616">
        <f>(Table2[[#This Row],[Rank 1Y]]+Table2[[#This Row],[Rank 6M]]+Table2[[#This Row],[Rank Sharpe]])/3</f>
        <v>568.33333333333337</v>
      </c>
    </row>
    <row r="617" spans="1:48" x14ac:dyDescent="0.3">
      <c r="A617" t="s">
        <v>729</v>
      </c>
      <c r="B617" t="s">
        <v>730</v>
      </c>
      <c r="C617" t="s">
        <v>3030</v>
      </c>
      <c r="D617" t="s">
        <v>432</v>
      </c>
      <c r="E617">
        <v>22026.40702314</v>
      </c>
      <c r="F617">
        <v>981.7</v>
      </c>
      <c r="G617">
        <v>-22.860292784925299</v>
      </c>
      <c r="H617">
        <f>(Table2[[#This Row],[1Y Return vs Nifty]]-AVERAGE(Table2[1Y Return vs Nifty]))/_xlfn.STDEV.P(Table2[1Y Return vs Nifty])</f>
        <v>-0.86097138817086405</v>
      </c>
      <c r="I617">
        <v>6.27559433739121</v>
      </c>
      <c r="J617">
        <f>(Table2[[#This Row],[1M Return vs Nifty]]-AVERAGE(Table2[1M Return vs Nifty]))/_xlfn.STDEV.P(Table2[1M Return vs Nifty])</f>
        <v>0.84721575039837005</v>
      </c>
      <c r="K617">
        <v>-0.62046883674474496</v>
      </c>
      <c r="L617">
        <f>(Table2[[#This Row],[6M Return vs Nifty]]-AVERAGE(Table2[6M Return vs Nifty]))/_xlfn.STDEV.P(Table2[6M Return vs Nifty])</f>
        <v>-0.16170081993951069</v>
      </c>
      <c r="M617">
        <v>-1.3977754835924101</v>
      </c>
      <c r="N617">
        <f>(Table2[[#This Row],[1W Return vs Nifty]]-AVERAGE(Table2[1W Return vs Nifty]))/_xlfn.STDEV.P(Table2[1W Return vs Nifty])</f>
        <v>-5.3421501106955656E-2</v>
      </c>
      <c r="O617">
        <v>974.14</v>
      </c>
      <c r="P617">
        <v>931.764950635731</v>
      </c>
      <c r="Q617">
        <v>914.64036124744803</v>
      </c>
      <c r="R617">
        <v>48.099771922039899</v>
      </c>
      <c r="S617" s="1">
        <f>(Table2[[#This Row],[Close Price]]-Table2[[#This Row],[20D EMA]])/Table2[[#This Row],[20D EMA]]</f>
        <v>7.7606914817172678E-3</v>
      </c>
      <c r="T617" s="1">
        <f>(Table2[[#This Row],[Close Price]]-Table2[[#This Row],[50D EMA]])/Table2[[#This Row],[50D EMA]]</f>
        <v>5.3591894962564349E-2</v>
      </c>
      <c r="U617" s="1">
        <f>(Table2[[#This Row],[Close Price]]-Table2[[#This Row],[200D EMA]])/Table2[[#This Row],[200D EMA]]</f>
        <v>7.3318040176022378E-2</v>
      </c>
      <c r="V617">
        <v>1.14456763063601</v>
      </c>
      <c r="W617">
        <v>974.2</v>
      </c>
      <c r="X617">
        <v>1005</v>
      </c>
      <c r="Y617">
        <v>971.05</v>
      </c>
      <c r="Z617">
        <v>1026.8499999999999</v>
      </c>
      <c r="AA617">
        <v>971.05</v>
      </c>
      <c r="AB617">
        <v>1064</v>
      </c>
      <c r="AC617" s="1">
        <f>(Table2[[#This Row],[Close Price]]/Table2[[#This Row],[Day Low]])-1</f>
        <v>7.6986245124204267E-3</v>
      </c>
      <c r="AD617" s="1">
        <f>(Table2[[#This Row],[Day High]]/Table2[[#This Row],[Close Price]])-1</f>
        <v>2.373433839258432E-2</v>
      </c>
      <c r="AE617" s="1">
        <f>(Table2[[#This Row],[Close Price]]/Table2[[#This Row],[Current Week Low]])-1</f>
        <v>1.0967509397044495E-2</v>
      </c>
      <c r="AF617" s="1">
        <f>(Table2[[#This Row],[Current Week High]]/Table2[[#This Row],[Close Price]])-1</f>
        <v>4.5991647142711534E-2</v>
      </c>
      <c r="AG617" s="1">
        <f>(Table2[[#This Row],[Close Price]]/Table2[[#This Row],[Current Month Low]])-1</f>
        <v>1.0967509397044495E-2</v>
      </c>
      <c r="AH617" s="1">
        <f>(Table2[[#This Row],[Current Month High]]/Table2[[#This Row],[Close Price]])-1</f>
        <v>8.3834165223591661E-2</v>
      </c>
      <c r="AI617">
        <v>16.119995925435401</v>
      </c>
      <c r="AJ617">
        <v>33.274504480043397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0.13</v>
      </c>
      <c r="AM617" t="s">
        <v>3088</v>
      </c>
      <c r="AN617">
        <v>5.67</v>
      </c>
      <c r="AO617" t="s">
        <v>3088</v>
      </c>
      <c r="AP617">
        <v>-9.2721477286233006E-2</v>
      </c>
      <c r="AQ617">
        <f>(Table2[[#This Row],[Sharpe Ratio]]-AVERAGE(Table2[Sharpe Ratio]))/_xlfn.STDEV.P(Table2[Sharpe Ratio])</f>
        <v>-1.7776210431650477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-2.0064990019840083</v>
      </c>
      <c r="AS617">
        <f>_xlfn.RANK.AVG(Table2[[#This Row],[1Y Return vs Nifty Z-Score]],Table2[1Y Return vs Nifty Z-Score])</f>
        <v>626</v>
      </c>
      <c r="AT617">
        <f>_xlfn.RANK.AVG(Table2[[#This Row],[6M Return vs Nifty Z-Score]],Table2[6M Return vs Nifty Z-Score])</f>
        <v>373</v>
      </c>
      <c r="AU617">
        <f>_xlfn.RANK.AVG(Table2[[#This Row],[Sharpe Ratio Z-Score]],Table2[Sharpe Ratio Z-Score])</f>
        <v>711</v>
      </c>
      <c r="AV617">
        <f>(Table2[[#This Row],[Rank 1Y]]+Table2[[#This Row],[Rank 6M]]+Table2[[#This Row],[Rank Sharpe]])/3</f>
        <v>570</v>
      </c>
    </row>
    <row r="618" spans="1:48" x14ac:dyDescent="0.3">
      <c r="A618" t="s">
        <v>1153</v>
      </c>
      <c r="B618" t="s">
        <v>1154</v>
      </c>
      <c r="C618" t="s">
        <v>3029</v>
      </c>
      <c r="D618" t="s">
        <v>21</v>
      </c>
      <c r="E618">
        <v>9993.9838491800001</v>
      </c>
      <c r="F618">
        <v>485.15</v>
      </c>
      <c r="G618">
        <v>6.7010516738075498</v>
      </c>
      <c r="H618">
        <f>(Table2[[#This Row],[1Y Return vs Nifty]]-AVERAGE(Table2[1Y Return vs Nifty]))/_xlfn.STDEV.P(Table2[1Y Return vs Nifty])</f>
        <v>-0.39832041686606751</v>
      </c>
      <c r="I618">
        <v>-5.1305307384141798</v>
      </c>
      <c r="J618">
        <f>(Table2[[#This Row],[1M Return vs Nifty]]-AVERAGE(Table2[1M Return vs Nifty]))/_xlfn.STDEV.P(Table2[1M Return vs Nifty])</f>
        <v>-0.36232083395155429</v>
      </c>
      <c r="K618">
        <v>-16.813432905713501</v>
      </c>
      <c r="L618">
        <f>(Table2[[#This Row],[6M Return vs Nifty]]-AVERAGE(Table2[6M Return vs Nifty]))/_xlfn.STDEV.P(Table2[6M Return vs Nifty])</f>
        <v>-0.75864811448328029</v>
      </c>
      <c r="M618">
        <v>-4.5663554483887498</v>
      </c>
      <c r="N618">
        <f>(Table2[[#This Row],[1W Return vs Nifty]]-AVERAGE(Table2[1W Return vs Nifty]))/_xlfn.STDEV.P(Table2[1W Return vs Nifty])</f>
        <v>-0.68577919438609625</v>
      </c>
      <c r="O618">
        <v>515.04999999999995</v>
      </c>
      <c r="P618">
        <v>511.29332301458498</v>
      </c>
      <c r="Q618">
        <v>481.04437534554</v>
      </c>
      <c r="R618">
        <v>26.8671017743698</v>
      </c>
      <c r="S618" s="1">
        <f>(Table2[[#This Row],[Close Price]]-Table2[[#This Row],[20D EMA]])/Table2[[#This Row],[20D EMA]]</f>
        <v>-5.8052616250849391E-2</v>
      </c>
      <c r="T618" s="1">
        <f>(Table2[[#This Row],[Close Price]]-Table2[[#This Row],[50D EMA]])/Table2[[#This Row],[50D EMA]]</f>
        <v>-5.1131751262551206E-2</v>
      </c>
      <c r="U618" s="1">
        <f>(Table2[[#This Row],[Close Price]]-Table2[[#This Row],[200D EMA]])/Table2[[#This Row],[200D EMA]]</f>
        <v>8.5348148006321733E-3</v>
      </c>
      <c r="V618">
        <v>1.54491878800553</v>
      </c>
      <c r="W618">
        <v>484</v>
      </c>
      <c r="X618">
        <v>503</v>
      </c>
      <c r="Y618">
        <v>483.9</v>
      </c>
      <c r="Z618">
        <v>503</v>
      </c>
      <c r="AA618">
        <v>483.9</v>
      </c>
      <c r="AB618">
        <v>523.35</v>
      </c>
      <c r="AC618" s="1">
        <f>(Table2[[#This Row],[Close Price]]/Table2[[#This Row],[Day Low]])-1</f>
        <v>2.3760330578512789E-3</v>
      </c>
      <c r="AD618" s="1">
        <f>(Table2[[#This Row],[Day High]]/Table2[[#This Row],[Close Price]])-1</f>
        <v>3.6792744512006648E-2</v>
      </c>
      <c r="AE618" s="1">
        <f>(Table2[[#This Row],[Close Price]]/Table2[[#This Row],[Current Week Low]])-1</f>
        <v>2.5831783426328858E-3</v>
      </c>
      <c r="AF618" s="1">
        <f>(Table2[[#This Row],[Current Week High]]/Table2[[#This Row],[Close Price]])-1</f>
        <v>3.6792744512006648E-2</v>
      </c>
      <c r="AG618" s="1">
        <f>(Table2[[#This Row],[Close Price]]/Table2[[#This Row],[Current Month Low]])-1</f>
        <v>2.5831783426328858E-3</v>
      </c>
      <c r="AH618" s="1">
        <f>(Table2[[#This Row],[Current Month High]]/Table2[[#This Row],[Close Price]])-1</f>
        <v>7.8738534473874244E-2</v>
      </c>
      <c r="AI618">
        <v>18.5200453467999</v>
      </c>
      <c r="AJ618">
        <v>30.346587855991402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0</v>
      </c>
      <c r="AM618">
        <v>0</v>
      </c>
      <c r="AN618">
        <v>-6.89</v>
      </c>
      <c r="AO618" t="s">
        <v>3089</v>
      </c>
      <c r="AP618">
        <v>-7.9392480519284006E-2</v>
      </c>
      <c r="AQ618">
        <f>(Table2[[#This Row],[Sharpe Ratio]]-AVERAGE(Table2[Sharpe Ratio]))/_xlfn.STDEV.P(Table2[Sharpe Ratio])</f>
        <v>-1.6215423211973419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-3.8266108808843402</v>
      </c>
      <c r="AS618">
        <f>_xlfn.RANK.AVG(Table2[[#This Row],[1Y Return vs Nifty Z-Score]],Table2[1Y Return vs Nifty Z-Score])</f>
        <v>437</v>
      </c>
      <c r="AT618">
        <f>_xlfn.RANK.AVG(Table2[[#This Row],[6M Return vs Nifty Z-Score]],Table2[6M Return vs Nifty Z-Score])</f>
        <v>576</v>
      </c>
      <c r="AU618">
        <f>_xlfn.RANK.AVG(Table2[[#This Row],[Sharpe Ratio Z-Score]],Table2[Sharpe Ratio Z-Score])</f>
        <v>697</v>
      </c>
      <c r="AV618">
        <f>(Table2[[#This Row],[Rank 1Y]]+Table2[[#This Row],[Rank 6M]]+Table2[[#This Row],[Rank Sharpe]])/3</f>
        <v>570</v>
      </c>
    </row>
    <row r="619" spans="1:48" x14ac:dyDescent="0.3">
      <c r="A619" t="s">
        <v>1337</v>
      </c>
      <c r="B619" t="s">
        <v>1338</v>
      </c>
      <c r="C619" t="s">
        <v>3038</v>
      </c>
      <c r="D619" t="s">
        <v>75</v>
      </c>
      <c r="E619">
        <v>7819.6444702999997</v>
      </c>
      <c r="F619">
        <v>155.35</v>
      </c>
      <c r="G619">
        <v>-3.0627196960927301</v>
      </c>
      <c r="H619">
        <f>(Table2[[#This Row],[1Y Return vs Nifty]]-AVERAGE(Table2[1Y Return vs Nifty]))/_xlfn.STDEV.P(Table2[1Y Return vs Nifty])</f>
        <v>-0.55112870047401674</v>
      </c>
      <c r="I619">
        <v>-4.63978767064172</v>
      </c>
      <c r="J619">
        <f>(Table2[[#This Row],[1M Return vs Nifty]]-AVERAGE(Table2[1M Return vs Nifty]))/_xlfn.STDEV.P(Table2[1M Return vs Nifty])</f>
        <v>-0.31028110178642265</v>
      </c>
      <c r="K619">
        <v>-19.791763101616901</v>
      </c>
      <c r="L619">
        <f>(Table2[[#This Row],[6M Return vs Nifty]]-AVERAGE(Table2[6M Return vs Nifty]))/_xlfn.STDEV.P(Table2[6M Return vs Nifty])</f>
        <v>-0.86844309365634131</v>
      </c>
      <c r="M619">
        <v>0.23226500034438799</v>
      </c>
      <c r="N619">
        <f>(Table2[[#This Row],[1W Return vs Nifty]]-AVERAGE(Table2[1W Return vs Nifty]))/_xlfn.STDEV.P(Table2[1W Return vs Nifty])</f>
        <v>0.27188783361899954</v>
      </c>
      <c r="O619">
        <v>162.44999999999999</v>
      </c>
      <c r="P619">
        <v>163.21217284268499</v>
      </c>
      <c r="Q619">
        <v>159.98133949032601</v>
      </c>
      <c r="R619">
        <v>30.465259879736799</v>
      </c>
      <c r="S619" s="1">
        <f>(Table2[[#This Row],[Close Price]]-Table2[[#This Row],[20D EMA]])/Table2[[#This Row],[20D EMA]]</f>
        <v>-4.3705755617112929E-2</v>
      </c>
      <c r="T619" s="1">
        <f>(Table2[[#This Row],[Close Price]]-Table2[[#This Row],[50D EMA]])/Table2[[#This Row],[50D EMA]]</f>
        <v>-4.8171485654217076E-2</v>
      </c>
      <c r="U619" s="1">
        <f>(Table2[[#This Row],[Close Price]]-Table2[[#This Row],[200D EMA]])/Table2[[#This Row],[200D EMA]]</f>
        <v>-2.8949248112815483E-2</v>
      </c>
      <c r="V619">
        <v>0.40728126152502497</v>
      </c>
      <c r="W619">
        <v>154.72</v>
      </c>
      <c r="X619">
        <v>159.47</v>
      </c>
      <c r="Y619">
        <v>154.72</v>
      </c>
      <c r="Z619">
        <v>160.51</v>
      </c>
      <c r="AA619">
        <v>154.72</v>
      </c>
      <c r="AB619">
        <v>170</v>
      </c>
      <c r="AC619" s="1">
        <f>(Table2[[#This Row],[Close Price]]/Table2[[#This Row],[Day Low]])-1</f>
        <v>4.0718717683556616E-3</v>
      </c>
      <c r="AD619" s="1">
        <f>(Table2[[#This Row],[Day High]]/Table2[[#This Row],[Close Price]])-1</f>
        <v>2.6520759575152875E-2</v>
      </c>
      <c r="AE619" s="1">
        <f>(Table2[[#This Row],[Close Price]]/Table2[[#This Row],[Current Week Low]])-1</f>
        <v>4.0718717683556616E-3</v>
      </c>
      <c r="AF619" s="1">
        <f>(Table2[[#This Row],[Current Week High]]/Table2[[#This Row],[Close Price]])-1</f>
        <v>3.3215320244608826E-2</v>
      </c>
      <c r="AG619" s="1">
        <f>(Table2[[#This Row],[Close Price]]/Table2[[#This Row],[Current Month Low]])-1</f>
        <v>4.0718717683556616E-3</v>
      </c>
      <c r="AH619" s="1">
        <f>(Table2[[#This Row],[Current Month High]]/Table2[[#This Row],[Close Price]])-1</f>
        <v>9.4303186353395629E-2</v>
      </c>
      <c r="AI619">
        <v>28.097843579015102</v>
      </c>
      <c r="AJ619">
        <v>29.4583333333333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0.03</v>
      </c>
      <c r="AM619" t="s">
        <v>3088</v>
      </c>
      <c r="AN619">
        <v>-0.48</v>
      </c>
      <c r="AO619" t="s">
        <v>3089</v>
      </c>
      <c r="AP619">
        <v>-1.3618642917514001E-2</v>
      </c>
      <c r="AQ619">
        <f>(Table2[[#This Row],[Sharpe Ratio]]-AVERAGE(Table2[Sharpe Ratio]))/_xlfn.STDEV.P(Table2[Sharpe Ratio])</f>
        <v>-0.85134958341745792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511</v>
      </c>
      <c r="AT619">
        <f>_xlfn.RANK.AVG(Table2[[#This Row],[6M Return vs Nifty Z-Score]],Table2[6M Return vs Nifty Z-Score])</f>
        <v>614</v>
      </c>
      <c r="AU619">
        <f>_xlfn.RANK.AVG(Table2[[#This Row],[Sharpe Ratio Z-Score]],Table2[Sharpe Ratio Z-Score])</f>
        <v>590</v>
      </c>
      <c r="AV619">
        <f>(Table2[[#This Row],[Rank 1Y]]+Table2[[#This Row],[Rank 6M]]+Table2[[#This Row],[Rank Sharpe]])/3</f>
        <v>571.66666666666663</v>
      </c>
    </row>
    <row r="620" spans="1:48" x14ac:dyDescent="0.3">
      <c r="A620" t="s">
        <v>485</v>
      </c>
      <c r="B620" t="s">
        <v>486</v>
      </c>
      <c r="C620" t="s">
        <v>3029</v>
      </c>
      <c r="D620" t="s">
        <v>310</v>
      </c>
      <c r="E620">
        <v>41700.304224</v>
      </c>
      <c r="F620">
        <v>6696</v>
      </c>
      <c r="G620">
        <v>-29.645209627034699</v>
      </c>
      <c r="H620">
        <f>(Table2[[#This Row],[1Y Return vs Nifty]]-AVERAGE(Table2[1Y Return vs Nifty]))/_xlfn.STDEV.P(Table2[1Y Return vs Nifty])</f>
        <v>-0.96715899312253484</v>
      </c>
      <c r="I620">
        <v>-3.0836290729022799</v>
      </c>
      <c r="J620">
        <f>(Table2[[#This Row],[1M Return vs Nifty]]-AVERAGE(Table2[1M Return vs Nifty]))/_xlfn.STDEV.P(Table2[1M Return vs Nifty])</f>
        <v>-0.14526180360170365</v>
      </c>
      <c r="K620">
        <v>-22.692613493881002</v>
      </c>
      <c r="L620">
        <f>(Table2[[#This Row],[6M Return vs Nifty]]-AVERAGE(Table2[6M Return vs Nifty]))/_xlfn.STDEV.P(Table2[6M Return vs Nifty])</f>
        <v>-0.97538181013609493</v>
      </c>
      <c r="M620">
        <v>1.06153436955768</v>
      </c>
      <c r="N620">
        <f>(Table2[[#This Row],[1W Return vs Nifty]]-AVERAGE(Table2[1W Return vs Nifty]))/_xlfn.STDEV.P(Table2[1W Return vs Nifty])</f>
        <v>0.43738621814737316</v>
      </c>
      <c r="O620">
        <v>6937.74</v>
      </c>
      <c r="P620">
        <v>7055.1854290710899</v>
      </c>
      <c r="Q620">
        <v>7390.05143447309</v>
      </c>
      <c r="R620">
        <v>23.380754414963601</v>
      </c>
      <c r="S620" s="1">
        <f>(Table2[[#This Row],[Close Price]]-Table2[[#This Row],[20D EMA]])/Table2[[#This Row],[20D EMA]]</f>
        <v>-3.4844199984432937E-2</v>
      </c>
      <c r="T620" s="1">
        <f>(Table2[[#This Row],[Close Price]]-Table2[[#This Row],[50D EMA]])/Table2[[#This Row],[50D EMA]]</f>
        <v>-5.0910841774768414E-2</v>
      </c>
      <c r="U620" s="1">
        <f>(Table2[[#This Row],[Close Price]]-Table2[[#This Row],[200D EMA]])/Table2[[#This Row],[200D EMA]]</f>
        <v>-9.3916996468452293E-2</v>
      </c>
      <c r="V620">
        <v>0.66970433419139397</v>
      </c>
      <c r="W620">
        <v>6666</v>
      </c>
      <c r="X620">
        <v>6888.5</v>
      </c>
      <c r="Y620">
        <v>6666</v>
      </c>
      <c r="Z620">
        <v>6888.5</v>
      </c>
      <c r="AA620">
        <v>6666</v>
      </c>
      <c r="AB620">
        <v>7011.85</v>
      </c>
      <c r="AC620" s="1">
        <f>(Table2[[#This Row],[Close Price]]/Table2[[#This Row],[Day Low]])-1</f>
        <v>4.5004500450045448E-3</v>
      </c>
      <c r="AD620" s="1">
        <f>(Table2[[#This Row],[Day High]]/Table2[[#This Row],[Close Price]])-1</f>
        <v>2.8748506571087296E-2</v>
      </c>
      <c r="AE620" s="1">
        <f>(Table2[[#This Row],[Close Price]]/Table2[[#This Row],[Current Week Low]])-1</f>
        <v>4.5004500450045448E-3</v>
      </c>
      <c r="AF620" s="1">
        <f>(Table2[[#This Row],[Current Week High]]/Table2[[#This Row],[Close Price]])-1</f>
        <v>2.8748506571087296E-2</v>
      </c>
      <c r="AG620" s="1">
        <f>(Table2[[#This Row],[Close Price]]/Table2[[#This Row],[Current Month Low]])-1</f>
        <v>4.5004500450045448E-3</v>
      </c>
      <c r="AH620" s="1">
        <f>(Table2[[#This Row],[Current Month High]]/Table2[[#This Row],[Close Price]])-1</f>
        <v>4.7169952210274868E-2</v>
      </c>
      <c r="AI620">
        <v>37.395459976105101</v>
      </c>
      <c r="AJ620">
        <v>4.44222610431743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-0.21</v>
      </c>
      <c r="AM620" t="s">
        <v>3089</v>
      </c>
      <c r="AN620">
        <v>-4.08</v>
      </c>
      <c r="AO620" t="s">
        <v>3089</v>
      </c>
      <c r="AP620">
        <v>3.2087113474037997E-2</v>
      </c>
      <c r="AQ620">
        <f>(Table2[[#This Row],[Sharpe Ratio]]-AVERAGE(Table2[Sharpe Ratio]))/_xlfn.STDEV.P(Table2[Sharpe Ratio])</f>
        <v>-0.31614830991653992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651</v>
      </c>
      <c r="AT620">
        <f>_xlfn.RANK.AVG(Table2[[#This Row],[6M Return vs Nifty Z-Score]],Table2[6M Return vs Nifty Z-Score])</f>
        <v>640</v>
      </c>
      <c r="AU620">
        <f>_xlfn.RANK.AVG(Table2[[#This Row],[Sharpe Ratio Z-Score]],Table2[Sharpe Ratio Z-Score])</f>
        <v>425</v>
      </c>
      <c r="AV620">
        <f>(Table2[[#This Row],[Rank 1Y]]+Table2[[#This Row],[Rank 6M]]+Table2[[#This Row],[Rank Sharpe]])/3</f>
        <v>572</v>
      </c>
    </row>
    <row r="621" spans="1:48" x14ac:dyDescent="0.3">
      <c r="A621" t="s">
        <v>1820</v>
      </c>
      <c r="B621" t="s">
        <v>1821</v>
      </c>
      <c r="C621" t="s">
        <v>3034</v>
      </c>
      <c r="D621" t="s">
        <v>51</v>
      </c>
      <c r="E621">
        <v>3860.5464824999999</v>
      </c>
      <c r="F621">
        <v>313.10000000000002</v>
      </c>
      <c r="G621">
        <v>-16.723948484809</v>
      </c>
      <c r="H621">
        <f>(Table2[[#This Row],[1Y Return vs Nifty]]-AVERAGE(Table2[1Y Return vs Nifty]))/_xlfn.STDEV.P(Table2[1Y Return vs Nifty])</f>
        <v>-0.76493429301530924</v>
      </c>
      <c r="I621">
        <v>-14.458351157162699</v>
      </c>
      <c r="J621">
        <f>(Table2[[#This Row],[1M Return vs Nifty]]-AVERAGE(Table2[1M Return vs Nifty]))/_xlfn.STDEV.P(Table2[1M Return vs Nifty])</f>
        <v>-1.3514683291560918</v>
      </c>
      <c r="K621">
        <v>-2.9477585184518902</v>
      </c>
      <c r="L621">
        <f>(Table2[[#This Row],[6M Return vs Nifty]]-AVERAGE(Table2[6M Return vs Nifty]))/_xlfn.STDEV.P(Table2[6M Return vs Nifty])</f>
        <v>-0.24749544488881353</v>
      </c>
      <c r="M621">
        <v>-7.5079754730302</v>
      </c>
      <c r="N621">
        <f>(Table2[[#This Row],[1W Return vs Nifty]]-AVERAGE(Table2[1W Return vs Nifty]))/_xlfn.STDEV.P(Table2[1W Return vs Nifty])</f>
        <v>-1.2728421923071722</v>
      </c>
      <c r="O621">
        <v>340.79</v>
      </c>
      <c r="P621">
        <v>330.71862181930499</v>
      </c>
      <c r="Q621">
        <v>307.98332865091902</v>
      </c>
      <c r="R621">
        <v>26.327379930893699</v>
      </c>
      <c r="S621" s="1">
        <f>(Table2[[#This Row],[Close Price]]-Table2[[#This Row],[20D EMA]])/Table2[[#This Row],[20D EMA]]</f>
        <v>-8.1252384166202049E-2</v>
      </c>
      <c r="T621" s="1">
        <f>(Table2[[#This Row],[Close Price]]-Table2[[#This Row],[50D EMA]])/Table2[[#This Row],[50D EMA]]</f>
        <v>-5.327375193565987E-2</v>
      </c>
      <c r="U621" s="1">
        <f>(Table2[[#This Row],[Close Price]]-Table2[[#This Row],[200D EMA]])/Table2[[#This Row],[200D EMA]]</f>
        <v>1.6613468564983427E-2</v>
      </c>
      <c r="V621">
        <v>1.00273838165021</v>
      </c>
      <c r="W621">
        <v>311</v>
      </c>
      <c r="X621">
        <v>327.9</v>
      </c>
      <c r="Y621">
        <v>310.05</v>
      </c>
      <c r="Z621">
        <v>328</v>
      </c>
      <c r="AA621">
        <v>310.05</v>
      </c>
      <c r="AB621">
        <v>365</v>
      </c>
      <c r="AC621" s="1">
        <f>(Table2[[#This Row],[Close Price]]/Table2[[#This Row],[Day Low]])-1</f>
        <v>6.7524115755628333E-3</v>
      </c>
      <c r="AD621" s="1">
        <f>(Table2[[#This Row],[Day High]]/Table2[[#This Row],[Close Price]])-1</f>
        <v>4.7269243053337462E-2</v>
      </c>
      <c r="AE621" s="1">
        <f>(Table2[[#This Row],[Close Price]]/Table2[[#This Row],[Current Week Low]])-1</f>
        <v>9.8371230446703262E-3</v>
      </c>
      <c r="AF621" s="1">
        <f>(Table2[[#This Row],[Current Week High]]/Table2[[#This Row],[Close Price]])-1</f>
        <v>4.7588629830724871E-2</v>
      </c>
      <c r="AG621" s="1">
        <f>(Table2[[#This Row],[Close Price]]/Table2[[#This Row],[Current Month Low]])-1</f>
        <v>9.8371230446703262E-3</v>
      </c>
      <c r="AH621" s="1">
        <f>(Table2[[#This Row],[Current Month High]]/Table2[[#This Row],[Close Price]])-1</f>
        <v>0.16576173746406897</v>
      </c>
      <c r="AI621">
        <v>20.712232513573898</v>
      </c>
      <c r="AJ621">
        <v>25.1899240303878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-7.0000000000000007E-2</v>
      </c>
      <c r="AM621" t="s">
        <v>3089</v>
      </c>
      <c r="AN621">
        <v>-6.22</v>
      </c>
      <c r="AO621" t="s">
        <v>3089</v>
      </c>
      <c r="AP621">
        <v>-9.9425449911424005E-2</v>
      </c>
      <c r="AQ621">
        <f>(Table2[[#This Row],[Sharpe Ratio]]-AVERAGE(Table2[Sharpe Ratio]))/_xlfn.STDEV.P(Table2[Sharpe Ratio])</f>
        <v>-1.8561226361762222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-5.4928628955436096</v>
      </c>
      <c r="AS621">
        <f>_xlfn.RANK.AVG(Table2[[#This Row],[1Y Return vs Nifty Z-Score]],Table2[1Y Return vs Nifty Z-Score])</f>
        <v>595</v>
      </c>
      <c r="AT621">
        <f>_xlfn.RANK.AVG(Table2[[#This Row],[6M Return vs Nifty Z-Score]],Table2[6M Return vs Nifty Z-Score])</f>
        <v>405</v>
      </c>
      <c r="AU621">
        <f>_xlfn.RANK.AVG(Table2[[#This Row],[Sharpe Ratio Z-Score]],Table2[Sharpe Ratio Z-Score])</f>
        <v>717</v>
      </c>
      <c r="AV621">
        <f>(Table2[[#This Row],[Rank 1Y]]+Table2[[#This Row],[Rank 6M]]+Table2[[#This Row],[Rank Sharpe]])/3</f>
        <v>572.33333333333337</v>
      </c>
    </row>
    <row r="622" spans="1:48" x14ac:dyDescent="0.3">
      <c r="A622" t="s">
        <v>1485</v>
      </c>
      <c r="B622" t="s">
        <v>1486</v>
      </c>
      <c r="C622" t="s">
        <v>3041</v>
      </c>
      <c r="D622" t="s">
        <v>1487</v>
      </c>
      <c r="E622">
        <v>6443.3455611999998</v>
      </c>
      <c r="F622">
        <v>493.6</v>
      </c>
      <c r="G622">
        <v>-24.5460575203298</v>
      </c>
      <c r="H622">
        <f>(Table2[[#This Row],[1Y Return vs Nifty]]-AVERAGE(Table2[1Y Return vs Nifty]))/_xlfn.STDEV.P(Table2[1Y Return vs Nifty])</f>
        <v>-0.88735451473383276</v>
      </c>
      <c r="I622">
        <v>-0.201807998027285</v>
      </c>
      <c r="J622">
        <f>(Table2[[#This Row],[1M Return vs Nifty]]-AVERAGE(Table2[1M Return vs Nifty]))/_xlfn.STDEV.P(Table2[1M Return vs Nifty])</f>
        <v>0.16033435604463486</v>
      </c>
      <c r="K622">
        <v>-29.121874183348801</v>
      </c>
      <c r="L622">
        <f>(Table2[[#This Row],[6M Return vs Nifty]]-AVERAGE(Table2[6M Return vs Nifty]))/_xlfn.STDEV.P(Table2[6M Return vs Nifty])</f>
        <v>-1.2123939938319259</v>
      </c>
      <c r="M622">
        <v>-0.31323776780061602</v>
      </c>
      <c r="N622">
        <f>(Table2[[#This Row],[1W Return vs Nifty]]-AVERAGE(Table2[1W Return vs Nifty]))/_xlfn.STDEV.P(Table2[1W Return vs Nifty])</f>
        <v>0.16302112488067916</v>
      </c>
      <c r="O622">
        <v>523.85</v>
      </c>
      <c r="P622">
        <v>515.27746408984899</v>
      </c>
      <c r="Q622">
        <v>503.82208751255098</v>
      </c>
      <c r="R622">
        <v>33.47078063232</v>
      </c>
      <c r="S622" s="1">
        <f>(Table2[[#This Row],[Close Price]]-Table2[[#This Row],[20D EMA]])/Table2[[#This Row],[20D EMA]]</f>
        <v>-5.7745537844802901E-2</v>
      </c>
      <c r="T622" s="1">
        <f>(Table2[[#This Row],[Close Price]]-Table2[[#This Row],[50D EMA]])/Table2[[#This Row],[50D EMA]]</f>
        <v>-4.2069497698950534E-2</v>
      </c>
      <c r="U622" s="1">
        <f>(Table2[[#This Row],[Close Price]]-Table2[[#This Row],[200D EMA]])/Table2[[#This Row],[200D EMA]]</f>
        <v>-2.028908173323447E-2</v>
      </c>
      <c r="V622">
        <v>3.7472263988955201</v>
      </c>
      <c r="W622">
        <v>488.9</v>
      </c>
      <c r="X622">
        <v>523.70000000000005</v>
      </c>
      <c r="Y622">
        <v>488.9</v>
      </c>
      <c r="Z622">
        <v>534</v>
      </c>
      <c r="AA622">
        <v>488.9</v>
      </c>
      <c r="AB622">
        <v>563</v>
      </c>
      <c r="AC622" s="1">
        <f>(Table2[[#This Row],[Close Price]]/Table2[[#This Row],[Day Low]])-1</f>
        <v>9.6134178768665368E-3</v>
      </c>
      <c r="AD622" s="1">
        <f>(Table2[[#This Row],[Day High]]/Table2[[#This Row],[Close Price]])-1</f>
        <v>6.0980551053484655E-2</v>
      </c>
      <c r="AE622" s="1">
        <f>(Table2[[#This Row],[Close Price]]/Table2[[#This Row],[Current Week Low]])-1</f>
        <v>9.6134178768665368E-3</v>
      </c>
      <c r="AF622" s="1">
        <f>(Table2[[#This Row],[Current Week High]]/Table2[[#This Row],[Close Price]])-1</f>
        <v>8.1847649918962651E-2</v>
      </c>
      <c r="AG622" s="1">
        <f>(Table2[[#This Row],[Close Price]]/Table2[[#This Row],[Current Month Low]])-1</f>
        <v>9.6134178768665368E-3</v>
      </c>
      <c r="AH622" s="1">
        <f>(Table2[[#This Row],[Current Month High]]/Table2[[#This Row],[Close Price]])-1</f>
        <v>0.14059967585089139</v>
      </c>
      <c r="AI622">
        <v>35.6057536466774</v>
      </c>
      <c r="AJ622">
        <v>26.224267996419901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-0.06</v>
      </c>
      <c r="AM622" t="s">
        <v>3089</v>
      </c>
      <c r="AN622">
        <v>4.2699999999999996</v>
      </c>
      <c r="AO622" t="s">
        <v>3088</v>
      </c>
      <c r="AP622">
        <v>3.8351023687821999E-2</v>
      </c>
      <c r="AQ622">
        <f>(Table2[[#This Row],[Sharpe Ratio]]-AVERAGE(Table2[Sharpe Ratio]))/_xlfn.STDEV.P(Table2[Sharpe Ratio])</f>
        <v>-0.24279972128816629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-2.0191927489286106</v>
      </c>
      <c r="AS622">
        <f>_xlfn.RANK.AVG(Table2[[#This Row],[1Y Return vs Nifty Z-Score]],Table2[1Y Return vs Nifty Z-Score])</f>
        <v>634</v>
      </c>
      <c r="AT622">
        <f>_xlfn.RANK.AVG(Table2[[#This Row],[6M Return vs Nifty Z-Score]],Table2[6M Return vs Nifty Z-Score])</f>
        <v>682</v>
      </c>
      <c r="AU622">
        <f>_xlfn.RANK.AVG(Table2[[#This Row],[Sharpe Ratio Z-Score]],Table2[Sharpe Ratio Z-Score])</f>
        <v>403</v>
      </c>
      <c r="AV622">
        <f>(Table2[[#This Row],[Rank 1Y]]+Table2[[#This Row],[Rank 6M]]+Table2[[#This Row],[Rank Sharpe]])/3</f>
        <v>573</v>
      </c>
    </row>
    <row r="623" spans="1:48" x14ac:dyDescent="0.3">
      <c r="A623" t="s">
        <v>1161</v>
      </c>
      <c r="B623" t="s">
        <v>1162</v>
      </c>
      <c r="C623" t="s">
        <v>3044</v>
      </c>
      <c r="D623" t="s">
        <v>539</v>
      </c>
      <c r="E623">
        <v>9875.2120745600005</v>
      </c>
      <c r="F623">
        <v>2785.3</v>
      </c>
      <c r="G623">
        <v>-16.764213142083001</v>
      </c>
      <c r="H623">
        <f>(Table2[[#This Row],[1Y Return vs Nifty]]-AVERAGE(Table2[1Y Return vs Nifty]))/_xlfn.STDEV.P(Table2[1Y Return vs Nifty])</f>
        <v>-0.76556445660015826</v>
      </c>
      <c r="I623">
        <v>-6.6618445896852698</v>
      </c>
      <c r="J623">
        <f>(Table2[[#This Row],[1M Return vs Nifty]]-AVERAGE(Table2[1M Return vs Nifty]))/_xlfn.STDEV.P(Table2[1M Return vs Nifty])</f>
        <v>-0.52470552751966149</v>
      </c>
      <c r="K623">
        <v>-5.2419469569978103</v>
      </c>
      <c r="L623">
        <f>(Table2[[#This Row],[6M Return vs Nifty]]-AVERAGE(Table2[6M Return vs Nifty]))/_xlfn.STDEV.P(Table2[6M Return vs Nifty])</f>
        <v>-0.33206980544013653</v>
      </c>
      <c r="M623">
        <v>1.90572508326493</v>
      </c>
      <c r="N623">
        <f>(Table2[[#This Row],[1W Return vs Nifty]]-AVERAGE(Table2[1W Return vs Nifty]))/_xlfn.STDEV.P(Table2[1W Return vs Nifty])</f>
        <v>0.60586247512638869</v>
      </c>
      <c r="O623">
        <v>2859.95</v>
      </c>
      <c r="P623">
        <v>2781.6170862588201</v>
      </c>
      <c r="Q623">
        <v>2668.3807221226102</v>
      </c>
      <c r="R623">
        <v>37.940019603041897</v>
      </c>
      <c r="S623" s="1">
        <f>(Table2[[#This Row],[Close Price]]-Table2[[#This Row],[20D EMA]])/Table2[[#This Row],[20D EMA]]</f>
        <v>-2.6101854927533572E-2</v>
      </c>
      <c r="T623" s="1">
        <f>(Table2[[#This Row],[Close Price]]-Table2[[#This Row],[50D EMA]])/Table2[[#This Row],[50D EMA]]</f>
        <v>1.3240189526350179E-3</v>
      </c>
      <c r="U623" s="1">
        <f>(Table2[[#This Row],[Close Price]]-Table2[[#This Row],[200D EMA]])/Table2[[#This Row],[200D EMA]]</f>
        <v>4.3816565195533445E-2</v>
      </c>
      <c r="V623">
        <v>0.60744449767054898</v>
      </c>
      <c r="W623">
        <v>2769.3</v>
      </c>
      <c r="X623">
        <v>2865.8</v>
      </c>
      <c r="Y623">
        <v>2769.3</v>
      </c>
      <c r="Z623">
        <v>2940</v>
      </c>
      <c r="AA623">
        <v>2769.3</v>
      </c>
      <c r="AB623">
        <v>2987.95</v>
      </c>
      <c r="AC623" s="1">
        <f>(Table2[[#This Row],[Close Price]]/Table2[[#This Row],[Day Low]])-1</f>
        <v>5.7776333369443655E-3</v>
      </c>
      <c r="AD623" s="1">
        <f>(Table2[[#This Row],[Day High]]/Table2[[#This Row],[Close Price]])-1</f>
        <v>2.8901734104046284E-2</v>
      </c>
      <c r="AE623" s="1">
        <f>(Table2[[#This Row],[Close Price]]/Table2[[#This Row],[Current Week Low]])-1</f>
        <v>5.7776333369443655E-3</v>
      </c>
      <c r="AF623" s="1">
        <f>(Table2[[#This Row],[Current Week High]]/Table2[[#This Row],[Close Price]])-1</f>
        <v>5.5541593365167063E-2</v>
      </c>
      <c r="AG623" s="1">
        <f>(Table2[[#This Row],[Close Price]]/Table2[[#This Row],[Current Month Low]])-1</f>
        <v>5.7776333369443655E-3</v>
      </c>
      <c r="AH623" s="1">
        <f>(Table2[[#This Row],[Current Month High]]/Table2[[#This Row],[Close Price]])-1</f>
        <v>7.2756974114098982E-2</v>
      </c>
      <c r="AI623">
        <v>15.177898251534801</v>
      </c>
      <c r="AJ623">
        <v>23.9563862928348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-0.05</v>
      </c>
      <c r="AM623" t="s">
        <v>3089</v>
      </c>
      <c r="AN623">
        <v>0.46</v>
      </c>
      <c r="AO623" t="s">
        <v>3088</v>
      </c>
      <c r="AP623">
        <v>-7.1568962975117001E-2</v>
      </c>
      <c r="AQ623">
        <f>(Table2[[#This Row],[Sharpe Ratio]]-AVERAGE(Table2[Sharpe Ratio]))/_xlfn.STDEV.P(Table2[Sharpe Ratio])</f>
        <v>-1.529931178893418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-2.5464084933269855</v>
      </c>
      <c r="AS623">
        <f>_xlfn.RANK.AVG(Table2[[#This Row],[1Y Return vs Nifty Z-Score]],Table2[1Y Return vs Nifty Z-Score])</f>
        <v>596</v>
      </c>
      <c r="AT623">
        <f>_xlfn.RANK.AVG(Table2[[#This Row],[6M Return vs Nifty Z-Score]],Table2[6M Return vs Nifty Z-Score])</f>
        <v>439</v>
      </c>
      <c r="AU623">
        <f>_xlfn.RANK.AVG(Table2[[#This Row],[Sharpe Ratio Z-Score]],Table2[Sharpe Ratio Z-Score])</f>
        <v>691</v>
      </c>
      <c r="AV623">
        <f>(Table2[[#This Row],[Rank 1Y]]+Table2[[#This Row],[Rank 6M]]+Table2[[#This Row],[Rank Sharpe]])/3</f>
        <v>575.33333333333337</v>
      </c>
    </row>
    <row r="624" spans="1:48" x14ac:dyDescent="0.3">
      <c r="A624" t="s">
        <v>93</v>
      </c>
      <c r="B624" t="s">
        <v>94</v>
      </c>
      <c r="C624" t="s">
        <v>3042</v>
      </c>
      <c r="D624" t="s">
        <v>95</v>
      </c>
      <c r="E624">
        <v>297355.03269482497</v>
      </c>
      <c r="F624">
        <v>3101.75</v>
      </c>
      <c r="G624">
        <v>-30.148118797956499</v>
      </c>
      <c r="H624">
        <f>(Table2[[#This Row],[1Y Return vs Nifty]]-AVERAGE(Table2[1Y Return vs Nifty]))/_xlfn.STDEV.P(Table2[1Y Return vs Nifty])</f>
        <v>-0.97502979266380285</v>
      </c>
      <c r="I624">
        <v>7.2588969731242603</v>
      </c>
      <c r="J624">
        <f>(Table2[[#This Row],[1M Return vs Nifty]]-AVERAGE(Table2[1M Return vs Nifty]))/_xlfn.STDEV.P(Table2[1M Return vs Nifty])</f>
        <v>0.9514878413584853</v>
      </c>
      <c r="K624">
        <v>-3.5806840560373998</v>
      </c>
      <c r="L624">
        <f>(Table2[[#This Row],[6M Return vs Nifty]]-AVERAGE(Table2[6M Return vs Nifty]))/_xlfn.STDEV.P(Table2[6M Return vs Nifty])</f>
        <v>-0.27082799757651871</v>
      </c>
      <c r="M624">
        <v>7.46917566899908</v>
      </c>
      <c r="N624">
        <f>(Table2[[#This Row],[1W Return vs Nifty]]-AVERAGE(Table2[1W Return vs Nifty]))/_xlfn.STDEV.P(Table2[1W Return vs Nifty])</f>
        <v>1.7161676648814645</v>
      </c>
      <c r="O624">
        <v>3002.28</v>
      </c>
      <c r="P624">
        <v>2953.4068181421499</v>
      </c>
      <c r="Q624">
        <v>2985.3853909562899</v>
      </c>
      <c r="R624">
        <v>75.261192597927206</v>
      </c>
      <c r="S624" s="1">
        <f>(Table2[[#This Row],[Close Price]]-Table2[[#This Row],[20D EMA]])/Table2[[#This Row],[20D EMA]]</f>
        <v>3.3131486736746672E-2</v>
      </c>
      <c r="T624" s="1">
        <f>(Table2[[#This Row],[Close Price]]-Table2[[#This Row],[50D EMA]])/Table2[[#This Row],[50D EMA]]</f>
        <v>5.02278185811076E-2</v>
      </c>
      <c r="U624" s="1">
        <f>(Table2[[#This Row],[Close Price]]-Table2[[#This Row],[200D EMA]])/Table2[[#This Row],[200D EMA]]</f>
        <v>3.8978086178158629E-2</v>
      </c>
      <c r="V624">
        <v>1.11353831383686</v>
      </c>
      <c r="W624">
        <v>3086.05</v>
      </c>
      <c r="X624">
        <v>3135</v>
      </c>
      <c r="Y624">
        <v>3055.3</v>
      </c>
      <c r="Z624">
        <v>3145</v>
      </c>
      <c r="AA624">
        <v>3055.3</v>
      </c>
      <c r="AB624">
        <v>3145</v>
      </c>
      <c r="AC624" s="1">
        <f>(Table2[[#This Row],[Close Price]]/Table2[[#This Row],[Day Low]])-1</f>
        <v>5.087409471654647E-3</v>
      </c>
      <c r="AD624" s="1">
        <f>(Table2[[#This Row],[Day High]]/Table2[[#This Row],[Close Price]])-1</f>
        <v>1.0719754977029039E-2</v>
      </c>
      <c r="AE624" s="1">
        <f>(Table2[[#This Row],[Close Price]]/Table2[[#This Row],[Current Week Low]])-1</f>
        <v>1.5203089712957807E-2</v>
      </c>
      <c r="AF624" s="1">
        <f>(Table2[[#This Row],[Current Week High]]/Table2[[#This Row],[Close Price]])-1</f>
        <v>1.3943741436285961E-2</v>
      </c>
      <c r="AG624" s="1">
        <f>(Table2[[#This Row],[Close Price]]/Table2[[#This Row],[Current Month Low]])-1</f>
        <v>1.5203089712957807E-2</v>
      </c>
      <c r="AH624" s="1">
        <f>(Table2[[#This Row],[Current Month High]]/Table2[[#This Row],[Close Price]])-1</f>
        <v>1.3943741436285961E-2</v>
      </c>
      <c r="AI624">
        <v>10.355444507133001</v>
      </c>
      <c r="AJ624">
        <v>16.1660611962098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7.0000000000000007E-2</v>
      </c>
      <c r="AM624" t="s">
        <v>3088</v>
      </c>
      <c r="AN624">
        <v>5.29</v>
      </c>
      <c r="AO624" t="s">
        <v>3088</v>
      </c>
      <c r="AP624">
        <v>-5.2714948649977E-2</v>
      </c>
      <c r="AQ624">
        <f>(Table2[[#This Row],[Sharpe Ratio]]-AVERAGE(Table2[Sharpe Ratio]))/_xlfn.STDEV.P(Table2[Sharpe Ratio])</f>
        <v>-1.3091560889687586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652</v>
      </c>
      <c r="AT624">
        <f>_xlfn.RANK.AVG(Table2[[#This Row],[6M Return vs Nifty Z-Score]],Table2[6M Return vs Nifty Z-Score])</f>
        <v>417</v>
      </c>
      <c r="AU624">
        <f>_xlfn.RANK.AVG(Table2[[#This Row],[Sharpe Ratio Z-Score]],Table2[Sharpe Ratio Z-Score])</f>
        <v>661</v>
      </c>
      <c r="AV624">
        <f>(Table2[[#This Row],[Rank 1Y]]+Table2[[#This Row],[Rank 6M]]+Table2[[#This Row],[Rank Sharpe]])/3</f>
        <v>576.66666666666663</v>
      </c>
    </row>
    <row r="625" spans="1:48" x14ac:dyDescent="0.3">
      <c r="A625" t="s">
        <v>110</v>
      </c>
      <c r="B625" t="s">
        <v>111</v>
      </c>
      <c r="C625" t="s">
        <v>3029</v>
      </c>
      <c r="D625" t="s">
        <v>21</v>
      </c>
      <c r="E625">
        <v>255753.83336635001</v>
      </c>
      <c r="F625">
        <v>489.5</v>
      </c>
      <c r="G625">
        <v>-0.79850538753633704</v>
      </c>
      <c r="H625">
        <f>(Table2[[#This Row],[1Y Return vs Nifty]]-AVERAGE(Table2[1Y Return vs Nifty]))/_xlfn.STDEV.P(Table2[1Y Return vs Nifty])</f>
        <v>-0.51569252636636809</v>
      </c>
      <c r="I625">
        <v>-8.1732464362607598</v>
      </c>
      <c r="J625">
        <f>(Table2[[#This Row],[1M Return vs Nifty]]-AVERAGE(Table2[1M Return vs Nifty]))/_xlfn.STDEV.P(Table2[1M Return vs Nifty])</f>
        <v>-0.68497869785029675</v>
      </c>
      <c r="K625">
        <v>-11.439568137106001</v>
      </c>
      <c r="L625">
        <f>(Table2[[#This Row],[6M Return vs Nifty]]-AVERAGE(Table2[6M Return vs Nifty]))/_xlfn.STDEV.P(Table2[6M Return vs Nifty])</f>
        <v>-0.56054268911450644</v>
      </c>
      <c r="M625">
        <v>-3.5736532228682498</v>
      </c>
      <c r="N625">
        <f>(Table2[[#This Row],[1W Return vs Nifty]]-AVERAGE(Table2[1W Return vs Nifty]))/_xlfn.STDEV.P(Table2[1W Return vs Nifty])</f>
        <v>-0.48766429862282634</v>
      </c>
      <c r="O625">
        <v>515.16999999999996</v>
      </c>
      <c r="P625">
        <v>506.75403231265898</v>
      </c>
      <c r="Q625">
        <v>474.00898514607798</v>
      </c>
      <c r="R625">
        <v>30.126790473336499</v>
      </c>
      <c r="S625" s="1">
        <f>(Table2[[#This Row],[Close Price]]-Table2[[#This Row],[20D EMA]])/Table2[[#This Row],[20D EMA]]</f>
        <v>-4.9828212046508842E-2</v>
      </c>
      <c r="T625" s="1">
        <f>(Table2[[#This Row],[Close Price]]-Table2[[#This Row],[50D EMA]])/Table2[[#This Row],[50D EMA]]</f>
        <v>-3.4048140147829198E-2</v>
      </c>
      <c r="U625" s="1">
        <f>(Table2[[#This Row],[Close Price]]-Table2[[#This Row],[200D EMA]])/Table2[[#This Row],[200D EMA]]</f>
        <v>3.2680846438275998E-2</v>
      </c>
      <c r="V625">
        <v>0.91767224851660001</v>
      </c>
      <c r="W625">
        <v>486.6</v>
      </c>
      <c r="X625">
        <v>499.35</v>
      </c>
      <c r="Y625">
        <v>480.25</v>
      </c>
      <c r="Z625">
        <v>499.35</v>
      </c>
      <c r="AA625">
        <v>480.25</v>
      </c>
      <c r="AB625">
        <v>526.79999999999995</v>
      </c>
      <c r="AC625" s="1">
        <f>(Table2[[#This Row],[Close Price]]/Table2[[#This Row],[Day Low]])-1</f>
        <v>5.9597205096588723E-3</v>
      </c>
      <c r="AD625" s="1">
        <f>(Table2[[#This Row],[Day High]]/Table2[[#This Row],[Close Price]])-1</f>
        <v>2.0122574055158271E-2</v>
      </c>
      <c r="AE625" s="1">
        <f>(Table2[[#This Row],[Close Price]]/Table2[[#This Row],[Current Week Low]])-1</f>
        <v>1.9260801665799132E-2</v>
      </c>
      <c r="AF625" s="1">
        <f>(Table2[[#This Row],[Current Week High]]/Table2[[#This Row],[Close Price]])-1</f>
        <v>2.0122574055158271E-2</v>
      </c>
      <c r="AG625" s="1">
        <f>(Table2[[#This Row],[Close Price]]/Table2[[#This Row],[Current Month Low]])-1</f>
        <v>1.9260801665799132E-2</v>
      </c>
      <c r="AH625" s="1">
        <f>(Table2[[#This Row],[Current Month High]]/Table2[[#This Row],[Close Price]])-1</f>
        <v>7.6200204290091778E-2</v>
      </c>
      <c r="AI625">
        <v>18.4678243105209</v>
      </c>
      <c r="AJ625">
        <v>30.515931209172098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-0.08</v>
      </c>
      <c r="AM625" t="s">
        <v>3089</v>
      </c>
      <c r="AN625">
        <v>-12.15</v>
      </c>
      <c r="AO625" t="s">
        <v>3089</v>
      </c>
      <c r="AP625">
        <v>-0.117984682041292</v>
      </c>
      <c r="AQ625">
        <f>(Table2[[#This Row],[Sharpe Ratio]]-AVERAGE(Table2[Sharpe Ratio]))/_xlfn.STDEV.P(Table2[Sharpe Ratio])</f>
        <v>-2.0734459113018135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-4.3223241232558118</v>
      </c>
      <c r="AS625">
        <f>_xlfn.RANK.AVG(Table2[[#This Row],[1Y Return vs Nifty Z-Score]],Table2[1Y Return vs Nifty Z-Score])</f>
        <v>496</v>
      </c>
      <c r="AT625">
        <f>_xlfn.RANK.AVG(Table2[[#This Row],[6M Return vs Nifty Z-Score]],Table2[6M Return vs Nifty Z-Score])</f>
        <v>508</v>
      </c>
      <c r="AU625">
        <f>_xlfn.RANK.AVG(Table2[[#This Row],[Sharpe Ratio Z-Score]],Table2[Sharpe Ratio Z-Score])</f>
        <v>727</v>
      </c>
      <c r="AV625">
        <f>(Table2[[#This Row],[Rank 1Y]]+Table2[[#This Row],[Rank 6M]]+Table2[[#This Row],[Rank Sharpe]])/3</f>
        <v>577</v>
      </c>
    </row>
    <row r="626" spans="1:48" x14ac:dyDescent="0.3">
      <c r="A626" t="s">
        <v>238</v>
      </c>
      <c r="B626" t="s">
        <v>239</v>
      </c>
      <c r="C626" t="s">
        <v>3030</v>
      </c>
      <c r="D626" t="s">
        <v>24</v>
      </c>
      <c r="E626">
        <v>107547.48074879999</v>
      </c>
      <c r="F626">
        <v>1381</v>
      </c>
      <c r="G626">
        <v>-25.351613982536001</v>
      </c>
      <c r="H626">
        <f>(Table2[[#This Row],[1Y Return vs Nifty]]-AVERAGE(Table2[1Y Return vs Nifty]))/_xlfn.STDEV.P(Table2[1Y Return vs Nifty])</f>
        <v>-0.89996190747947824</v>
      </c>
      <c r="I626">
        <v>-1.4106117107723</v>
      </c>
      <c r="J626">
        <f>(Table2[[#This Row],[1M Return vs Nifty]]-AVERAGE(Table2[1M Return vs Nifty]))/_xlfn.STDEV.P(Table2[1M Return vs Nifty])</f>
        <v>3.2149516395235035E-2</v>
      </c>
      <c r="K626">
        <v>-18.035908481261998</v>
      </c>
      <c r="L626">
        <f>(Table2[[#This Row],[6M Return vs Nifty]]-AVERAGE(Table2[6M Return vs Nifty]))/_xlfn.STDEV.P(Table2[6M Return vs Nifty])</f>
        <v>-0.80371419900995256</v>
      </c>
      <c r="M626">
        <v>1.8783474206103601</v>
      </c>
      <c r="N626">
        <f>(Table2[[#This Row],[1W Return vs Nifty]]-AVERAGE(Table2[1W Return vs Nifty]))/_xlfn.STDEV.P(Table2[1W Return vs Nifty])</f>
        <v>0.60039867878987074</v>
      </c>
      <c r="O626">
        <v>1419.17</v>
      </c>
      <c r="P626">
        <v>1442.3431451707199</v>
      </c>
      <c r="Q626">
        <v>1453.08437299151</v>
      </c>
      <c r="R626">
        <v>30.334280466710599</v>
      </c>
      <c r="S626" s="1">
        <f>(Table2[[#This Row],[Close Price]]-Table2[[#This Row],[20D EMA]])/Table2[[#This Row],[20D EMA]]</f>
        <v>-2.6896002593065009E-2</v>
      </c>
      <c r="T626" s="1">
        <f>(Table2[[#This Row],[Close Price]]-Table2[[#This Row],[50D EMA]])/Table2[[#This Row],[50D EMA]]</f>
        <v>-4.2530201898286268E-2</v>
      </c>
      <c r="U626" s="1">
        <f>(Table2[[#This Row],[Close Price]]-Table2[[#This Row],[200D EMA]])/Table2[[#This Row],[200D EMA]]</f>
        <v>-4.9607837185054619E-2</v>
      </c>
      <c r="V626">
        <v>0.94494732711838703</v>
      </c>
      <c r="W626">
        <v>1376.25</v>
      </c>
      <c r="X626">
        <v>1407.3</v>
      </c>
      <c r="Y626">
        <v>1369</v>
      </c>
      <c r="Z626">
        <v>1407.3</v>
      </c>
      <c r="AA626">
        <v>1369</v>
      </c>
      <c r="AB626">
        <v>1440</v>
      </c>
      <c r="AC626" s="1">
        <f>(Table2[[#This Row],[Close Price]]/Table2[[#This Row],[Day Low]])-1</f>
        <v>3.4514078110807755E-3</v>
      </c>
      <c r="AD626" s="1">
        <f>(Table2[[#This Row],[Day High]]/Table2[[#This Row],[Close Price]])-1</f>
        <v>1.9044170890659018E-2</v>
      </c>
      <c r="AE626" s="1">
        <f>(Table2[[#This Row],[Close Price]]/Table2[[#This Row],[Current Week Low]])-1</f>
        <v>8.765522279035709E-3</v>
      </c>
      <c r="AF626" s="1">
        <f>(Table2[[#This Row],[Current Week High]]/Table2[[#This Row],[Close Price]])-1</f>
        <v>1.9044170890659018E-2</v>
      </c>
      <c r="AG626" s="1">
        <f>(Table2[[#This Row],[Close Price]]/Table2[[#This Row],[Current Month Low]])-1</f>
        <v>8.765522279035709E-3</v>
      </c>
      <c r="AH626" s="1">
        <f>(Table2[[#This Row],[Current Month High]]/Table2[[#This Row],[Close Price]])-1</f>
        <v>4.2722664735698856E-2</v>
      </c>
      <c r="AI626">
        <v>22.700941346850101</v>
      </c>
      <c r="AJ626">
        <v>1.6150987822376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-0.05</v>
      </c>
      <c r="AM626" t="s">
        <v>3089</v>
      </c>
      <c r="AN626">
        <v>-3.59</v>
      </c>
      <c r="AO626" t="s">
        <v>3089</v>
      </c>
      <c r="AP626">
        <v>1.0486123794398E-2</v>
      </c>
      <c r="AQ626">
        <f>(Table2[[#This Row],[Sharpe Ratio]]-AVERAGE(Table2[Sharpe Ratio]))/_xlfn.STDEV.P(Table2[Sharpe Ratio])</f>
        <v>-0.5690896918812931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637</v>
      </c>
      <c r="AT626">
        <f>_xlfn.RANK.AVG(Table2[[#This Row],[6M Return vs Nifty Z-Score]],Table2[6M Return vs Nifty Z-Score])</f>
        <v>596</v>
      </c>
      <c r="AU626">
        <f>_xlfn.RANK.AVG(Table2[[#This Row],[Sharpe Ratio Z-Score]],Table2[Sharpe Ratio Z-Score])</f>
        <v>499</v>
      </c>
      <c r="AV626">
        <f>(Table2[[#This Row],[Rank 1Y]]+Table2[[#This Row],[Rank 6M]]+Table2[[#This Row],[Rank Sharpe]])/3</f>
        <v>577.33333333333337</v>
      </c>
    </row>
    <row r="627" spans="1:48" x14ac:dyDescent="0.3">
      <c r="A627" t="s">
        <v>716</v>
      </c>
      <c r="B627" t="s">
        <v>717</v>
      </c>
      <c r="C627" t="s">
        <v>3034</v>
      </c>
      <c r="D627" t="s">
        <v>51</v>
      </c>
      <c r="E627">
        <v>22795.65579592</v>
      </c>
      <c r="F627">
        <v>422.8</v>
      </c>
      <c r="G627">
        <v>-17.271169498095901</v>
      </c>
      <c r="H627">
        <f>(Table2[[#This Row],[1Y Return vs Nifty]]-AVERAGE(Table2[1Y Return vs Nifty]))/_xlfn.STDEV.P(Table2[1Y Return vs Nifty])</f>
        <v>-0.7734985967691187</v>
      </c>
      <c r="I627">
        <v>-9.2106259273273299</v>
      </c>
      <c r="J627">
        <f>(Table2[[#This Row],[1M Return vs Nifty]]-AVERAGE(Table2[1M Return vs Nifty]))/_xlfn.STDEV.P(Table2[1M Return vs Nifty])</f>
        <v>-0.79498524590761088</v>
      </c>
      <c r="K627">
        <v>-3.3502005754230599</v>
      </c>
      <c r="L627">
        <f>(Table2[[#This Row],[6M Return vs Nifty]]-AVERAGE(Table2[6M Return vs Nifty]))/_xlfn.STDEV.P(Table2[6M Return vs Nifty])</f>
        <v>-0.26233131410314375</v>
      </c>
      <c r="M627">
        <v>-1.67965367326307</v>
      </c>
      <c r="N627">
        <f>(Table2[[#This Row],[1W Return vs Nifty]]-AVERAGE(Table2[1W Return vs Nifty]))/_xlfn.STDEV.P(Table2[1W Return vs Nifty])</f>
        <v>-0.10967630413740261</v>
      </c>
      <c r="O627">
        <v>445.58</v>
      </c>
      <c r="P627">
        <v>443.06319749192397</v>
      </c>
      <c r="Q627">
        <v>420.69561473118398</v>
      </c>
      <c r="R627">
        <v>29.290681846890401</v>
      </c>
      <c r="S627" s="1">
        <f>(Table2[[#This Row],[Close Price]]-Table2[[#This Row],[20D EMA]])/Table2[[#This Row],[20D EMA]]</f>
        <v>-5.1124377216212519E-2</v>
      </c>
      <c r="T627" s="1">
        <f>(Table2[[#This Row],[Close Price]]-Table2[[#This Row],[50D EMA]])/Table2[[#This Row],[50D EMA]]</f>
        <v>-4.573432775872411E-2</v>
      </c>
      <c r="U627" s="1">
        <f>(Table2[[#This Row],[Close Price]]-Table2[[#This Row],[200D EMA]])/Table2[[#This Row],[200D EMA]]</f>
        <v>5.0021564169635832E-3</v>
      </c>
      <c r="V627">
        <v>1.6564495654814</v>
      </c>
      <c r="W627">
        <v>421.05</v>
      </c>
      <c r="X627">
        <v>443.05</v>
      </c>
      <c r="Y627">
        <v>421.05</v>
      </c>
      <c r="Z627">
        <v>443.8</v>
      </c>
      <c r="AA627">
        <v>421.05</v>
      </c>
      <c r="AB627">
        <v>466.1</v>
      </c>
      <c r="AC627" s="1">
        <f>(Table2[[#This Row],[Close Price]]/Table2[[#This Row],[Day Low]])-1</f>
        <v>4.1562759767248547E-3</v>
      </c>
      <c r="AD627" s="1">
        <f>(Table2[[#This Row],[Day High]]/Table2[[#This Row],[Close Price]])-1</f>
        <v>4.7894985808893065E-2</v>
      </c>
      <c r="AE627" s="1">
        <f>(Table2[[#This Row],[Close Price]]/Table2[[#This Row],[Current Week Low]])-1</f>
        <v>4.1562759767248547E-3</v>
      </c>
      <c r="AF627" s="1">
        <f>(Table2[[#This Row],[Current Week High]]/Table2[[#This Row],[Close Price]])-1</f>
        <v>4.9668874172185351E-2</v>
      </c>
      <c r="AG627" s="1">
        <f>(Table2[[#This Row],[Close Price]]/Table2[[#This Row],[Current Month Low]])-1</f>
        <v>4.1562759767248547E-3</v>
      </c>
      <c r="AH627" s="1">
        <f>(Table2[[#This Row],[Current Month High]]/Table2[[#This Row],[Close Price]])-1</f>
        <v>0.10241248817407755</v>
      </c>
      <c r="AI627">
        <v>14.5458845789971</v>
      </c>
      <c r="AJ627">
        <v>21.007441327990801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-0.15</v>
      </c>
      <c r="AM627" t="s">
        <v>3089</v>
      </c>
      <c r="AN627">
        <v>-4</v>
      </c>
      <c r="AO627" t="s">
        <v>3089</v>
      </c>
      <c r="AP627">
        <v>-0.11105792605282799</v>
      </c>
      <c r="AQ627">
        <f>(Table2[[#This Row],[Sharpe Ratio]]-AVERAGE(Table2[Sharpe Ratio]))/_xlfn.STDEV.P(Table2[Sharpe Ratio])</f>
        <v>-1.9923355891249497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-3.9328270500422255</v>
      </c>
      <c r="AS627">
        <f>_xlfn.RANK.AVG(Table2[[#This Row],[1Y Return vs Nifty Z-Score]],Table2[1Y Return vs Nifty Z-Score])</f>
        <v>597</v>
      </c>
      <c r="AT627">
        <f>_xlfn.RANK.AVG(Table2[[#This Row],[6M Return vs Nifty Z-Score]],Table2[6M Return vs Nifty Z-Score])</f>
        <v>415</v>
      </c>
      <c r="AU627">
        <f>_xlfn.RANK.AVG(Table2[[#This Row],[Sharpe Ratio Z-Score]],Table2[Sharpe Ratio Z-Score])</f>
        <v>725</v>
      </c>
      <c r="AV627">
        <f>(Table2[[#This Row],[Rank 1Y]]+Table2[[#This Row],[Rank 6M]]+Table2[[#This Row],[Rank Sharpe]])/3</f>
        <v>579</v>
      </c>
    </row>
    <row r="628" spans="1:48" x14ac:dyDescent="0.3">
      <c r="A628" t="s">
        <v>1851</v>
      </c>
      <c r="B628" t="s">
        <v>1852</v>
      </c>
      <c r="C628" t="s">
        <v>3030</v>
      </c>
      <c r="D628" t="s">
        <v>24</v>
      </c>
      <c r="E628">
        <v>3733.1949754900002</v>
      </c>
      <c r="F628">
        <v>119.18</v>
      </c>
      <c r="G628">
        <v>-22.2727630728027</v>
      </c>
      <c r="H628">
        <f>(Table2[[#This Row],[1Y Return vs Nifty]]-AVERAGE(Table2[1Y Return vs Nifty]))/_xlfn.STDEV.P(Table2[1Y Return vs Nifty])</f>
        <v>-0.85177623155803117</v>
      </c>
      <c r="I628">
        <v>-11.6183495758142</v>
      </c>
      <c r="J628">
        <f>(Table2[[#This Row],[1M Return vs Nifty]]-AVERAGE(Table2[1M Return vs Nifty]))/_xlfn.STDEV.P(Table2[1M Return vs Nifty])</f>
        <v>-1.050306822560032</v>
      </c>
      <c r="K628">
        <v>-21.3224107389007</v>
      </c>
      <c r="L628">
        <f>(Table2[[#This Row],[6M Return vs Nifty]]-AVERAGE(Table2[6M Return vs Nifty]))/_xlfn.STDEV.P(Table2[6M Return vs Nifty])</f>
        <v>-0.92486982084999758</v>
      </c>
      <c r="M628">
        <v>-1.6840779067162299</v>
      </c>
      <c r="N628">
        <f>(Table2[[#This Row],[1W Return vs Nifty]]-AVERAGE(Table2[1W Return vs Nifty]))/_xlfn.STDEV.P(Table2[1W Return vs Nifty])</f>
        <v>-0.11055925425766204</v>
      </c>
      <c r="O628">
        <v>128.13</v>
      </c>
      <c r="P628">
        <v>131.02682019112299</v>
      </c>
      <c r="Q628">
        <v>128.79455613053699</v>
      </c>
      <c r="R628">
        <v>22.3268327957684</v>
      </c>
      <c r="S628" s="1">
        <f>(Table2[[#This Row],[Close Price]]-Table2[[#This Row],[20D EMA]])/Table2[[#This Row],[20D EMA]]</f>
        <v>-6.9850932646530778E-2</v>
      </c>
      <c r="T628" s="1">
        <f>(Table2[[#This Row],[Close Price]]-Table2[[#This Row],[50D EMA]])/Table2[[#This Row],[50D EMA]]</f>
        <v>-9.041523081948076E-2</v>
      </c>
      <c r="U628" s="1">
        <f>(Table2[[#This Row],[Close Price]]-Table2[[#This Row],[200D EMA]])/Table2[[#This Row],[200D EMA]]</f>
        <v>-7.4650330102402407E-2</v>
      </c>
      <c r="V628">
        <v>1.10659722566283</v>
      </c>
      <c r="W628">
        <v>118.38</v>
      </c>
      <c r="X628">
        <v>122.8</v>
      </c>
      <c r="Y628">
        <v>118.36</v>
      </c>
      <c r="Z628">
        <v>122.8</v>
      </c>
      <c r="AA628">
        <v>118.36</v>
      </c>
      <c r="AB628">
        <v>127.1</v>
      </c>
      <c r="AC628" s="1">
        <f>(Table2[[#This Row],[Close Price]]/Table2[[#This Row],[Day Low]])-1</f>
        <v>6.7578982936307153E-3</v>
      </c>
      <c r="AD628" s="1">
        <f>(Table2[[#This Row],[Day High]]/Table2[[#This Row],[Close Price]])-1</f>
        <v>3.0374223863064209E-2</v>
      </c>
      <c r="AE628" s="1">
        <f>(Table2[[#This Row],[Close Price]]/Table2[[#This Row],[Current Week Low]])-1</f>
        <v>6.9280162216964758E-3</v>
      </c>
      <c r="AF628" s="1">
        <f>(Table2[[#This Row],[Current Week High]]/Table2[[#This Row],[Close Price]])-1</f>
        <v>3.0374223863064209E-2</v>
      </c>
      <c r="AG628" s="1">
        <f>(Table2[[#This Row],[Close Price]]/Table2[[#This Row],[Current Month Low]])-1</f>
        <v>6.9280162216964758E-3</v>
      </c>
      <c r="AH628" s="1">
        <f>(Table2[[#This Row],[Current Month High]]/Table2[[#This Row],[Close Price]])-1</f>
        <v>6.6454103037422385E-2</v>
      </c>
      <c r="AI628">
        <v>37.145494210437903</v>
      </c>
      <c r="AJ628">
        <v>8.4440400363967107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-0.12</v>
      </c>
      <c r="AM628" t="s">
        <v>3089</v>
      </c>
      <c r="AN628">
        <v>-9.43</v>
      </c>
      <c r="AO628" t="s">
        <v>3089</v>
      </c>
      <c r="AP628">
        <v>1.3480591396775E-2</v>
      </c>
      <c r="AQ628">
        <f>(Table2[[#This Row],[Sharpe Ratio]]-AVERAGE(Table2[Sharpe Ratio]))/_xlfn.STDEV.P(Table2[Sharpe Ratio])</f>
        <v>-0.53402533673705499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623</v>
      </c>
      <c r="AT628">
        <f>_xlfn.RANK.AVG(Table2[[#This Row],[6M Return vs Nifty Z-Score]],Table2[6M Return vs Nifty Z-Score])</f>
        <v>631</v>
      </c>
      <c r="AU628">
        <f>_xlfn.RANK.AVG(Table2[[#This Row],[Sharpe Ratio Z-Score]],Table2[Sharpe Ratio Z-Score])</f>
        <v>490</v>
      </c>
      <c r="AV628">
        <f>(Table2[[#This Row],[Rank 1Y]]+Table2[[#This Row],[Rank 6M]]+Table2[[#This Row],[Rank Sharpe]])/3</f>
        <v>581.33333333333337</v>
      </c>
    </row>
    <row r="629" spans="1:48" x14ac:dyDescent="0.3">
      <c r="A629" t="s">
        <v>420</v>
      </c>
      <c r="B629" t="s">
        <v>421</v>
      </c>
      <c r="C629" t="s">
        <v>3030</v>
      </c>
      <c r="D629" t="s">
        <v>24</v>
      </c>
      <c r="E629">
        <v>53668.00069488</v>
      </c>
      <c r="F629">
        <v>71.760000000000005</v>
      </c>
      <c r="G629">
        <v>-41.060468704846599</v>
      </c>
      <c r="H629">
        <f>(Table2[[#This Row],[1Y Return vs Nifty]]-AVERAGE(Table2[1Y Return vs Nifty]))/_xlfn.STDEV.P(Table2[1Y Return vs Nifty])</f>
        <v>-1.1458139493413952</v>
      </c>
      <c r="I629">
        <v>-9.9844966126199406</v>
      </c>
      <c r="J629">
        <f>(Table2[[#This Row],[1M Return vs Nifty]]-AVERAGE(Table2[1M Return vs Nifty]))/_xlfn.STDEV.P(Table2[1M Return vs Nifty])</f>
        <v>-0.8770486021479218</v>
      </c>
      <c r="K629">
        <v>-22.950314816408</v>
      </c>
      <c r="L629">
        <f>(Table2[[#This Row],[6M Return vs Nifty]]-AVERAGE(Table2[6M Return vs Nifty]))/_xlfn.STDEV.P(Table2[6M Return vs Nifty])</f>
        <v>-0.98488186871880012</v>
      </c>
      <c r="M629">
        <v>-0.251089206495478</v>
      </c>
      <c r="N629">
        <f>(Table2[[#This Row],[1W Return vs Nifty]]-AVERAGE(Table2[1W Return vs Nifty]))/_xlfn.STDEV.P(Table2[1W Return vs Nifty])</f>
        <v>0.17542419543725901</v>
      </c>
      <c r="O629">
        <v>75.86</v>
      </c>
      <c r="P629">
        <v>77.643469411827496</v>
      </c>
      <c r="Q629">
        <v>79.551922832962603</v>
      </c>
      <c r="R629">
        <v>19.535186079326198</v>
      </c>
      <c r="S629" s="1">
        <f>(Table2[[#This Row],[Close Price]]-Table2[[#This Row],[20D EMA]])/Table2[[#This Row],[20D EMA]]</f>
        <v>-5.4046928552596817E-2</v>
      </c>
      <c r="T629" s="1">
        <f>(Table2[[#This Row],[Close Price]]-Table2[[#This Row],[50D EMA]])/Table2[[#This Row],[50D EMA]]</f>
        <v>-7.5775457438938931E-2</v>
      </c>
      <c r="U629" s="1">
        <f>(Table2[[#This Row],[Close Price]]-Table2[[#This Row],[200D EMA]])/Table2[[#This Row],[200D EMA]]</f>
        <v>-9.7947636656420187E-2</v>
      </c>
      <c r="V629">
        <v>0.99265577916486303</v>
      </c>
      <c r="W629">
        <v>71.56</v>
      </c>
      <c r="X629">
        <v>73.430000000000007</v>
      </c>
      <c r="Y629">
        <v>71.56</v>
      </c>
      <c r="Z629">
        <v>73.430000000000007</v>
      </c>
      <c r="AA629">
        <v>71.56</v>
      </c>
      <c r="AB629">
        <v>76.459999999999994</v>
      </c>
      <c r="AC629" s="1">
        <f>(Table2[[#This Row],[Close Price]]/Table2[[#This Row],[Day Low]])-1</f>
        <v>2.7948574622693734E-3</v>
      </c>
      <c r="AD629" s="1">
        <f>(Table2[[#This Row],[Day High]]/Table2[[#This Row],[Close Price]])-1</f>
        <v>2.3272017837235204E-2</v>
      </c>
      <c r="AE629" s="1">
        <f>(Table2[[#This Row],[Close Price]]/Table2[[#This Row],[Current Week Low]])-1</f>
        <v>2.7948574622693734E-3</v>
      </c>
      <c r="AF629" s="1">
        <f>(Table2[[#This Row],[Current Week High]]/Table2[[#This Row],[Close Price]])-1</f>
        <v>2.3272017837235204E-2</v>
      </c>
      <c r="AG629" s="1">
        <f>(Table2[[#This Row],[Close Price]]/Table2[[#This Row],[Current Month Low]])-1</f>
        <v>2.7948574622693734E-3</v>
      </c>
      <c r="AH629" s="1">
        <f>(Table2[[#This Row],[Current Month High]]/Table2[[#This Row],[Close Price]])-1</f>
        <v>6.5496098104793621E-2</v>
      </c>
      <c r="AI629">
        <v>40.328874024526101</v>
      </c>
      <c r="AJ629">
        <v>1.35593220338983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</v>
      </c>
      <c r="AM629" t="s">
        <v>3089</v>
      </c>
      <c r="AN629">
        <v>-5.6</v>
      </c>
      <c r="AO629" t="s">
        <v>3089</v>
      </c>
      <c r="AP629">
        <v>3.8970287565917E-2</v>
      </c>
      <c r="AQ629">
        <f>(Table2[[#This Row],[Sharpe Ratio]]-AVERAGE(Table2[Sharpe Ratio]))/_xlfn.STDEV.P(Table2[Sharpe Ratio])</f>
        <v>-0.23554831922514691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703</v>
      </c>
      <c r="AT629">
        <f>_xlfn.RANK.AVG(Table2[[#This Row],[6M Return vs Nifty Z-Score]],Table2[6M Return vs Nifty Z-Score])</f>
        <v>644</v>
      </c>
      <c r="AU629">
        <f>_xlfn.RANK.AVG(Table2[[#This Row],[Sharpe Ratio Z-Score]],Table2[Sharpe Ratio Z-Score])</f>
        <v>399</v>
      </c>
      <c r="AV629">
        <f>(Table2[[#This Row],[Rank 1Y]]+Table2[[#This Row],[Rank 6M]]+Table2[[#This Row],[Rank Sharpe]])/3</f>
        <v>582</v>
      </c>
    </row>
    <row r="630" spans="1:48" x14ac:dyDescent="0.3">
      <c r="A630" t="s">
        <v>112</v>
      </c>
      <c r="B630" t="s">
        <v>113</v>
      </c>
      <c r="C630" t="s">
        <v>3030</v>
      </c>
      <c r="D630" t="s">
        <v>37</v>
      </c>
      <c r="E630">
        <v>249264.94354007</v>
      </c>
      <c r="F630">
        <v>1564.1</v>
      </c>
      <c r="G630">
        <v>-19.238892388275701</v>
      </c>
      <c r="H630">
        <f>(Table2[[#This Row],[1Y Return vs Nifty]]-AVERAGE(Table2[1Y Return vs Nifty]))/_xlfn.STDEV.P(Table2[1Y Return vs Nifty])</f>
        <v>-0.80429452040077987</v>
      </c>
      <c r="I630">
        <v>0.68051240921351897</v>
      </c>
      <c r="J630">
        <f>(Table2[[#This Row],[1M Return vs Nifty]]-AVERAGE(Table2[1M Return vs Nifty]))/_xlfn.STDEV.P(Table2[1M Return vs Nifty])</f>
        <v>0.25389801632221792</v>
      </c>
      <c r="K630">
        <v>-11.4713251279652</v>
      </c>
      <c r="L630">
        <f>(Table2[[#This Row],[6M Return vs Nifty]]-AVERAGE(Table2[6M Return vs Nifty]))/_xlfn.STDEV.P(Table2[6M Return vs Nifty])</f>
        <v>-0.56171339817651056</v>
      </c>
      <c r="M630">
        <v>0.61020799910524004</v>
      </c>
      <c r="N630">
        <f>(Table2[[#This Row],[1W Return vs Nifty]]-AVERAGE(Table2[1W Return vs Nifty]))/_xlfn.STDEV.P(Table2[1W Return vs Nifty])</f>
        <v>0.34731441762278209</v>
      </c>
      <c r="O630">
        <v>1603.36</v>
      </c>
      <c r="P630">
        <v>1598.0922059253801</v>
      </c>
      <c r="Q630">
        <v>1591.60952092762</v>
      </c>
      <c r="R630">
        <v>33.707052108049801</v>
      </c>
      <c r="S630" s="1">
        <f>(Table2[[#This Row],[Close Price]]-Table2[[#This Row],[20D EMA]])/Table2[[#This Row],[20D EMA]]</f>
        <v>-2.4486079233609417E-2</v>
      </c>
      <c r="T630" s="1">
        <f>(Table2[[#This Row],[Close Price]]-Table2[[#This Row],[50D EMA]])/Table2[[#This Row],[50D EMA]]</f>
        <v>-2.1270491026327786E-2</v>
      </c>
      <c r="U630" s="1">
        <f>(Table2[[#This Row],[Close Price]]-Table2[[#This Row],[200D EMA]])/Table2[[#This Row],[200D EMA]]</f>
        <v>-1.7284089197699082E-2</v>
      </c>
      <c r="V630">
        <v>1.3383845913505401</v>
      </c>
      <c r="W630">
        <v>1557.1</v>
      </c>
      <c r="X630">
        <v>1598</v>
      </c>
      <c r="Y630">
        <v>1557.1</v>
      </c>
      <c r="Z630">
        <v>1605</v>
      </c>
      <c r="AA630">
        <v>1557.1</v>
      </c>
      <c r="AB630">
        <v>1659</v>
      </c>
      <c r="AC630" s="1">
        <f>(Table2[[#This Row],[Close Price]]/Table2[[#This Row],[Day Low]])-1</f>
        <v>4.4955365744010489E-3</v>
      </c>
      <c r="AD630" s="1">
        <f>(Table2[[#This Row],[Day High]]/Table2[[#This Row],[Close Price]])-1</f>
        <v>2.1673806022632913E-2</v>
      </c>
      <c r="AE630" s="1">
        <f>(Table2[[#This Row],[Close Price]]/Table2[[#This Row],[Current Week Low]])-1</f>
        <v>4.4955365744010489E-3</v>
      </c>
      <c r="AF630" s="1">
        <f>(Table2[[#This Row],[Current Week High]]/Table2[[#This Row],[Close Price]])-1</f>
        <v>2.6149223195447879E-2</v>
      </c>
      <c r="AG630" s="1">
        <f>(Table2[[#This Row],[Close Price]]/Table2[[#This Row],[Current Month Low]])-1</f>
        <v>4.4955365744010489E-3</v>
      </c>
      <c r="AH630" s="1">
        <f>(Table2[[#This Row],[Current Month High]]/Table2[[#This Row],[Close Price]])-1</f>
        <v>6.067386995716384E-2</v>
      </c>
      <c r="AI630">
        <v>11.310018541013999</v>
      </c>
      <c r="AJ630">
        <v>10.2216271449208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-0.06</v>
      </c>
      <c r="AM630" t="s">
        <v>3089</v>
      </c>
      <c r="AN630">
        <v>-4.6399999999999997</v>
      </c>
      <c r="AO630" t="s">
        <v>3089</v>
      </c>
      <c r="AP630">
        <v>-3.6941315003866E-2</v>
      </c>
      <c r="AQ630">
        <f>(Table2[[#This Row],[Sharpe Ratio]]-AVERAGE(Table2[Sharpe Ratio]))/_xlfn.STDEV.P(Table2[Sharpe Ratio])</f>
        <v>-1.1244513716282547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-1.8892468562605451</v>
      </c>
      <c r="AS630">
        <f>_xlfn.RANK.AVG(Table2[[#This Row],[1Y Return vs Nifty Z-Score]],Table2[1Y Return vs Nifty Z-Score])</f>
        <v>612</v>
      </c>
      <c r="AT630">
        <f>_xlfn.RANK.AVG(Table2[[#This Row],[6M Return vs Nifty Z-Score]],Table2[6M Return vs Nifty Z-Score])</f>
        <v>509</v>
      </c>
      <c r="AU630">
        <f>_xlfn.RANK.AVG(Table2[[#This Row],[Sharpe Ratio Z-Score]],Table2[Sharpe Ratio Z-Score])</f>
        <v>630</v>
      </c>
      <c r="AV630">
        <f>(Table2[[#This Row],[Rank 1Y]]+Table2[[#This Row],[Rank 6M]]+Table2[[#This Row],[Rank Sharpe]])/3</f>
        <v>583.66666666666663</v>
      </c>
    </row>
    <row r="631" spans="1:48" x14ac:dyDescent="0.3">
      <c r="A631" t="s">
        <v>501</v>
      </c>
      <c r="B631" t="s">
        <v>502</v>
      </c>
      <c r="C631" t="s">
        <v>3044</v>
      </c>
      <c r="D631" t="s">
        <v>385</v>
      </c>
      <c r="E631">
        <v>40048.670685555</v>
      </c>
      <c r="F631">
        <v>533.54999999999995</v>
      </c>
      <c r="G631">
        <v>-35.003069598841002</v>
      </c>
      <c r="H631">
        <f>(Table2[[#This Row],[1Y Return vs Nifty]]-AVERAGE(Table2[1Y Return vs Nifty]))/_xlfn.STDEV.P(Table2[1Y Return vs Nifty])</f>
        <v>-1.0510123890170167</v>
      </c>
      <c r="I631">
        <v>-6.2985486177514796</v>
      </c>
      <c r="J631">
        <f>(Table2[[#This Row],[1M Return vs Nifty]]-AVERAGE(Table2[1M Return vs Nifty]))/_xlfn.STDEV.P(Table2[1M Return vs Nifty])</f>
        <v>-0.4861806326863603</v>
      </c>
      <c r="K631">
        <v>1.32133398696144</v>
      </c>
      <c r="L631">
        <f>(Table2[[#This Row],[6M Return vs Nifty]]-AVERAGE(Table2[6M Return vs Nifty]))/_xlfn.STDEV.P(Table2[6M Return vs Nifty])</f>
        <v>-9.0117017418130788E-2</v>
      </c>
      <c r="M631">
        <v>-1.4261917329218201</v>
      </c>
      <c r="N631">
        <f>(Table2[[#This Row],[1W Return vs Nifty]]-AVERAGE(Table2[1W Return vs Nifty]))/_xlfn.STDEV.P(Table2[1W Return vs Nifty])</f>
        <v>-5.9092569559458984E-2</v>
      </c>
      <c r="O631">
        <v>549.32000000000005</v>
      </c>
      <c r="P631">
        <v>543.82844372948898</v>
      </c>
      <c r="Q631">
        <v>548.43295492790696</v>
      </c>
      <c r="R631">
        <v>38.474529743130397</v>
      </c>
      <c r="S631" s="1">
        <f>(Table2[[#This Row],[Close Price]]-Table2[[#This Row],[20D EMA]])/Table2[[#This Row],[20D EMA]]</f>
        <v>-2.8708221073327194E-2</v>
      </c>
      <c r="T631" s="1">
        <f>(Table2[[#This Row],[Close Price]]-Table2[[#This Row],[50D EMA]])/Table2[[#This Row],[50D EMA]]</f>
        <v>-1.8900158401059523E-2</v>
      </c>
      <c r="U631" s="1">
        <f>(Table2[[#This Row],[Close Price]]-Table2[[#This Row],[200D EMA]])/Table2[[#This Row],[200D EMA]]</f>
        <v>-2.7137236729079153E-2</v>
      </c>
      <c r="V631">
        <v>0.87814606217996105</v>
      </c>
      <c r="W631">
        <v>531.20000000000005</v>
      </c>
      <c r="X631">
        <v>549.9</v>
      </c>
      <c r="Y631">
        <v>520</v>
      </c>
      <c r="Z631">
        <v>551.5</v>
      </c>
      <c r="AA631">
        <v>520</v>
      </c>
      <c r="AB631">
        <v>577</v>
      </c>
      <c r="AC631" s="1">
        <f>(Table2[[#This Row],[Close Price]]/Table2[[#This Row],[Day Low]])-1</f>
        <v>4.4239457831323215E-3</v>
      </c>
      <c r="AD631" s="1">
        <f>(Table2[[#This Row],[Day High]]/Table2[[#This Row],[Close Price]])-1</f>
        <v>3.0643800955861833E-2</v>
      </c>
      <c r="AE631" s="1">
        <f>(Table2[[#This Row],[Close Price]]/Table2[[#This Row],[Current Week Low]])-1</f>
        <v>2.6057692307692282E-2</v>
      </c>
      <c r="AF631" s="1">
        <f>(Table2[[#This Row],[Current Week High]]/Table2[[#This Row],[Close Price]])-1</f>
        <v>3.3642582700777801E-2</v>
      </c>
      <c r="AG631" s="1">
        <f>(Table2[[#This Row],[Close Price]]/Table2[[#This Row],[Current Month Low]])-1</f>
        <v>2.6057692307692282E-2</v>
      </c>
      <c r="AH631" s="1">
        <f>(Table2[[#This Row],[Current Month High]]/Table2[[#This Row],[Close Price]])-1</f>
        <v>8.1435666760378611E-2</v>
      </c>
      <c r="AI631">
        <v>19.773217130540701</v>
      </c>
      <c r="AJ631">
        <v>19.149173738276001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0.01</v>
      </c>
      <c r="AM631" t="s">
        <v>3088</v>
      </c>
      <c r="AN631">
        <v>-1.67</v>
      </c>
      <c r="AO631" t="s">
        <v>3089</v>
      </c>
      <c r="AP631">
        <v>-0.13305662047001399</v>
      </c>
      <c r="AQ631">
        <f>(Table2[[#This Row],[Sharpe Ratio]]-AVERAGE(Table2[Sharpe Ratio]))/_xlfn.STDEV.P(Table2[Sharpe Ratio])</f>
        <v>-2.2499339792833428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677</v>
      </c>
      <c r="AT631">
        <f>_xlfn.RANK.AVG(Table2[[#This Row],[6M Return vs Nifty Z-Score]],Table2[6M Return vs Nifty Z-Score])</f>
        <v>345</v>
      </c>
      <c r="AU631">
        <f>_xlfn.RANK.AVG(Table2[[#This Row],[Sharpe Ratio Z-Score]],Table2[Sharpe Ratio Z-Score])</f>
        <v>731</v>
      </c>
      <c r="AV631">
        <f>(Table2[[#This Row],[Rank 1Y]]+Table2[[#This Row],[Rank 6M]]+Table2[[#This Row],[Rank Sharpe]])/3</f>
        <v>584.33333333333337</v>
      </c>
    </row>
    <row r="632" spans="1:48" x14ac:dyDescent="0.3">
      <c r="A632" t="s">
        <v>646</v>
      </c>
      <c r="B632" t="s">
        <v>647</v>
      </c>
      <c r="C632" t="s">
        <v>3030</v>
      </c>
      <c r="D632" t="s">
        <v>54</v>
      </c>
      <c r="E632">
        <v>26619.611592249999</v>
      </c>
      <c r="F632">
        <v>342.5</v>
      </c>
      <c r="G632">
        <v>-44.223055531756003</v>
      </c>
      <c r="H632">
        <f>(Table2[[#This Row],[1Y Return vs Nifty]]-AVERAGE(Table2[1Y Return vs Nifty]))/_xlfn.STDEV.P(Table2[1Y Return vs Nifty])</f>
        <v>-1.1953101374916995</v>
      </c>
      <c r="I632">
        <v>-19.129150476164298</v>
      </c>
      <c r="J632">
        <f>(Table2[[#This Row],[1M Return vs Nifty]]-AVERAGE(Table2[1M Return vs Nifty]))/_xlfn.STDEV.P(Table2[1M Return vs Nifty])</f>
        <v>-1.846772616715838</v>
      </c>
      <c r="K632">
        <v>-39.302732161563902</v>
      </c>
      <c r="L632">
        <f>(Table2[[#This Row],[6M Return vs Nifty]]-AVERAGE(Table2[6M Return vs Nifty]))/_xlfn.STDEV.P(Table2[6M Return vs Nifty])</f>
        <v>-1.5877073459980249</v>
      </c>
      <c r="M632">
        <v>-6.17622499233463</v>
      </c>
      <c r="N632">
        <f>(Table2[[#This Row],[1W Return vs Nifty]]-AVERAGE(Table2[1W Return vs Nifty]))/_xlfn.STDEV.P(Table2[1W Return vs Nifty])</f>
        <v>-1.007062987946721</v>
      </c>
      <c r="O632">
        <v>381.01</v>
      </c>
      <c r="P632">
        <v>408.16667245866199</v>
      </c>
      <c r="Q632">
        <v>425.02264522535802</v>
      </c>
      <c r="R632">
        <v>19.805095140489399</v>
      </c>
      <c r="S632" s="1">
        <f>(Table2[[#This Row],[Close Price]]-Table2[[#This Row],[20D EMA]])/Table2[[#This Row],[20D EMA]]</f>
        <v>-0.10107346263877587</v>
      </c>
      <c r="T632" s="1">
        <f>(Table2[[#This Row],[Close Price]]-Table2[[#This Row],[50D EMA]])/Table2[[#This Row],[50D EMA]]</f>
        <v>-0.16088200455737242</v>
      </c>
      <c r="U632" s="1">
        <f>(Table2[[#This Row],[Close Price]]-Table2[[#This Row],[200D EMA]])/Table2[[#This Row],[200D EMA]]</f>
        <v>-0.19416058450627349</v>
      </c>
      <c r="V632">
        <v>1.2069891127460699</v>
      </c>
      <c r="W632">
        <v>341</v>
      </c>
      <c r="X632">
        <v>354.5</v>
      </c>
      <c r="Y632">
        <v>341</v>
      </c>
      <c r="Z632">
        <v>355.55</v>
      </c>
      <c r="AA632">
        <v>341</v>
      </c>
      <c r="AB632">
        <v>372.7</v>
      </c>
      <c r="AC632" s="1">
        <f>(Table2[[#This Row],[Close Price]]/Table2[[#This Row],[Day Low]])-1</f>
        <v>4.3988269794721369E-3</v>
      </c>
      <c r="AD632" s="1">
        <f>(Table2[[#This Row],[Day High]]/Table2[[#This Row],[Close Price]])-1</f>
        <v>3.5036496350364876E-2</v>
      </c>
      <c r="AE632" s="1">
        <f>(Table2[[#This Row],[Close Price]]/Table2[[#This Row],[Current Week Low]])-1</f>
        <v>4.3988269794721369E-3</v>
      </c>
      <c r="AF632" s="1">
        <f>(Table2[[#This Row],[Current Week High]]/Table2[[#This Row],[Close Price]])-1</f>
        <v>3.8102189781021867E-2</v>
      </c>
      <c r="AG632" s="1">
        <f>(Table2[[#This Row],[Close Price]]/Table2[[#This Row],[Current Month Low]])-1</f>
        <v>4.3988269794721369E-3</v>
      </c>
      <c r="AH632" s="1">
        <f>(Table2[[#This Row],[Current Month High]]/Table2[[#This Row],[Close Price]])-1</f>
        <v>8.8175182481751824E-2</v>
      </c>
      <c r="AI632">
        <v>51.737226277372201</v>
      </c>
      <c r="AJ632">
        <v>1.84359203092476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-0.3</v>
      </c>
      <c r="AM632" t="s">
        <v>3089</v>
      </c>
      <c r="AN632">
        <v>-16.829999999999998</v>
      </c>
      <c r="AO632" t="s">
        <v>3089</v>
      </c>
      <c r="AP632">
        <v>6.5732701057252998E-2</v>
      </c>
      <c r="AQ632">
        <f>(Table2[[#This Row],[Sharpe Ratio]]-AVERAGE(Table2[Sharpe Ratio]))/_xlfn.STDEV.P(Table2[Sharpe Ratio])</f>
        <v>7.7831852406114219E-2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712</v>
      </c>
      <c r="AT632">
        <f>_xlfn.RANK.AVG(Table2[[#This Row],[6M Return vs Nifty Z-Score]],Table2[6M Return vs Nifty Z-Score])</f>
        <v>721</v>
      </c>
      <c r="AU632">
        <f>_xlfn.RANK.AVG(Table2[[#This Row],[Sharpe Ratio Z-Score]],Table2[Sharpe Ratio Z-Score])</f>
        <v>321</v>
      </c>
      <c r="AV632">
        <f>(Table2[[#This Row],[Rank 1Y]]+Table2[[#This Row],[Rank 6M]]+Table2[[#This Row],[Rank Sharpe]])/3</f>
        <v>584.66666666666663</v>
      </c>
    </row>
    <row r="633" spans="1:48" x14ac:dyDescent="0.3">
      <c r="A633" t="s">
        <v>1558</v>
      </c>
      <c r="B633" t="s">
        <v>1559</v>
      </c>
      <c r="C633" t="s">
        <v>3032</v>
      </c>
      <c r="D633" t="s">
        <v>929</v>
      </c>
      <c r="E633">
        <v>5879.2405198799997</v>
      </c>
      <c r="F633">
        <v>128.18</v>
      </c>
      <c r="G633">
        <v>-15.510637575212099</v>
      </c>
      <c r="H633">
        <f>(Table2[[#This Row],[1Y Return vs Nifty]]-AVERAGE(Table2[1Y Return vs Nifty]))/_xlfn.STDEV.P(Table2[1Y Return vs Nifty])</f>
        <v>-0.7459453234302712</v>
      </c>
      <c r="I633">
        <v>-6.0878339243522399</v>
      </c>
      <c r="J633">
        <f>(Table2[[#This Row],[1M Return vs Nifty]]-AVERAGE(Table2[1M Return vs Nifty]))/_xlfn.STDEV.P(Table2[1M Return vs Nifty])</f>
        <v>-0.46383587240777274</v>
      </c>
      <c r="K633">
        <v>-43.335981193255598</v>
      </c>
      <c r="L633">
        <f>(Table2[[#This Row],[6M Return vs Nifty]]-AVERAGE(Table2[6M Return vs Nifty]))/_xlfn.STDEV.P(Table2[6M Return vs Nifty])</f>
        <v>-1.7363914959433393</v>
      </c>
      <c r="M633">
        <v>-3.3139998252884499</v>
      </c>
      <c r="N633">
        <f>(Table2[[#This Row],[1W Return vs Nifty]]-AVERAGE(Table2[1W Return vs Nifty]))/_xlfn.STDEV.P(Table2[1W Return vs Nifty])</f>
        <v>-0.43584492673703346</v>
      </c>
      <c r="O633">
        <v>136.71</v>
      </c>
      <c r="P633">
        <v>141.75604876444899</v>
      </c>
      <c r="Q633">
        <v>155.20481791208499</v>
      </c>
      <c r="R633">
        <v>22.8226869698771</v>
      </c>
      <c r="S633" s="1">
        <f>(Table2[[#This Row],[Close Price]]-Table2[[#This Row],[20D EMA]])/Table2[[#This Row],[20D EMA]]</f>
        <v>-6.2394850413283597E-2</v>
      </c>
      <c r="T633" s="1">
        <f>(Table2[[#This Row],[Close Price]]-Table2[[#This Row],[50D EMA]])/Table2[[#This Row],[50D EMA]]</f>
        <v>-9.5770507733379501E-2</v>
      </c>
      <c r="U633" s="1">
        <f>(Table2[[#This Row],[Close Price]]-Table2[[#This Row],[200D EMA]])/Table2[[#This Row],[200D EMA]]</f>
        <v>-0.17412357603095194</v>
      </c>
      <c r="V633">
        <v>0.98511607580285998</v>
      </c>
      <c r="W633">
        <v>127.83</v>
      </c>
      <c r="X633">
        <v>134</v>
      </c>
      <c r="Y633">
        <v>127.83</v>
      </c>
      <c r="Z633">
        <v>135</v>
      </c>
      <c r="AA633">
        <v>127.83</v>
      </c>
      <c r="AB633">
        <v>140.69999999999999</v>
      </c>
      <c r="AC633" s="1">
        <f>(Table2[[#This Row],[Close Price]]/Table2[[#This Row],[Day Low]])-1</f>
        <v>2.738011421419051E-3</v>
      </c>
      <c r="AD633" s="1">
        <f>(Table2[[#This Row],[Day High]]/Table2[[#This Row],[Close Price]])-1</f>
        <v>4.5404899360274475E-2</v>
      </c>
      <c r="AE633" s="1">
        <f>(Table2[[#This Row],[Close Price]]/Table2[[#This Row],[Current Week Low]])-1</f>
        <v>2.738011421419051E-3</v>
      </c>
      <c r="AF633" s="1">
        <f>(Table2[[#This Row],[Current Week High]]/Table2[[#This Row],[Close Price]])-1</f>
        <v>5.3206428459978028E-2</v>
      </c>
      <c r="AG633" s="1">
        <f>(Table2[[#This Row],[Close Price]]/Table2[[#This Row],[Current Month Low]])-1</f>
        <v>2.738011421419051E-3</v>
      </c>
      <c r="AH633" s="1">
        <f>(Table2[[#This Row],[Current Month High]]/Table2[[#This Row],[Close Price]])-1</f>
        <v>9.7675144328288166E-2</v>
      </c>
      <c r="AI633">
        <v>64.300202839756494</v>
      </c>
      <c r="AJ633">
        <v>8.1687763713080095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-0.26</v>
      </c>
      <c r="AM633" t="s">
        <v>3089</v>
      </c>
      <c r="AN633">
        <v>-4.83</v>
      </c>
      <c r="AO633" t="s">
        <v>3089</v>
      </c>
      <c r="AP633">
        <v>2.7285853772639999E-2</v>
      </c>
      <c r="AQ633">
        <f>(Table2[[#This Row],[Sharpe Ratio]]-AVERAGE(Table2[Sharpe Ratio]))/_xlfn.STDEV.P(Table2[Sharpe Ratio])</f>
        <v>-0.37236968134694037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589</v>
      </c>
      <c r="AT633">
        <f>_xlfn.RANK.AVG(Table2[[#This Row],[6M Return vs Nifty Z-Score]],Table2[6M Return vs Nifty Z-Score])</f>
        <v>726</v>
      </c>
      <c r="AU633">
        <f>_xlfn.RANK.AVG(Table2[[#This Row],[Sharpe Ratio Z-Score]],Table2[Sharpe Ratio Z-Score])</f>
        <v>441</v>
      </c>
      <c r="AV633">
        <f>(Table2[[#This Row],[Rank 1Y]]+Table2[[#This Row],[Rank 6M]]+Table2[[#This Row],[Rank Sharpe]])/3</f>
        <v>585.33333333333337</v>
      </c>
    </row>
    <row r="634" spans="1:48" x14ac:dyDescent="0.3">
      <c r="A634" t="s">
        <v>470</v>
      </c>
      <c r="B634" t="s">
        <v>471</v>
      </c>
      <c r="C634" t="s">
        <v>3038</v>
      </c>
      <c r="D634" t="s">
        <v>75</v>
      </c>
      <c r="E634">
        <v>43986.349548804901</v>
      </c>
      <c r="F634">
        <v>2342.35</v>
      </c>
      <c r="G634">
        <v>-7.6044992703626901</v>
      </c>
      <c r="H634">
        <f>(Table2[[#This Row],[1Y Return vs Nifty]]-AVERAGE(Table2[1Y Return vs Nifty]))/_xlfn.STDEV.P(Table2[1Y Return vs Nifty])</f>
        <v>-0.62220999836361723</v>
      </c>
      <c r="I634">
        <v>-9.5090531733878496</v>
      </c>
      <c r="J634">
        <f>(Table2[[#This Row],[1M Return vs Nifty]]-AVERAGE(Table2[1M Return vs Nifty]))/_xlfn.STDEV.P(Table2[1M Return vs Nifty])</f>
        <v>-0.82663128428418975</v>
      </c>
      <c r="K634">
        <v>-16.761058235054399</v>
      </c>
      <c r="L634">
        <f>(Table2[[#This Row],[6M Return vs Nifty]]-AVERAGE(Table2[6M Return vs Nifty]))/_xlfn.STDEV.P(Table2[6M Return vs Nifty])</f>
        <v>-0.75671734270984781</v>
      </c>
      <c r="M634">
        <v>-4.8891180480972096</v>
      </c>
      <c r="N634">
        <f>(Table2[[#This Row],[1W Return vs Nifty]]-AVERAGE(Table2[1W Return vs Nifty]))/_xlfn.STDEV.P(Table2[1W Return vs Nifty])</f>
        <v>-0.75019335318784175</v>
      </c>
      <c r="O634">
        <v>2556.56</v>
      </c>
      <c r="P634">
        <v>2579.5537749022801</v>
      </c>
      <c r="Q634">
        <v>2423.5053827910501</v>
      </c>
      <c r="R634">
        <v>12.1477103710252</v>
      </c>
      <c r="S634" s="1">
        <f>(Table2[[#This Row],[Close Price]]-Table2[[#This Row],[20D EMA]])/Table2[[#This Row],[20D EMA]]</f>
        <v>-8.3788371874706655E-2</v>
      </c>
      <c r="T634" s="1">
        <f>(Table2[[#This Row],[Close Price]]-Table2[[#This Row],[50D EMA]])/Table2[[#This Row],[50D EMA]]</f>
        <v>-9.1955351817104902E-2</v>
      </c>
      <c r="U634" s="1">
        <f>(Table2[[#This Row],[Close Price]]-Table2[[#This Row],[200D EMA]])/Table2[[#This Row],[200D EMA]]</f>
        <v>-3.3486776372490222E-2</v>
      </c>
      <c r="V634">
        <v>1.18468643282685</v>
      </c>
      <c r="W634">
        <v>2336</v>
      </c>
      <c r="X634">
        <v>2428</v>
      </c>
      <c r="Y634">
        <v>2336</v>
      </c>
      <c r="Z634">
        <v>2443.4</v>
      </c>
      <c r="AA634">
        <v>2336</v>
      </c>
      <c r="AB634">
        <v>2590.5500000000002</v>
      </c>
      <c r="AC634" s="1">
        <f>(Table2[[#This Row],[Close Price]]/Table2[[#This Row],[Day Low]])-1</f>
        <v>2.7183219178081863E-3</v>
      </c>
      <c r="AD634" s="1">
        <f>(Table2[[#This Row],[Day High]]/Table2[[#This Row],[Close Price]])-1</f>
        <v>3.6565841996285764E-2</v>
      </c>
      <c r="AE634" s="1">
        <f>(Table2[[#This Row],[Close Price]]/Table2[[#This Row],[Current Week Low]])-1</f>
        <v>2.7183219178081863E-3</v>
      </c>
      <c r="AF634" s="1">
        <f>(Table2[[#This Row],[Current Week High]]/Table2[[#This Row],[Close Price]])-1</f>
        <v>4.3140435887036643E-2</v>
      </c>
      <c r="AG634" s="1">
        <f>(Table2[[#This Row],[Close Price]]/Table2[[#This Row],[Current Month Low]])-1</f>
        <v>2.7183219178081863E-3</v>
      </c>
      <c r="AH634" s="1">
        <f>(Table2[[#This Row],[Current Month High]]/Table2[[#This Row],[Close Price]])-1</f>
        <v>0.10596196127820368</v>
      </c>
      <c r="AI634">
        <v>21.416526138279899</v>
      </c>
      <c r="AJ634">
        <v>29.9140321686078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-0.12</v>
      </c>
      <c r="AM634" t="s">
        <v>3089</v>
      </c>
      <c r="AN634">
        <v>-10.59</v>
      </c>
      <c r="AO634" t="s">
        <v>3089</v>
      </c>
      <c r="AP634">
        <v>-4.0274332853721E-2</v>
      </c>
      <c r="AQ634">
        <f>(Table2[[#This Row],[Sharpe Ratio]]-AVERAGE(Table2[Sharpe Ratio]))/_xlfn.STDEV.P(Table2[Sharpe Ratio])</f>
        <v>-1.1634800528858609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544</v>
      </c>
      <c r="AT634">
        <f>_xlfn.RANK.AVG(Table2[[#This Row],[6M Return vs Nifty Z-Score]],Table2[6M Return vs Nifty Z-Score])</f>
        <v>575</v>
      </c>
      <c r="AU634">
        <f>_xlfn.RANK.AVG(Table2[[#This Row],[Sharpe Ratio Z-Score]],Table2[Sharpe Ratio Z-Score])</f>
        <v>640</v>
      </c>
      <c r="AV634">
        <f>(Table2[[#This Row],[Rank 1Y]]+Table2[[#This Row],[Rank 6M]]+Table2[[#This Row],[Rank Sharpe]])/3</f>
        <v>586.33333333333337</v>
      </c>
    </row>
    <row r="635" spans="1:48" x14ac:dyDescent="0.3">
      <c r="A635" t="s">
        <v>691</v>
      </c>
      <c r="B635" t="s">
        <v>692</v>
      </c>
      <c r="C635" t="s">
        <v>3030</v>
      </c>
      <c r="D635" t="s">
        <v>533</v>
      </c>
      <c r="E635">
        <v>24043.356366329899</v>
      </c>
      <c r="F635">
        <v>742.35</v>
      </c>
      <c r="G635">
        <v>-4.19354301781497</v>
      </c>
      <c r="H635">
        <f>(Table2[[#This Row],[1Y Return vs Nifty]]-AVERAGE(Table2[1Y Return vs Nifty]))/_xlfn.STDEV.P(Table2[1Y Return vs Nifty])</f>
        <v>-0.56882669485648651</v>
      </c>
      <c r="I635">
        <v>-2.4745712029056799</v>
      </c>
      <c r="J635">
        <f>(Table2[[#This Row],[1M Return vs Nifty]]-AVERAGE(Table2[1M Return vs Nifty]))/_xlfn.STDEV.P(Table2[1M Return vs Nifty])</f>
        <v>-8.0675647404822651E-2</v>
      </c>
      <c r="K635">
        <v>-18.7671205006836</v>
      </c>
      <c r="L635">
        <f>(Table2[[#This Row],[6M Return vs Nifty]]-AVERAGE(Table2[6M Return vs Nifty]))/_xlfn.STDEV.P(Table2[6M Return vs Nifty])</f>
        <v>-0.83067004445446169</v>
      </c>
      <c r="M635">
        <v>-0.64961245613476504</v>
      </c>
      <c r="N635">
        <f>(Table2[[#This Row],[1W Return vs Nifty]]-AVERAGE(Table2[1W Return vs Nifty]))/_xlfn.STDEV.P(Table2[1W Return vs Nifty])</f>
        <v>9.5890383553106487E-2</v>
      </c>
      <c r="O635">
        <v>764.87</v>
      </c>
      <c r="P635">
        <v>757.707942866346</v>
      </c>
      <c r="Q635">
        <v>722.81530035370895</v>
      </c>
      <c r="R635">
        <v>23.358126207651001</v>
      </c>
      <c r="S635" s="1">
        <f>(Table2[[#This Row],[Close Price]]-Table2[[#This Row],[20D EMA]])/Table2[[#This Row],[20D EMA]]</f>
        <v>-2.9442911867376131E-2</v>
      </c>
      <c r="T635" s="1">
        <f>(Table2[[#This Row],[Close Price]]-Table2[[#This Row],[50D EMA]])/Table2[[#This Row],[50D EMA]]</f>
        <v>-2.0268947964631547E-2</v>
      </c>
      <c r="U635" s="1">
        <f>(Table2[[#This Row],[Close Price]]-Table2[[#This Row],[200D EMA]])/Table2[[#This Row],[200D EMA]]</f>
        <v>2.7025852436620791E-2</v>
      </c>
      <c r="V635">
        <v>0.93671955603153001</v>
      </c>
      <c r="W635">
        <v>723</v>
      </c>
      <c r="X635">
        <v>756.75</v>
      </c>
      <c r="Y635">
        <v>723</v>
      </c>
      <c r="Z635">
        <v>760.1</v>
      </c>
      <c r="AA635">
        <v>723</v>
      </c>
      <c r="AB635">
        <v>780</v>
      </c>
      <c r="AC635" s="1">
        <f>(Table2[[#This Row],[Close Price]]/Table2[[#This Row],[Day Low]])-1</f>
        <v>2.676348547717855E-2</v>
      </c>
      <c r="AD635" s="1">
        <f>(Table2[[#This Row],[Day High]]/Table2[[#This Row],[Close Price]])-1</f>
        <v>1.9397858153162195E-2</v>
      </c>
      <c r="AE635" s="1">
        <f>(Table2[[#This Row],[Close Price]]/Table2[[#This Row],[Current Week Low]])-1</f>
        <v>2.676348547717855E-2</v>
      </c>
      <c r="AF635" s="1">
        <f>(Table2[[#This Row],[Current Week High]]/Table2[[#This Row],[Close Price]])-1</f>
        <v>2.3910554320738298E-2</v>
      </c>
      <c r="AG635" s="1">
        <f>(Table2[[#This Row],[Close Price]]/Table2[[#This Row],[Current Month Low]])-1</f>
        <v>2.676348547717855E-2</v>
      </c>
      <c r="AH635" s="1">
        <f>(Table2[[#This Row],[Current Month High]]/Table2[[#This Row],[Close Price]])-1</f>
        <v>5.07173166296222E-2</v>
      </c>
      <c r="AI635">
        <v>16.717181922273799</v>
      </c>
      <c r="AJ635">
        <v>22.127169531956898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-0.03</v>
      </c>
      <c r="AM635" t="s">
        <v>3089</v>
      </c>
      <c r="AN635">
        <v>-4.42</v>
      </c>
      <c r="AO635" t="s">
        <v>3089</v>
      </c>
      <c r="AP635">
        <v>-4.1516458522569001E-2</v>
      </c>
      <c r="AQ635">
        <f>(Table2[[#This Row],[Sharpe Ratio]]-AVERAGE(Table2[Sharpe Ratio]))/_xlfn.STDEV.P(Table2[Sharpe Ratio])</f>
        <v>-1.1780249875352415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-2.5623069906979059</v>
      </c>
      <c r="AS635">
        <f>_xlfn.RANK.AVG(Table2[[#This Row],[1Y Return vs Nifty Z-Score]],Table2[1Y Return vs Nifty Z-Score])</f>
        <v>520</v>
      </c>
      <c r="AT635">
        <f>_xlfn.RANK.AVG(Table2[[#This Row],[6M Return vs Nifty Z-Score]],Table2[6M Return vs Nifty Z-Score])</f>
        <v>599</v>
      </c>
      <c r="AU635">
        <f>_xlfn.RANK.AVG(Table2[[#This Row],[Sharpe Ratio Z-Score]],Table2[Sharpe Ratio Z-Score])</f>
        <v>641</v>
      </c>
      <c r="AV635">
        <f>(Table2[[#This Row],[Rank 1Y]]+Table2[[#This Row],[Rank 6M]]+Table2[[#This Row],[Rank Sharpe]])/3</f>
        <v>586.66666666666663</v>
      </c>
    </row>
    <row r="636" spans="1:48" x14ac:dyDescent="0.3">
      <c r="A636" t="s">
        <v>739</v>
      </c>
      <c r="B636" t="s">
        <v>740</v>
      </c>
      <c r="C636" t="s">
        <v>3030</v>
      </c>
      <c r="D636" t="s">
        <v>54</v>
      </c>
      <c r="E636">
        <v>21127.495695599999</v>
      </c>
      <c r="F636">
        <v>722.4</v>
      </c>
      <c r="G636">
        <v>-28.2898594466559</v>
      </c>
      <c r="H636">
        <f>(Table2[[#This Row],[1Y Return vs Nifty]]-AVERAGE(Table2[1Y Return vs Nifty]))/_xlfn.STDEV.P(Table2[1Y Return vs Nifty])</f>
        <v>-0.94594703240519529</v>
      </c>
      <c r="I636">
        <v>-7.9764838920362902</v>
      </c>
      <c r="J636">
        <f>(Table2[[#This Row],[1M Return vs Nifty]]-AVERAGE(Table2[1M Return vs Nifty]))/_xlfn.STDEV.P(Table2[1M Return vs Nifty])</f>
        <v>-0.66411346148934425</v>
      </c>
      <c r="K636">
        <v>-16.727409725005199</v>
      </c>
      <c r="L636">
        <f>(Table2[[#This Row],[6M Return vs Nifty]]-AVERAGE(Table2[6M Return vs Nifty]))/_xlfn.STDEV.P(Table2[6M Return vs Nifty])</f>
        <v>-0.75547690353183516</v>
      </c>
      <c r="M636">
        <v>-1.5802196456795701</v>
      </c>
      <c r="N636">
        <f>(Table2[[#This Row],[1W Return vs Nifty]]-AVERAGE(Table2[1W Return vs Nifty]))/_xlfn.STDEV.P(Table2[1W Return vs Nifty])</f>
        <v>-8.9832123774355344E-2</v>
      </c>
      <c r="O636">
        <v>763.1</v>
      </c>
      <c r="P636">
        <v>767.81217665039696</v>
      </c>
      <c r="Q636">
        <v>734.413491146105</v>
      </c>
      <c r="R636">
        <v>33.534564743209799</v>
      </c>
      <c r="S636" s="1">
        <f>(Table2[[#This Row],[Close Price]]-Table2[[#This Row],[20D EMA]])/Table2[[#This Row],[20D EMA]]</f>
        <v>-5.3335080592320852E-2</v>
      </c>
      <c r="T636" s="1">
        <f>(Table2[[#This Row],[Close Price]]-Table2[[#This Row],[50D EMA]])/Table2[[#This Row],[50D EMA]]</f>
        <v>-5.9144902922103858E-2</v>
      </c>
      <c r="U636" s="1">
        <f>(Table2[[#This Row],[Close Price]]-Table2[[#This Row],[200D EMA]])/Table2[[#This Row],[200D EMA]]</f>
        <v>-1.6357939077830813E-2</v>
      </c>
      <c r="V636">
        <v>0.86980604594997801</v>
      </c>
      <c r="W636">
        <v>720</v>
      </c>
      <c r="X636">
        <v>739.8</v>
      </c>
      <c r="Y636">
        <v>720</v>
      </c>
      <c r="Z636">
        <v>767.8</v>
      </c>
      <c r="AA636">
        <v>720</v>
      </c>
      <c r="AB636">
        <v>785</v>
      </c>
      <c r="AC636" s="1">
        <f>(Table2[[#This Row],[Close Price]]/Table2[[#This Row],[Day Low]])-1</f>
        <v>3.3333333333334103E-3</v>
      </c>
      <c r="AD636" s="1">
        <f>(Table2[[#This Row],[Day High]]/Table2[[#This Row],[Close Price]])-1</f>
        <v>2.4086378737541603E-2</v>
      </c>
      <c r="AE636" s="1">
        <f>(Table2[[#This Row],[Close Price]]/Table2[[#This Row],[Current Week Low]])-1</f>
        <v>3.3333333333334103E-3</v>
      </c>
      <c r="AF636" s="1">
        <f>(Table2[[#This Row],[Current Week High]]/Table2[[#This Row],[Close Price]])-1</f>
        <v>6.284606866002207E-2</v>
      </c>
      <c r="AG636" s="1">
        <f>(Table2[[#This Row],[Close Price]]/Table2[[#This Row],[Current Month Low]])-1</f>
        <v>3.3333333333334103E-3</v>
      </c>
      <c r="AH636" s="1">
        <f>(Table2[[#This Row],[Current Month High]]/Table2[[#This Row],[Close Price]])-1</f>
        <v>8.6655592469546017E-2</v>
      </c>
      <c r="AI636">
        <v>21.3385935769656</v>
      </c>
      <c r="AJ636">
        <v>20.3899675027081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-7.0000000000000007E-2</v>
      </c>
      <c r="AM636" t="s">
        <v>3089</v>
      </c>
      <c r="AN636">
        <v>-5.89</v>
      </c>
      <c r="AO636" t="s">
        <v>3089</v>
      </c>
      <c r="AQ636">
        <f>(Table2[[#This Row],[Sharpe Ratio]]-AVERAGE(Table2[Sharpe Ratio]))/_xlfn.STDEV.P(Table2[Sharpe Ratio])</f>
        <v>-0.69187918825832739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648</v>
      </c>
      <c r="AT636">
        <f>_xlfn.RANK.AVG(Table2[[#This Row],[6M Return vs Nifty Z-Score]],Table2[6M Return vs Nifty Z-Score])</f>
        <v>574</v>
      </c>
      <c r="AU636">
        <f>_xlfn.RANK.AVG(Table2[[#This Row],[Sharpe Ratio Z-Score]],Table2[Sharpe Ratio Z-Score])</f>
        <v>542.5</v>
      </c>
      <c r="AV636">
        <f>(Table2[[#This Row],[Rank 1Y]]+Table2[[#This Row],[Rank 6M]]+Table2[[#This Row],[Rank Sharpe]])/3</f>
        <v>588.16666666666663</v>
      </c>
    </row>
    <row r="637" spans="1:48" x14ac:dyDescent="0.3">
      <c r="A637" t="s">
        <v>1403</v>
      </c>
      <c r="B637" t="s">
        <v>1404</v>
      </c>
      <c r="C637" t="s">
        <v>3030</v>
      </c>
      <c r="D637" t="s">
        <v>24</v>
      </c>
      <c r="E637">
        <v>7187.5724970600004</v>
      </c>
      <c r="F637">
        <v>453.9</v>
      </c>
      <c r="G637">
        <v>-22.4889710654823</v>
      </c>
      <c r="H637">
        <f>(Table2[[#This Row],[1Y Return vs Nifty]]-AVERAGE(Table2[1Y Return vs Nifty]))/_xlfn.STDEV.P(Table2[1Y Return vs Nifty])</f>
        <v>-0.85516000315734786</v>
      </c>
      <c r="I637">
        <v>-6.2382944890148799</v>
      </c>
      <c r="J637">
        <f>(Table2[[#This Row],[1M Return vs Nifty]]-AVERAGE(Table2[1M Return vs Nifty]))/_xlfn.STDEV.P(Table2[1M Return vs Nifty])</f>
        <v>-0.4797911206846342</v>
      </c>
      <c r="K637">
        <v>-18.582733435356101</v>
      </c>
      <c r="L637">
        <f>(Table2[[#This Row],[6M Return vs Nifty]]-AVERAGE(Table2[6M Return vs Nifty]))/_xlfn.STDEV.P(Table2[6M Return vs Nifty])</f>
        <v>-0.82387268732285124</v>
      </c>
      <c r="M637">
        <v>0.57087120645756295</v>
      </c>
      <c r="N637">
        <f>(Table2[[#This Row],[1W Return vs Nifty]]-AVERAGE(Table2[1W Return vs Nifty]))/_xlfn.STDEV.P(Table2[1W Return vs Nifty])</f>
        <v>0.33946392190039193</v>
      </c>
      <c r="O637">
        <v>461.22</v>
      </c>
      <c r="P637">
        <v>467.97877836525601</v>
      </c>
      <c r="Q637">
        <v>482.03838285600102</v>
      </c>
      <c r="R637">
        <v>40.908800307414801</v>
      </c>
      <c r="S637" s="1">
        <f>(Table2[[#This Row],[Close Price]]-Table2[[#This Row],[20D EMA]])/Table2[[#This Row],[20D EMA]]</f>
        <v>-1.5870950956159858E-2</v>
      </c>
      <c r="T637" s="1">
        <f>(Table2[[#This Row],[Close Price]]-Table2[[#This Row],[50D EMA]])/Table2[[#This Row],[50D EMA]]</f>
        <v>-3.00842239351879E-2</v>
      </c>
      <c r="U637" s="1">
        <f>(Table2[[#This Row],[Close Price]]-Table2[[#This Row],[200D EMA]])/Table2[[#This Row],[200D EMA]]</f>
        <v>-5.8373739222353178E-2</v>
      </c>
      <c r="V637">
        <v>3.0899670052659398</v>
      </c>
      <c r="W637">
        <v>450</v>
      </c>
      <c r="X637">
        <v>463.7</v>
      </c>
      <c r="Y637">
        <v>438.05</v>
      </c>
      <c r="Z637">
        <v>485</v>
      </c>
      <c r="AA637">
        <v>438.05</v>
      </c>
      <c r="AB637">
        <v>485</v>
      </c>
      <c r="AC637" s="1">
        <f>(Table2[[#This Row],[Close Price]]/Table2[[#This Row],[Day Low]])-1</f>
        <v>8.6666666666666003E-3</v>
      </c>
      <c r="AD637" s="1">
        <f>(Table2[[#This Row],[Day High]]/Table2[[#This Row],[Close Price]])-1</f>
        <v>2.1590658735404222E-2</v>
      </c>
      <c r="AE637" s="1">
        <f>(Table2[[#This Row],[Close Price]]/Table2[[#This Row],[Current Week Low]])-1</f>
        <v>3.6183084122817011E-2</v>
      </c>
      <c r="AF637" s="1">
        <f>(Table2[[#This Row],[Current Week High]]/Table2[[#This Row],[Close Price]])-1</f>
        <v>6.8517294558272823E-2</v>
      </c>
      <c r="AG637" s="1">
        <f>(Table2[[#This Row],[Close Price]]/Table2[[#This Row],[Current Month Low]])-1</f>
        <v>3.6183084122817011E-2</v>
      </c>
      <c r="AH637" s="1">
        <f>(Table2[[#This Row],[Current Month High]]/Table2[[#This Row],[Close Price]])-1</f>
        <v>6.8517294558272823E-2</v>
      </c>
      <c r="AI637">
        <v>34.688257325401999</v>
      </c>
      <c r="AJ637">
        <v>3.6183084122817002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-0.06</v>
      </c>
      <c r="AM637" t="s">
        <v>3089</v>
      </c>
      <c r="AN637">
        <v>-1.94</v>
      </c>
      <c r="AO637" t="s">
        <v>3089</v>
      </c>
      <c r="AQ637">
        <f>(Table2[[#This Row],[Sharpe Ratio]]-AVERAGE(Table2[Sharpe Ratio]))/_xlfn.STDEV.P(Table2[Sharpe Ratio])</f>
        <v>-0.69187918825832739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624</v>
      </c>
      <c r="AT637">
        <f>_xlfn.RANK.AVG(Table2[[#This Row],[6M Return vs Nifty Z-Score]],Table2[6M Return vs Nifty Z-Score])</f>
        <v>598</v>
      </c>
      <c r="AU637">
        <f>_xlfn.RANK.AVG(Table2[[#This Row],[Sharpe Ratio Z-Score]],Table2[Sharpe Ratio Z-Score])</f>
        <v>542.5</v>
      </c>
      <c r="AV637">
        <f>(Table2[[#This Row],[Rank 1Y]]+Table2[[#This Row],[Rank 6M]]+Table2[[#This Row],[Rank Sharpe]])/3</f>
        <v>588.16666666666663</v>
      </c>
    </row>
    <row r="638" spans="1:48" x14ac:dyDescent="0.3">
      <c r="A638" t="s">
        <v>2041</v>
      </c>
      <c r="B638" t="s">
        <v>2042</v>
      </c>
      <c r="C638" t="s">
        <v>3034</v>
      </c>
      <c r="D638" t="s">
        <v>196</v>
      </c>
      <c r="E638">
        <v>2893.9023675099902</v>
      </c>
      <c r="F638">
        <v>184.58</v>
      </c>
      <c r="G638">
        <v>-7.6411033837570699</v>
      </c>
      <c r="H638">
        <f>(Table2[[#This Row],[1Y Return vs Nifty]]-AVERAGE(Table2[1Y Return vs Nifty]))/_xlfn.STDEV.P(Table2[1Y Return vs Nifty])</f>
        <v>-0.62278287246409336</v>
      </c>
      <c r="I638">
        <v>12.152205396565501</v>
      </c>
      <c r="J638">
        <f>(Table2[[#This Row],[1M Return vs Nifty]]-AVERAGE(Table2[1M Return vs Nifty]))/_xlfn.STDEV.P(Table2[1M Return vs Nifty])</f>
        <v>1.4703876006829213</v>
      </c>
      <c r="K638">
        <v>-21.408146141709199</v>
      </c>
      <c r="L638">
        <f>(Table2[[#This Row],[6M Return vs Nifty]]-AVERAGE(Table2[6M Return vs Nifty]))/_xlfn.STDEV.P(Table2[6M Return vs Nifty])</f>
        <v>-0.92803042298158822</v>
      </c>
      <c r="M638">
        <v>16.355002750616201</v>
      </c>
      <c r="N638">
        <f>(Table2[[#This Row],[1W Return vs Nifty]]-AVERAGE(Table2[1W Return vs Nifty]))/_xlfn.STDEV.P(Table2[1W Return vs Nifty])</f>
        <v>3.4895239249845242</v>
      </c>
      <c r="O638">
        <v>177.5</v>
      </c>
      <c r="P638">
        <v>178.94942108441501</v>
      </c>
      <c r="Q638">
        <v>183.71527550816</v>
      </c>
      <c r="R638">
        <v>55.721755926811603</v>
      </c>
      <c r="S638" s="1">
        <f>(Table2[[#This Row],[Close Price]]-Table2[[#This Row],[20D EMA]])/Table2[[#This Row],[20D EMA]]</f>
        <v>3.988732394366204E-2</v>
      </c>
      <c r="T638" s="1">
        <f>(Table2[[#This Row],[Close Price]]-Table2[[#This Row],[50D EMA]])/Table2[[#This Row],[50D EMA]]</f>
        <v>3.1464638898881472E-2</v>
      </c>
      <c r="U638" s="1">
        <f>(Table2[[#This Row],[Close Price]]-Table2[[#This Row],[200D EMA]])/Table2[[#This Row],[200D EMA]]</f>
        <v>4.7068731190052816E-3</v>
      </c>
      <c r="V638">
        <v>2.2989213087028699</v>
      </c>
      <c r="W638">
        <v>183.75</v>
      </c>
      <c r="X638">
        <v>199.9</v>
      </c>
      <c r="Y638">
        <v>183.75</v>
      </c>
      <c r="Z638">
        <v>199.9</v>
      </c>
      <c r="AA638">
        <v>183.75</v>
      </c>
      <c r="AB638">
        <v>207.45</v>
      </c>
      <c r="AC638" s="1">
        <f>(Table2[[#This Row],[Close Price]]/Table2[[#This Row],[Day Low]])-1</f>
        <v>4.5170068027211574E-3</v>
      </c>
      <c r="AD638" s="1">
        <f>(Table2[[#This Row],[Day High]]/Table2[[#This Row],[Close Price]])-1</f>
        <v>8.2999241521291456E-2</v>
      </c>
      <c r="AE638" s="1">
        <f>(Table2[[#This Row],[Close Price]]/Table2[[#This Row],[Current Week Low]])-1</f>
        <v>4.5170068027211574E-3</v>
      </c>
      <c r="AF638" s="1">
        <f>(Table2[[#This Row],[Current Week High]]/Table2[[#This Row],[Close Price]])-1</f>
        <v>8.2999241521291456E-2</v>
      </c>
      <c r="AG638" s="1">
        <f>(Table2[[#This Row],[Close Price]]/Table2[[#This Row],[Current Month Low]])-1</f>
        <v>4.5170068027211574E-3</v>
      </c>
      <c r="AH638" s="1">
        <f>(Table2[[#This Row],[Current Month High]]/Table2[[#This Row],[Close Price]])-1</f>
        <v>0.12390291472532211</v>
      </c>
      <c r="AI638">
        <v>53.321053201863599</v>
      </c>
      <c r="AJ638">
        <v>38.781954887217999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-0.16</v>
      </c>
      <c r="AM638" t="s">
        <v>3089</v>
      </c>
      <c r="AN638">
        <v>14.21</v>
      </c>
      <c r="AO638" t="s">
        <v>3088</v>
      </c>
      <c r="AP638">
        <v>-1.4310301644208E-2</v>
      </c>
      <c r="AQ638">
        <f>(Table2[[#This Row],[Sharpe Ratio]]-AVERAGE(Table2[Sharpe Ratio]))/_xlfn.STDEV.P(Table2[Sharpe Ratio])</f>
        <v>-0.85944870835444442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545</v>
      </c>
      <c r="AT638">
        <f>_xlfn.RANK.AVG(Table2[[#This Row],[6M Return vs Nifty Z-Score]],Table2[6M Return vs Nifty Z-Score])</f>
        <v>632</v>
      </c>
      <c r="AU638">
        <f>_xlfn.RANK.AVG(Table2[[#This Row],[Sharpe Ratio Z-Score]],Table2[Sharpe Ratio Z-Score])</f>
        <v>592</v>
      </c>
      <c r="AV638">
        <f>(Table2[[#This Row],[Rank 1Y]]+Table2[[#This Row],[Rank 6M]]+Table2[[#This Row],[Rank Sharpe]])/3</f>
        <v>589.66666666666663</v>
      </c>
    </row>
    <row r="639" spans="1:48" x14ac:dyDescent="0.3">
      <c r="A639" t="s">
        <v>805</v>
      </c>
      <c r="B639" t="s">
        <v>806</v>
      </c>
      <c r="C639" t="s">
        <v>3028</v>
      </c>
      <c r="D639" t="s">
        <v>177</v>
      </c>
      <c r="E639">
        <v>19081.628736319999</v>
      </c>
      <c r="F639">
        <v>338.2</v>
      </c>
      <c r="G639">
        <v>-2.9386428296218798</v>
      </c>
      <c r="H639">
        <f>(Table2[[#This Row],[1Y Return vs Nifty]]-AVERAGE(Table2[1Y Return vs Nifty]))/_xlfn.STDEV.P(Table2[1Y Return vs Nifty])</f>
        <v>-0.54918683064907248</v>
      </c>
      <c r="I639">
        <v>8.8061500607655603</v>
      </c>
      <c r="J639">
        <f>(Table2[[#This Row],[1M Return vs Nifty]]-AVERAGE(Table2[1M Return vs Nifty]))/_xlfn.STDEV.P(Table2[1M Return vs Nifty])</f>
        <v>1.1155627749851786</v>
      </c>
      <c r="K639">
        <v>-20.302626447334301</v>
      </c>
      <c r="L639">
        <f>(Table2[[#This Row],[6M Return vs Nifty]]-AVERAGE(Table2[6M Return vs Nifty]))/_xlfn.STDEV.P(Table2[6M Return vs Nifty])</f>
        <v>-0.88727587132500696</v>
      </c>
      <c r="M639">
        <v>3.6273354170490002</v>
      </c>
      <c r="N639">
        <f>(Table2[[#This Row],[1W Return vs Nifty]]-AVERAGE(Table2[1W Return vs Nifty]))/_xlfn.STDEV.P(Table2[1W Return vs Nifty])</f>
        <v>0.94944652586603939</v>
      </c>
      <c r="O639">
        <v>328.41</v>
      </c>
      <c r="P639">
        <v>318.86181353901401</v>
      </c>
      <c r="Q639">
        <v>314.47497100837501</v>
      </c>
      <c r="R639">
        <v>61.175933571740003</v>
      </c>
      <c r="S639" s="1">
        <f>(Table2[[#This Row],[Close Price]]-Table2[[#This Row],[20D EMA]])/Table2[[#This Row],[20D EMA]]</f>
        <v>2.9810298102980918E-2</v>
      </c>
      <c r="T639" s="1">
        <f>(Table2[[#This Row],[Close Price]]-Table2[[#This Row],[50D EMA]])/Table2[[#This Row],[50D EMA]]</f>
        <v>6.0647545864314908E-2</v>
      </c>
      <c r="U639" s="1">
        <f>(Table2[[#This Row],[Close Price]]-Table2[[#This Row],[200D EMA]])/Table2[[#This Row],[200D EMA]]</f>
        <v>7.5443298128146236E-2</v>
      </c>
      <c r="V639">
        <v>0.91270615146032597</v>
      </c>
      <c r="W639">
        <v>336.1</v>
      </c>
      <c r="X639">
        <v>348.05</v>
      </c>
      <c r="Y639">
        <v>328.05</v>
      </c>
      <c r="Z639">
        <v>348.05</v>
      </c>
      <c r="AA639">
        <v>328.05</v>
      </c>
      <c r="AB639">
        <v>348.05</v>
      </c>
      <c r="AC639" s="1">
        <f>(Table2[[#This Row],[Close Price]]/Table2[[#This Row],[Day Low]])-1</f>
        <v>6.2481404343943669E-3</v>
      </c>
      <c r="AD639" s="1">
        <f>(Table2[[#This Row],[Day High]]/Table2[[#This Row],[Close Price]])-1</f>
        <v>2.9124778237729299E-2</v>
      </c>
      <c r="AE639" s="1">
        <f>(Table2[[#This Row],[Close Price]]/Table2[[#This Row],[Current Week Low]])-1</f>
        <v>3.0940405426002071E-2</v>
      </c>
      <c r="AF639" s="1">
        <f>(Table2[[#This Row],[Current Week High]]/Table2[[#This Row],[Close Price]])-1</f>
        <v>2.9124778237729299E-2</v>
      </c>
      <c r="AG639" s="1">
        <f>(Table2[[#This Row],[Close Price]]/Table2[[#This Row],[Current Month Low]])-1</f>
        <v>3.0940405426002071E-2</v>
      </c>
      <c r="AH639" s="1">
        <f>(Table2[[#This Row],[Current Month High]]/Table2[[#This Row],[Close Price]])-1</f>
        <v>2.9124778237729299E-2</v>
      </c>
      <c r="AI639">
        <v>20.269071555292701</v>
      </c>
      <c r="AJ639">
        <v>32.888015717092301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0.09</v>
      </c>
      <c r="AM639" t="s">
        <v>3088</v>
      </c>
      <c r="AN639">
        <v>7.6</v>
      </c>
      <c r="AO639" t="s">
        <v>3088</v>
      </c>
      <c r="AP639">
        <v>-4.0100205392565001E-2</v>
      </c>
      <c r="AQ639">
        <f>(Table2[[#This Row],[Sharpe Ratio]]-AVERAGE(Table2[Sharpe Ratio]))/_xlfn.STDEV.P(Table2[Sharpe Ratio])</f>
        <v>-1.1614410703523743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-0.53289447147523572</v>
      </c>
      <c r="AS639">
        <f>_xlfn.RANK.AVG(Table2[[#This Row],[1Y Return vs Nifty Z-Score]],Table2[1Y Return vs Nifty Z-Score])</f>
        <v>509</v>
      </c>
      <c r="AT639">
        <f>_xlfn.RANK.AVG(Table2[[#This Row],[6M Return vs Nifty Z-Score]],Table2[6M Return vs Nifty Z-Score])</f>
        <v>622</v>
      </c>
      <c r="AU639">
        <f>_xlfn.RANK.AVG(Table2[[#This Row],[Sharpe Ratio Z-Score]],Table2[Sharpe Ratio Z-Score])</f>
        <v>639</v>
      </c>
      <c r="AV639">
        <f>(Table2[[#This Row],[Rank 1Y]]+Table2[[#This Row],[Rank 6M]]+Table2[[#This Row],[Rank Sharpe]])/3</f>
        <v>590</v>
      </c>
    </row>
    <row r="640" spans="1:48" x14ac:dyDescent="0.3">
      <c r="A640" t="s">
        <v>2368</v>
      </c>
      <c r="B640" t="s">
        <v>2369</v>
      </c>
      <c r="C640" t="s">
        <v>3034</v>
      </c>
      <c r="D640" t="s">
        <v>274</v>
      </c>
      <c r="E640">
        <v>2073.6485798599901</v>
      </c>
      <c r="F640">
        <v>642.20000000000005</v>
      </c>
      <c r="G640">
        <v>-0.13995985849860301</v>
      </c>
      <c r="H640">
        <f>(Table2[[#This Row],[1Y Return vs Nifty]]-AVERAGE(Table2[1Y Return vs Nifty]))/_xlfn.STDEV.P(Table2[1Y Return vs Nifty])</f>
        <v>-0.50538593394858866</v>
      </c>
      <c r="I640">
        <v>-2.7542997144602799</v>
      </c>
      <c r="J640">
        <f>(Table2[[#This Row],[1M Return vs Nifty]]-AVERAGE(Table2[1M Return vs Nifty]))/_xlfn.STDEV.P(Table2[1M Return vs Nifty])</f>
        <v>-0.11033882102096405</v>
      </c>
      <c r="K640">
        <v>-19.2937842529841</v>
      </c>
      <c r="L640">
        <f>(Table2[[#This Row],[6M Return vs Nifty]]-AVERAGE(Table2[6M Return vs Nifty]))/_xlfn.STDEV.P(Table2[6M Return vs Nifty])</f>
        <v>-0.85008529793930909</v>
      </c>
      <c r="M640">
        <v>-3.0697512838046301</v>
      </c>
      <c r="N640">
        <f>(Table2[[#This Row],[1W Return vs Nifty]]-AVERAGE(Table2[1W Return vs Nifty]))/_xlfn.STDEV.P(Table2[1W Return vs Nifty])</f>
        <v>-0.38709992235162888</v>
      </c>
      <c r="O640">
        <v>663.52</v>
      </c>
      <c r="P640">
        <v>646.20918327566699</v>
      </c>
      <c r="Q640">
        <v>628.85846899823298</v>
      </c>
      <c r="R640">
        <v>33.666600829890903</v>
      </c>
      <c r="S640" s="1">
        <f>(Table2[[#This Row],[Close Price]]-Table2[[#This Row],[20D EMA]])/Table2[[#This Row],[20D EMA]]</f>
        <v>-3.2131661442006174E-2</v>
      </c>
      <c r="T640" s="1">
        <f>(Table2[[#This Row],[Close Price]]-Table2[[#This Row],[50D EMA]])/Table2[[#This Row],[50D EMA]]</f>
        <v>-6.2041570739434391E-3</v>
      </c>
      <c r="U640" s="1">
        <f>(Table2[[#This Row],[Close Price]]-Table2[[#This Row],[200D EMA]])/Table2[[#This Row],[200D EMA]]</f>
        <v>2.1215474799949868E-2</v>
      </c>
      <c r="V640">
        <v>0.70867444295134596</v>
      </c>
      <c r="W640">
        <v>636.1</v>
      </c>
      <c r="X640">
        <v>667.3</v>
      </c>
      <c r="Y640">
        <v>636.1</v>
      </c>
      <c r="Z640">
        <v>673.3</v>
      </c>
      <c r="AA640">
        <v>636.1</v>
      </c>
      <c r="AB640">
        <v>694.3</v>
      </c>
      <c r="AC640" s="1">
        <f>(Table2[[#This Row],[Close Price]]/Table2[[#This Row],[Day Low]])-1</f>
        <v>9.5896871561076402E-3</v>
      </c>
      <c r="AD640" s="1">
        <f>(Table2[[#This Row],[Day High]]/Table2[[#This Row],[Close Price]])-1</f>
        <v>3.9084397383992275E-2</v>
      </c>
      <c r="AE640" s="1">
        <f>(Table2[[#This Row],[Close Price]]/Table2[[#This Row],[Current Week Low]])-1</f>
        <v>9.5896871561076402E-3</v>
      </c>
      <c r="AF640" s="1">
        <f>(Table2[[#This Row],[Current Week High]]/Table2[[#This Row],[Close Price]])-1</f>
        <v>4.8427281220803309E-2</v>
      </c>
      <c r="AG640" s="1">
        <f>(Table2[[#This Row],[Close Price]]/Table2[[#This Row],[Current Month Low]])-1</f>
        <v>9.5896871561076402E-3</v>
      </c>
      <c r="AH640" s="1">
        <f>(Table2[[#This Row],[Current Month High]]/Table2[[#This Row],[Close Price]])-1</f>
        <v>8.1127374649641704E-2</v>
      </c>
      <c r="AI640">
        <v>19.573341638118901</v>
      </c>
      <c r="AJ640">
        <v>33.208877826177101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-0.05</v>
      </c>
      <c r="AM640" t="s">
        <v>3089</v>
      </c>
      <c r="AN640">
        <v>-1.92</v>
      </c>
      <c r="AO640" t="s">
        <v>3089</v>
      </c>
      <c r="AP640">
        <v>-6.1224376555163003E-2</v>
      </c>
      <c r="AQ640">
        <f>(Table2[[#This Row],[Sharpe Ratio]]-AVERAGE(Table2[Sharpe Ratio]))/_xlfn.STDEV.P(Table2[Sharpe Ratio])</f>
        <v>-1.4087990444994447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-3.2617090197599357</v>
      </c>
      <c r="AS640">
        <f>_xlfn.RANK.AVG(Table2[[#This Row],[1Y Return vs Nifty Z-Score]],Table2[1Y Return vs Nifty Z-Score])</f>
        <v>492</v>
      </c>
      <c r="AT640">
        <f>_xlfn.RANK.AVG(Table2[[#This Row],[6M Return vs Nifty Z-Score]],Table2[6M Return vs Nifty Z-Score])</f>
        <v>605</v>
      </c>
      <c r="AU640">
        <f>_xlfn.RANK.AVG(Table2[[#This Row],[Sharpe Ratio Z-Score]],Table2[Sharpe Ratio Z-Score])</f>
        <v>673</v>
      </c>
      <c r="AV640">
        <f>(Table2[[#This Row],[Rank 1Y]]+Table2[[#This Row],[Rank 6M]]+Table2[[#This Row],[Rank Sharpe]])/3</f>
        <v>590</v>
      </c>
    </row>
    <row r="641" spans="1:48" x14ac:dyDescent="0.3">
      <c r="A641" t="s">
        <v>884</v>
      </c>
      <c r="B641" t="s">
        <v>885</v>
      </c>
      <c r="C641" t="s">
        <v>3037</v>
      </c>
      <c r="D641" t="s">
        <v>130</v>
      </c>
      <c r="E641">
        <v>16408.462154149998</v>
      </c>
      <c r="F641">
        <v>55.99</v>
      </c>
      <c r="G641">
        <v>-9.5351220406033708</v>
      </c>
      <c r="H641">
        <f>(Table2[[#This Row],[1Y Return vs Nifty]]-AVERAGE(Table2[1Y Return vs Nifty]))/_xlfn.STDEV.P(Table2[1Y Return vs Nifty])</f>
        <v>-0.65242528512508058</v>
      </c>
      <c r="I641">
        <v>-5.1206141144915902</v>
      </c>
      <c r="J641">
        <f>(Table2[[#This Row],[1M Return vs Nifty]]-AVERAGE(Table2[1M Return vs Nifty]))/_xlfn.STDEV.P(Table2[1M Return vs Nifty])</f>
        <v>-0.36126924812833244</v>
      </c>
      <c r="K641">
        <v>-28.6727459975131</v>
      </c>
      <c r="L641">
        <f>(Table2[[#This Row],[6M Return vs Nifty]]-AVERAGE(Table2[6M Return vs Nifty]))/_xlfn.STDEV.P(Table2[6M Return vs Nifty])</f>
        <v>-1.1958370587151641</v>
      </c>
      <c r="M641">
        <v>-3.6356990993133</v>
      </c>
      <c r="N641">
        <f>(Table2[[#This Row],[1W Return vs Nifty]]-AVERAGE(Table2[1W Return vs Nifty]))/_xlfn.STDEV.P(Table2[1W Return vs Nifty])</f>
        <v>-0.50004687622610178</v>
      </c>
      <c r="O641">
        <v>57.27</v>
      </c>
      <c r="P641">
        <v>58.378528513573002</v>
      </c>
      <c r="Q641">
        <v>56.038293051586002</v>
      </c>
      <c r="R641">
        <v>43.192667636946503</v>
      </c>
      <c r="S641" s="1">
        <f>(Table2[[#This Row],[Close Price]]-Table2[[#This Row],[20D EMA]])/Table2[[#This Row],[20D EMA]]</f>
        <v>-2.2350270647808645E-2</v>
      </c>
      <c r="T641" s="1">
        <f>(Table2[[#This Row],[Close Price]]-Table2[[#This Row],[50D EMA]])/Table2[[#This Row],[50D EMA]]</f>
        <v>-4.0914503575020182E-2</v>
      </c>
      <c r="U641" s="1">
        <f>(Table2[[#This Row],[Close Price]]-Table2[[#This Row],[200D EMA]])/Table2[[#This Row],[200D EMA]]</f>
        <v>-8.6178662761095118E-4</v>
      </c>
      <c r="V641">
        <v>0.68124660269651904</v>
      </c>
      <c r="W641">
        <v>54.05</v>
      </c>
      <c r="X641">
        <v>56.25</v>
      </c>
      <c r="Y641">
        <v>53.75</v>
      </c>
      <c r="Z641">
        <v>56.25</v>
      </c>
      <c r="AA641">
        <v>53.75</v>
      </c>
      <c r="AB641">
        <v>59.59</v>
      </c>
      <c r="AC641" s="1">
        <f>(Table2[[#This Row],[Close Price]]/Table2[[#This Row],[Day Low]])-1</f>
        <v>3.5892691951896483E-2</v>
      </c>
      <c r="AD641" s="1">
        <f>(Table2[[#This Row],[Day High]]/Table2[[#This Row],[Close Price]])-1</f>
        <v>4.6436863725665134E-3</v>
      </c>
      <c r="AE641" s="1">
        <f>(Table2[[#This Row],[Close Price]]/Table2[[#This Row],[Current Week Low]])-1</f>
        <v>4.1674418604651153E-2</v>
      </c>
      <c r="AF641" s="1">
        <f>(Table2[[#This Row],[Current Week High]]/Table2[[#This Row],[Close Price]])-1</f>
        <v>4.6436863725665134E-3</v>
      </c>
      <c r="AG641" s="1">
        <f>(Table2[[#This Row],[Close Price]]/Table2[[#This Row],[Current Month Low]])-1</f>
        <v>4.1674418604651153E-2</v>
      </c>
      <c r="AH641" s="1">
        <f>(Table2[[#This Row],[Current Month High]]/Table2[[#This Row],[Close Price]])-1</f>
        <v>6.429719592784422E-2</v>
      </c>
      <c r="AI641">
        <v>31.6306483300589</v>
      </c>
      <c r="AJ641">
        <v>43.014048531289902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-0.08</v>
      </c>
      <c r="AM641" t="s">
        <v>3089</v>
      </c>
      <c r="AN641">
        <v>-1.17</v>
      </c>
      <c r="AO641" t="s">
        <v>3089</v>
      </c>
      <c r="AQ641">
        <f>(Table2[[#This Row],[Sharpe Ratio]]-AVERAGE(Table2[Sharpe Ratio]))/_xlfn.STDEV.P(Table2[Sharpe Ratio])</f>
        <v>-0.69187918825832739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551</v>
      </c>
      <c r="AT641">
        <f>_xlfn.RANK.AVG(Table2[[#This Row],[6M Return vs Nifty Z-Score]],Table2[6M Return vs Nifty Z-Score])</f>
        <v>679</v>
      </c>
      <c r="AU641">
        <f>_xlfn.RANK.AVG(Table2[[#This Row],[Sharpe Ratio Z-Score]],Table2[Sharpe Ratio Z-Score])</f>
        <v>542.5</v>
      </c>
      <c r="AV641">
        <f>(Table2[[#This Row],[Rank 1Y]]+Table2[[#This Row],[Rank 6M]]+Table2[[#This Row],[Rank Sharpe]])/3</f>
        <v>590.83333333333337</v>
      </c>
    </row>
    <row r="642" spans="1:48" x14ac:dyDescent="0.3">
      <c r="A642" t="s">
        <v>1341</v>
      </c>
      <c r="B642" t="s">
        <v>1342</v>
      </c>
      <c r="C642" t="s">
        <v>3039</v>
      </c>
      <c r="D642" t="s">
        <v>392</v>
      </c>
      <c r="E642">
        <v>7813.09326383999</v>
      </c>
      <c r="F642">
        <v>177.44</v>
      </c>
      <c r="G642">
        <v>-34.652939891412402</v>
      </c>
      <c r="H642">
        <f>(Table2[[#This Row],[1Y Return vs Nifty]]-AVERAGE(Table2[1Y Return vs Nifty]))/_xlfn.STDEV.P(Table2[1Y Return vs Nifty])</f>
        <v>-1.0455326704118417</v>
      </c>
      <c r="I642">
        <v>-5.2755847765740898</v>
      </c>
      <c r="J642">
        <f>(Table2[[#This Row],[1M Return vs Nifty]]-AVERAGE(Table2[1M Return vs Nifty]))/_xlfn.STDEV.P(Table2[1M Return vs Nifty])</f>
        <v>-0.37770275942546133</v>
      </c>
      <c r="K642">
        <v>-15.4001991218417</v>
      </c>
      <c r="L642">
        <f>(Table2[[#This Row],[6M Return vs Nifty]]-AVERAGE(Table2[6M Return vs Nifty]))/_xlfn.STDEV.P(Table2[6M Return vs Nifty])</f>
        <v>-0.70654980312737481</v>
      </c>
      <c r="M642">
        <v>-4.8119590089619297</v>
      </c>
      <c r="N642">
        <f>(Table2[[#This Row],[1W Return vs Nifty]]-AVERAGE(Table2[1W Return vs Nifty]))/_xlfn.STDEV.P(Table2[1W Return vs Nifty])</f>
        <v>-0.73479462172285981</v>
      </c>
      <c r="O642">
        <v>187.71</v>
      </c>
      <c r="P642">
        <v>183.93832613329201</v>
      </c>
      <c r="Q642">
        <v>190.90505453228999</v>
      </c>
      <c r="R642">
        <v>26.0588300395974</v>
      </c>
      <c r="S642" s="1">
        <f>(Table2[[#This Row],[Close Price]]-Table2[[#This Row],[20D EMA]])/Table2[[#This Row],[20D EMA]]</f>
        <v>-5.4712055830802887E-2</v>
      </c>
      <c r="T642" s="1">
        <f>(Table2[[#This Row],[Close Price]]-Table2[[#This Row],[50D EMA]])/Table2[[#This Row],[50D EMA]]</f>
        <v>-3.5328831515966719E-2</v>
      </c>
      <c r="U642" s="1">
        <f>(Table2[[#This Row],[Close Price]]-Table2[[#This Row],[200D EMA]])/Table2[[#This Row],[200D EMA]]</f>
        <v>-7.0532729294564042E-2</v>
      </c>
      <c r="V642">
        <v>1.1584890633332601</v>
      </c>
      <c r="W642">
        <v>176.35</v>
      </c>
      <c r="X642">
        <v>184.65</v>
      </c>
      <c r="Y642">
        <v>176.35</v>
      </c>
      <c r="Z642">
        <v>185.9</v>
      </c>
      <c r="AA642">
        <v>176.35</v>
      </c>
      <c r="AB642">
        <v>196.7</v>
      </c>
      <c r="AC642" s="1">
        <f>(Table2[[#This Row],[Close Price]]/Table2[[#This Row],[Day Low]])-1</f>
        <v>6.1808902750213335E-3</v>
      </c>
      <c r="AD642" s="1">
        <f>(Table2[[#This Row],[Day High]]/Table2[[#This Row],[Close Price]])-1</f>
        <v>4.0633453561767396E-2</v>
      </c>
      <c r="AE642" s="1">
        <f>(Table2[[#This Row],[Close Price]]/Table2[[#This Row],[Current Week Low]])-1</f>
        <v>6.1808902750213335E-3</v>
      </c>
      <c r="AF642" s="1">
        <f>(Table2[[#This Row],[Current Week High]]/Table2[[#This Row],[Close Price]])-1</f>
        <v>4.7678088367899107E-2</v>
      </c>
      <c r="AG642" s="1">
        <f>(Table2[[#This Row],[Close Price]]/Table2[[#This Row],[Current Month Low]])-1</f>
        <v>6.1808902750213335E-3</v>
      </c>
      <c r="AH642" s="1">
        <f>(Table2[[#This Row],[Current Month High]]/Table2[[#This Row],[Close Price]])-1</f>
        <v>0.10854373309287646</v>
      </c>
      <c r="AI642">
        <v>45.401262398557201</v>
      </c>
      <c r="AJ642">
        <v>22.372413793103402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-0.04</v>
      </c>
      <c r="AM642" t="s">
        <v>3089</v>
      </c>
      <c r="AN642">
        <v>-6.08</v>
      </c>
      <c r="AO642" t="s">
        <v>3089</v>
      </c>
      <c r="AQ642">
        <f>(Table2[[#This Row],[Sharpe Ratio]]-AVERAGE(Table2[Sharpe Ratio]))/_xlfn.STDEV.P(Table2[Sharpe Ratio])</f>
        <v>-0.69187918825832739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674</v>
      </c>
      <c r="AT642">
        <f>_xlfn.RANK.AVG(Table2[[#This Row],[6M Return vs Nifty Z-Score]],Table2[6M Return vs Nifty Z-Score])</f>
        <v>556</v>
      </c>
      <c r="AU642">
        <f>_xlfn.RANK.AVG(Table2[[#This Row],[Sharpe Ratio Z-Score]],Table2[Sharpe Ratio Z-Score])</f>
        <v>542.5</v>
      </c>
      <c r="AV642">
        <f>(Table2[[#This Row],[Rank 1Y]]+Table2[[#This Row],[Rank 6M]]+Table2[[#This Row],[Rank Sharpe]])/3</f>
        <v>590.83333333333337</v>
      </c>
    </row>
    <row r="643" spans="1:48" x14ac:dyDescent="0.3">
      <c r="A643" t="s">
        <v>1634</v>
      </c>
      <c r="B643" t="s">
        <v>1635</v>
      </c>
      <c r="C643" t="s">
        <v>3038</v>
      </c>
      <c r="D643" t="s">
        <v>75</v>
      </c>
      <c r="E643">
        <v>4958.29497808</v>
      </c>
      <c r="F643">
        <v>218.8</v>
      </c>
      <c r="G643">
        <v>-6.3935974557876198</v>
      </c>
      <c r="H643">
        <f>(Table2[[#This Row],[1Y Return vs Nifty]]-AVERAGE(Table2[1Y Return vs Nifty]))/_xlfn.STDEV.P(Table2[1Y Return vs Nifty])</f>
        <v>-0.60325873241392536</v>
      </c>
      <c r="I643">
        <v>-5.0609954425037298</v>
      </c>
      <c r="J643">
        <f>(Table2[[#This Row],[1M Return vs Nifty]]-AVERAGE(Table2[1M Return vs Nifty]))/_xlfn.STDEV.P(Table2[1M Return vs Nifty])</f>
        <v>-0.35494712169184117</v>
      </c>
      <c r="K643">
        <v>-12.850335020791301</v>
      </c>
      <c r="L643">
        <f>(Table2[[#This Row],[6M Return vs Nifty]]-AVERAGE(Table2[6M Return vs Nifty]))/_xlfn.STDEV.P(Table2[6M Return vs Nifty])</f>
        <v>-0.61255005915874294</v>
      </c>
      <c r="M643">
        <v>-4.3155878271852997</v>
      </c>
      <c r="N643">
        <f>(Table2[[#This Row],[1W Return vs Nifty]]-AVERAGE(Table2[1W Return vs Nifty]))/_xlfn.STDEV.P(Table2[1W Return vs Nifty])</f>
        <v>-0.63573316864108931</v>
      </c>
      <c r="O643">
        <v>227.84</v>
      </c>
      <c r="P643">
        <v>222.169435622935</v>
      </c>
      <c r="Q643">
        <v>209.225254928271</v>
      </c>
      <c r="R643">
        <v>28.4082967869576</v>
      </c>
      <c r="S643" s="1">
        <f>(Table2[[#This Row],[Close Price]]-Table2[[#This Row],[20D EMA]])/Table2[[#This Row],[20D EMA]]</f>
        <v>-3.9676966292134797E-2</v>
      </c>
      <c r="T643" s="1">
        <f>(Table2[[#This Row],[Close Price]]-Table2[[#This Row],[50D EMA]])/Table2[[#This Row],[50D EMA]]</f>
        <v>-1.5166062845177219E-2</v>
      </c>
      <c r="U643" s="1">
        <f>(Table2[[#This Row],[Close Price]]-Table2[[#This Row],[200D EMA]])/Table2[[#This Row],[200D EMA]]</f>
        <v>4.5762855325527201E-2</v>
      </c>
      <c r="V643">
        <v>0.897420749951787</v>
      </c>
      <c r="W643">
        <v>217.35</v>
      </c>
      <c r="X643">
        <v>221.89</v>
      </c>
      <c r="Y643">
        <v>217</v>
      </c>
      <c r="Z643">
        <v>225.45</v>
      </c>
      <c r="AA643">
        <v>217</v>
      </c>
      <c r="AB643">
        <v>233.51</v>
      </c>
      <c r="AC643" s="1">
        <f>(Table2[[#This Row],[Close Price]]/Table2[[#This Row],[Day Low]])-1</f>
        <v>6.6712675408329147E-3</v>
      </c>
      <c r="AD643" s="1">
        <f>(Table2[[#This Row],[Day High]]/Table2[[#This Row],[Close Price]])-1</f>
        <v>1.4122486288848046E-2</v>
      </c>
      <c r="AE643" s="1">
        <f>(Table2[[#This Row],[Close Price]]/Table2[[#This Row],[Current Week Low]])-1</f>
        <v>8.2949308755759787E-3</v>
      </c>
      <c r="AF643" s="1">
        <f>(Table2[[#This Row],[Current Week High]]/Table2[[#This Row],[Close Price]])-1</f>
        <v>3.0393053016453342E-2</v>
      </c>
      <c r="AG643" s="1">
        <f>(Table2[[#This Row],[Close Price]]/Table2[[#This Row],[Current Month Low]])-1</f>
        <v>8.2949308755759787E-3</v>
      </c>
      <c r="AH643" s="1">
        <f>(Table2[[#This Row],[Current Month High]]/Table2[[#This Row],[Close Price]])-1</f>
        <v>6.7230347349177322E-2</v>
      </c>
      <c r="AI643">
        <v>12.8884826325411</v>
      </c>
      <c r="AJ643">
        <v>24.2123190462673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0.06</v>
      </c>
      <c r="AM643" t="s">
        <v>3088</v>
      </c>
      <c r="AN643">
        <v>-3.2</v>
      </c>
      <c r="AO643" t="s">
        <v>3089</v>
      </c>
      <c r="AP643">
        <v>-9.6695672463648005E-2</v>
      </c>
      <c r="AQ643">
        <f>(Table2[[#This Row],[Sharpe Ratio]]-AVERAGE(Table2[Sharpe Ratio]))/_xlfn.STDEV.P(Table2[Sharpe Ratio])</f>
        <v>-1.8241577266819371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-4.0306468085875364</v>
      </c>
      <c r="AS643">
        <f>_xlfn.RANK.AVG(Table2[[#This Row],[1Y Return vs Nifty Z-Score]],Table2[1Y Return vs Nifty Z-Score])</f>
        <v>535</v>
      </c>
      <c r="AT643">
        <f>_xlfn.RANK.AVG(Table2[[#This Row],[6M Return vs Nifty Z-Score]],Table2[6M Return vs Nifty Z-Score])</f>
        <v>530</v>
      </c>
      <c r="AU643">
        <f>_xlfn.RANK.AVG(Table2[[#This Row],[Sharpe Ratio Z-Score]],Table2[Sharpe Ratio Z-Score])</f>
        <v>713</v>
      </c>
      <c r="AV643">
        <f>(Table2[[#This Row],[Rank 1Y]]+Table2[[#This Row],[Rank 6M]]+Table2[[#This Row],[Rank Sharpe]])/3</f>
        <v>592.66666666666663</v>
      </c>
    </row>
    <row r="644" spans="1:48" x14ac:dyDescent="0.3">
      <c r="A644" t="s">
        <v>453</v>
      </c>
      <c r="B644" t="s">
        <v>454</v>
      </c>
      <c r="C644" t="s">
        <v>3030</v>
      </c>
      <c r="D644" t="s">
        <v>54</v>
      </c>
      <c r="E644">
        <v>47264.55615135</v>
      </c>
      <c r="F644">
        <v>635.9</v>
      </c>
      <c r="G644">
        <v>-35.335982423774396</v>
      </c>
      <c r="H644">
        <f>(Table2[[#This Row],[1Y Return vs Nifty]]-AVERAGE(Table2[1Y Return vs Nifty]))/_xlfn.STDEV.P(Table2[1Y Return vs Nifty])</f>
        <v>-1.0562226541330122</v>
      </c>
      <c r="I644">
        <v>-3.7219718164930402</v>
      </c>
      <c r="J644">
        <f>(Table2[[#This Row],[1M Return vs Nifty]]-AVERAGE(Table2[1M Return vs Nifty]))/_xlfn.STDEV.P(Table2[1M Return vs Nifty])</f>
        <v>-0.21295340759481604</v>
      </c>
      <c r="K644">
        <v>-6.2613497102413298</v>
      </c>
      <c r="L644">
        <f>(Table2[[#This Row],[6M Return vs Nifty]]-AVERAGE(Table2[6M Return vs Nifty]))/_xlfn.STDEV.P(Table2[6M Return vs Nifty])</f>
        <v>-0.36964968970390388</v>
      </c>
      <c r="M644">
        <v>0.42624188575398902</v>
      </c>
      <c r="N644">
        <f>(Table2[[#This Row],[1W Return vs Nifty]]-AVERAGE(Table2[1W Return vs Nifty]))/_xlfn.STDEV.P(Table2[1W Return vs Nifty])</f>
        <v>0.31060005712918376</v>
      </c>
      <c r="O644">
        <v>645.27</v>
      </c>
      <c r="P644">
        <v>646.48585375519201</v>
      </c>
      <c r="Q644">
        <v>656.12812665322394</v>
      </c>
      <c r="R644">
        <v>41.129939645653003</v>
      </c>
      <c r="S644" s="1">
        <f>(Table2[[#This Row],[Close Price]]-Table2[[#This Row],[20D EMA]])/Table2[[#This Row],[20D EMA]]</f>
        <v>-1.452105320253538E-2</v>
      </c>
      <c r="T644" s="1">
        <f>(Table2[[#This Row],[Close Price]]-Table2[[#This Row],[50D EMA]])/Table2[[#This Row],[50D EMA]]</f>
        <v>-1.6374455363103169E-2</v>
      </c>
      <c r="U644" s="1">
        <f>(Table2[[#This Row],[Close Price]]-Table2[[#This Row],[200D EMA]])/Table2[[#This Row],[200D EMA]]</f>
        <v>-3.0829537450868819E-2</v>
      </c>
      <c r="V644">
        <v>0.82264235383062101</v>
      </c>
      <c r="W644">
        <v>633</v>
      </c>
      <c r="X644">
        <v>644.9</v>
      </c>
      <c r="Y644">
        <v>622.29999999999995</v>
      </c>
      <c r="Z644">
        <v>644.9</v>
      </c>
      <c r="AA644">
        <v>622.29999999999995</v>
      </c>
      <c r="AB644">
        <v>659.85</v>
      </c>
      <c r="AC644" s="1">
        <f>(Table2[[#This Row],[Close Price]]/Table2[[#This Row],[Day Low]])-1</f>
        <v>4.5813586097946946E-3</v>
      </c>
      <c r="AD644" s="1">
        <f>(Table2[[#This Row],[Day High]]/Table2[[#This Row],[Close Price]])-1</f>
        <v>1.4153168737222943E-2</v>
      </c>
      <c r="AE644" s="1">
        <f>(Table2[[#This Row],[Close Price]]/Table2[[#This Row],[Current Week Low]])-1</f>
        <v>2.1854411055761025E-2</v>
      </c>
      <c r="AF644" s="1">
        <f>(Table2[[#This Row],[Current Week High]]/Table2[[#This Row],[Close Price]])-1</f>
        <v>1.4153168737222943E-2</v>
      </c>
      <c r="AG644" s="1">
        <f>(Table2[[#This Row],[Close Price]]/Table2[[#This Row],[Current Month Low]])-1</f>
        <v>2.1854411055761025E-2</v>
      </c>
      <c r="AH644" s="1">
        <f>(Table2[[#This Row],[Current Month High]]/Table2[[#This Row],[Close Price]])-1</f>
        <v>3.7663154584054226E-2</v>
      </c>
      <c r="AI644">
        <v>27.913193898411599</v>
      </c>
      <c r="AJ644">
        <v>14.8455842513996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-0.01</v>
      </c>
      <c r="AM644" t="s">
        <v>3089</v>
      </c>
      <c r="AN644">
        <v>0.36</v>
      </c>
      <c r="AO644" t="s">
        <v>3088</v>
      </c>
      <c r="AP644">
        <v>-4.2202580395279E-2</v>
      </c>
      <c r="AQ644">
        <f>(Table2[[#This Row],[Sharpe Ratio]]-AVERAGE(Table2[Sharpe Ratio]))/_xlfn.STDEV.P(Table2[Sharpe Ratio])</f>
        <v>-1.1860592775031262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682</v>
      </c>
      <c r="AT644">
        <f>_xlfn.RANK.AVG(Table2[[#This Row],[6M Return vs Nifty Z-Score]],Table2[6M Return vs Nifty Z-Score])</f>
        <v>454</v>
      </c>
      <c r="AU644">
        <f>_xlfn.RANK.AVG(Table2[[#This Row],[Sharpe Ratio Z-Score]],Table2[Sharpe Ratio Z-Score])</f>
        <v>643</v>
      </c>
      <c r="AV644">
        <f>(Table2[[#This Row],[Rank 1Y]]+Table2[[#This Row],[Rank 6M]]+Table2[[#This Row],[Rank Sharpe]])/3</f>
        <v>593</v>
      </c>
    </row>
    <row r="645" spans="1:48" x14ac:dyDescent="0.3">
      <c r="A645" t="s">
        <v>1386</v>
      </c>
      <c r="B645" t="s">
        <v>1387</v>
      </c>
      <c r="C645" t="s">
        <v>3044</v>
      </c>
      <c r="D645" t="s">
        <v>539</v>
      </c>
      <c r="E645">
        <v>7428.2532600000004</v>
      </c>
      <c r="F645">
        <v>2292.6</v>
      </c>
      <c r="G645">
        <v>-19.835425440060401</v>
      </c>
      <c r="H645">
        <f>(Table2[[#This Row],[1Y Return vs Nifty]]-AVERAGE(Table2[1Y Return vs Nifty]))/_xlfn.STDEV.P(Table2[1Y Return vs Nifty])</f>
        <v>-0.81363058413119915</v>
      </c>
      <c r="I645">
        <v>-2.4243230532323099</v>
      </c>
      <c r="J645">
        <f>(Table2[[#This Row],[1M Return vs Nifty]]-AVERAGE(Table2[1M Return vs Nifty]))/_xlfn.STDEV.P(Table2[1M Return vs Nifty])</f>
        <v>-7.5347196688921647E-2</v>
      </c>
      <c r="K645">
        <v>-8.7274557899460792</v>
      </c>
      <c r="L645">
        <f>(Table2[[#This Row],[6M Return vs Nifty]]-AVERAGE(Table2[6M Return vs Nifty]))/_xlfn.STDEV.P(Table2[6M Return vs Nifty])</f>
        <v>-0.46056172693609942</v>
      </c>
      <c r="M645">
        <v>-2.1657707816048601</v>
      </c>
      <c r="N645">
        <f>(Table2[[#This Row],[1W Return vs Nifty]]-AVERAGE(Table2[1W Return vs Nifty]))/_xlfn.STDEV.P(Table2[1W Return vs Nifty])</f>
        <v>-0.20669133822517213</v>
      </c>
      <c r="O645">
        <v>2355.6999999999998</v>
      </c>
      <c r="P645">
        <v>2312.2333606780498</v>
      </c>
      <c r="Q645">
        <v>2272.5611983265499</v>
      </c>
      <c r="R645">
        <v>37.933616258538102</v>
      </c>
      <c r="S645" s="1">
        <f>(Table2[[#This Row],[Close Price]]-Table2[[#This Row],[20D EMA]])/Table2[[#This Row],[20D EMA]]</f>
        <v>-2.6786093305599147E-2</v>
      </c>
      <c r="T645" s="1">
        <f>(Table2[[#This Row],[Close Price]]-Table2[[#This Row],[50D EMA]])/Table2[[#This Row],[50D EMA]]</f>
        <v>-8.4910809661065366E-3</v>
      </c>
      <c r="U645" s="1">
        <f>(Table2[[#This Row],[Close Price]]-Table2[[#This Row],[200D EMA]])/Table2[[#This Row],[200D EMA]]</f>
        <v>8.8177170710324812E-3</v>
      </c>
      <c r="V645">
        <v>1.2782489524999201</v>
      </c>
      <c r="W645">
        <v>2280.0500000000002</v>
      </c>
      <c r="X645">
        <v>2375</v>
      </c>
      <c r="Y645">
        <v>2275</v>
      </c>
      <c r="Z645">
        <v>2381.4</v>
      </c>
      <c r="AA645">
        <v>2275</v>
      </c>
      <c r="AB645">
        <v>2549.75</v>
      </c>
      <c r="AC645" s="1">
        <f>(Table2[[#This Row],[Close Price]]/Table2[[#This Row],[Day Low]])-1</f>
        <v>5.5042652573407125E-3</v>
      </c>
      <c r="AD645" s="1">
        <f>(Table2[[#This Row],[Day High]]/Table2[[#This Row],[Close Price]])-1</f>
        <v>3.5941725551775328E-2</v>
      </c>
      <c r="AE645" s="1">
        <f>(Table2[[#This Row],[Close Price]]/Table2[[#This Row],[Current Week Low]])-1</f>
        <v>7.7362637362636821E-3</v>
      </c>
      <c r="AF645" s="1">
        <f>(Table2[[#This Row],[Current Week High]]/Table2[[#This Row],[Close Price]])-1</f>
        <v>3.8733315885893793E-2</v>
      </c>
      <c r="AG645" s="1">
        <f>(Table2[[#This Row],[Close Price]]/Table2[[#This Row],[Current Month Low]])-1</f>
        <v>7.7362637362636821E-3</v>
      </c>
      <c r="AH645" s="1">
        <f>(Table2[[#This Row],[Current Month High]]/Table2[[#This Row],[Close Price]])-1</f>
        <v>0.11216522725290079</v>
      </c>
      <c r="AI645">
        <v>19.296868184593901</v>
      </c>
      <c r="AJ645">
        <v>16.969387755102002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0</v>
      </c>
      <c r="AM645" t="s">
        <v>3090</v>
      </c>
      <c r="AN645">
        <v>1.27</v>
      </c>
      <c r="AO645" t="s">
        <v>3088</v>
      </c>
      <c r="AP645">
        <v>-6.7502520482226006E-2</v>
      </c>
      <c r="AQ645">
        <f>(Table2[[#This Row],[Sharpe Ratio]]-AVERAGE(Table2[Sharpe Ratio]))/_xlfn.STDEV.P(Table2[Sharpe Ratio])</f>
        <v>-1.482314305820166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-3.038545151801558</v>
      </c>
      <c r="AS645">
        <f>_xlfn.RANK.AVG(Table2[[#This Row],[1Y Return vs Nifty Z-Score]],Table2[1Y Return vs Nifty Z-Score])</f>
        <v>616</v>
      </c>
      <c r="AT645">
        <f>_xlfn.RANK.AVG(Table2[[#This Row],[6M Return vs Nifty Z-Score]],Table2[6M Return vs Nifty Z-Score])</f>
        <v>479</v>
      </c>
      <c r="AU645">
        <f>_xlfn.RANK.AVG(Table2[[#This Row],[Sharpe Ratio Z-Score]],Table2[Sharpe Ratio Z-Score])</f>
        <v>685</v>
      </c>
      <c r="AV645">
        <f>(Table2[[#This Row],[Rank 1Y]]+Table2[[#This Row],[Rank 6M]]+Table2[[#This Row],[Rank Sharpe]])/3</f>
        <v>593.33333333333337</v>
      </c>
    </row>
    <row r="646" spans="1:48" x14ac:dyDescent="0.3">
      <c r="A646" t="s">
        <v>1446</v>
      </c>
      <c r="B646" t="s">
        <v>1447</v>
      </c>
      <c r="C646" t="s">
        <v>3040</v>
      </c>
      <c r="D646" t="s">
        <v>837</v>
      </c>
      <c r="E646">
        <v>6903.8702477280003</v>
      </c>
      <c r="F646">
        <v>38.96</v>
      </c>
      <c r="G646">
        <v>-25.653144859083401</v>
      </c>
      <c r="H646">
        <f>(Table2[[#This Row],[1Y Return vs Nifty]]-AVERAGE(Table2[1Y Return vs Nifty]))/_xlfn.STDEV.P(Table2[1Y Return vs Nifty])</f>
        <v>-0.9046810281915888</v>
      </c>
      <c r="I646">
        <v>-3.6954982546560702</v>
      </c>
      <c r="J646">
        <f>(Table2[[#This Row],[1M Return vs Nifty]]-AVERAGE(Table2[1M Return vs Nifty]))/_xlfn.STDEV.P(Table2[1M Return vs Nifty])</f>
        <v>-0.21014607895804813</v>
      </c>
      <c r="K646">
        <v>-33.314396141709203</v>
      </c>
      <c r="L646">
        <f>(Table2[[#This Row],[6M Return vs Nifty]]-AVERAGE(Table2[6M Return vs Nifty]))/_xlfn.STDEV.P(Table2[6M Return vs Nifty])</f>
        <v>-1.3669496779981525</v>
      </c>
      <c r="M646">
        <v>-2.1599720899973498</v>
      </c>
      <c r="N646">
        <f>(Table2[[#This Row],[1W Return vs Nifty]]-AVERAGE(Table2[1W Return vs Nifty]))/_xlfn.STDEV.P(Table2[1W Return vs Nifty])</f>
        <v>-0.20553408567365006</v>
      </c>
      <c r="O646">
        <v>41.13</v>
      </c>
      <c r="P646">
        <v>41.932428703828002</v>
      </c>
      <c r="Q646">
        <v>43.383166470492</v>
      </c>
      <c r="R646">
        <v>22.892449870192301</v>
      </c>
      <c r="S646" s="1">
        <f>(Table2[[#This Row],[Close Price]]-Table2[[#This Row],[20D EMA]])/Table2[[#This Row],[20D EMA]]</f>
        <v>-5.2759542912715819E-2</v>
      </c>
      <c r="T646" s="1">
        <f>(Table2[[#This Row],[Close Price]]-Table2[[#This Row],[50D EMA]])/Table2[[#This Row],[50D EMA]]</f>
        <v>-7.0886156507234427E-2</v>
      </c>
      <c r="U646" s="1">
        <f>(Table2[[#This Row],[Close Price]]-Table2[[#This Row],[200D EMA]])/Table2[[#This Row],[200D EMA]]</f>
        <v>-0.10195582366032484</v>
      </c>
      <c r="V646">
        <v>2.1725038332712399</v>
      </c>
      <c r="W646">
        <v>38.82</v>
      </c>
      <c r="X646">
        <v>40.56</v>
      </c>
      <c r="Y646">
        <v>38.82</v>
      </c>
      <c r="Z646">
        <v>40.56</v>
      </c>
      <c r="AA646">
        <v>38.82</v>
      </c>
      <c r="AB646">
        <v>42.75</v>
      </c>
      <c r="AC646" s="1">
        <f>(Table2[[#This Row],[Close Price]]/Table2[[#This Row],[Day Low]])-1</f>
        <v>3.606388459556964E-3</v>
      </c>
      <c r="AD646" s="1">
        <f>(Table2[[#This Row],[Day High]]/Table2[[#This Row],[Close Price]])-1</f>
        <v>4.1067761806981462E-2</v>
      </c>
      <c r="AE646" s="1">
        <f>(Table2[[#This Row],[Close Price]]/Table2[[#This Row],[Current Week Low]])-1</f>
        <v>3.606388459556964E-3</v>
      </c>
      <c r="AF646" s="1">
        <f>(Table2[[#This Row],[Current Week High]]/Table2[[#This Row],[Close Price]])-1</f>
        <v>4.1067761806981462E-2</v>
      </c>
      <c r="AG646" s="1">
        <f>(Table2[[#This Row],[Close Price]]/Table2[[#This Row],[Current Month Low]])-1</f>
        <v>3.606388459556964E-3</v>
      </c>
      <c r="AH646" s="1">
        <f>(Table2[[#This Row],[Current Month High]]/Table2[[#This Row],[Close Price]])-1</f>
        <v>9.727926078028748E-2</v>
      </c>
      <c r="AI646">
        <v>38.603696098562601</v>
      </c>
      <c r="AJ646">
        <v>5.2972972972973098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-0.18</v>
      </c>
      <c r="AM646" t="s">
        <v>3089</v>
      </c>
      <c r="AN646">
        <v>-2.77</v>
      </c>
      <c r="AO646" t="s">
        <v>3089</v>
      </c>
      <c r="AP646">
        <v>2.7334658878943999E-2</v>
      </c>
      <c r="AQ646">
        <f>(Table2[[#This Row],[Sharpe Ratio]]-AVERAGE(Table2[Sharpe Ratio]))/_xlfn.STDEV.P(Table2[Sharpe Ratio])</f>
        <v>-0.37179818757658289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638</v>
      </c>
      <c r="AT646">
        <f>_xlfn.RANK.AVG(Table2[[#This Row],[6M Return vs Nifty Z-Score]],Table2[6M Return vs Nifty Z-Score])</f>
        <v>702</v>
      </c>
      <c r="AU646">
        <f>_xlfn.RANK.AVG(Table2[[#This Row],[Sharpe Ratio Z-Score]],Table2[Sharpe Ratio Z-Score])</f>
        <v>440</v>
      </c>
      <c r="AV646">
        <f>(Table2[[#This Row],[Rank 1Y]]+Table2[[#This Row],[Rank 6M]]+Table2[[#This Row],[Rank Sharpe]])/3</f>
        <v>593.33333333333337</v>
      </c>
    </row>
    <row r="647" spans="1:48" x14ac:dyDescent="0.3">
      <c r="A647" t="s">
        <v>1298</v>
      </c>
      <c r="B647" t="s">
        <v>1299</v>
      </c>
      <c r="C647" t="s">
        <v>3030</v>
      </c>
      <c r="D647" t="s">
        <v>24</v>
      </c>
      <c r="E647">
        <v>8309.6882129459991</v>
      </c>
      <c r="F647">
        <v>42.97</v>
      </c>
      <c r="G647">
        <v>-35.327061637422403</v>
      </c>
      <c r="H647">
        <f>(Table2[[#This Row],[1Y Return vs Nifty]]-AVERAGE(Table2[1Y Return vs Nifty]))/_xlfn.STDEV.P(Table2[1Y Return vs Nifty])</f>
        <v>-1.0560830390192166</v>
      </c>
      <c r="I647">
        <v>-2.9740450381026999</v>
      </c>
      <c r="J647">
        <f>(Table2[[#This Row],[1M Return vs Nifty]]-AVERAGE(Table2[1M Return vs Nifty]))/_xlfn.STDEV.P(Table2[1M Return vs Nifty])</f>
        <v>-0.13364121393870557</v>
      </c>
      <c r="K647">
        <v>-36.143014001896802</v>
      </c>
      <c r="L647">
        <f>(Table2[[#This Row],[6M Return vs Nifty]]-AVERAGE(Table2[6M Return vs Nifty]))/_xlfn.STDEV.P(Table2[6M Return vs Nifty])</f>
        <v>-1.4712255704008896</v>
      </c>
      <c r="M647">
        <v>0.485384438883113</v>
      </c>
      <c r="N647">
        <f>(Table2[[#This Row],[1W Return vs Nifty]]-AVERAGE(Table2[1W Return vs Nifty]))/_xlfn.STDEV.P(Table2[1W Return vs Nifty])</f>
        <v>0.32240321465933486</v>
      </c>
      <c r="O647">
        <v>44.48</v>
      </c>
      <c r="P647">
        <v>46.326084763998601</v>
      </c>
      <c r="Q647">
        <v>48.865599682945202</v>
      </c>
      <c r="R647">
        <v>34.661160086455702</v>
      </c>
      <c r="S647" s="1">
        <f>(Table2[[#This Row],[Close Price]]-Table2[[#This Row],[20D EMA]])/Table2[[#This Row],[20D EMA]]</f>
        <v>-3.3947841726618661E-2</v>
      </c>
      <c r="T647" s="1">
        <f>(Table2[[#This Row],[Close Price]]-Table2[[#This Row],[50D EMA]])/Table2[[#This Row],[50D EMA]]</f>
        <v>-7.2444817667965691E-2</v>
      </c>
      <c r="U647" s="1">
        <f>(Table2[[#This Row],[Close Price]]-Table2[[#This Row],[200D EMA]])/Table2[[#This Row],[200D EMA]]</f>
        <v>-0.12064928541136583</v>
      </c>
      <c r="V647">
        <v>1.0098829775887599</v>
      </c>
      <c r="W647">
        <v>42.9</v>
      </c>
      <c r="X647">
        <v>44.15</v>
      </c>
      <c r="Y647">
        <v>42.9</v>
      </c>
      <c r="Z647">
        <v>44.19</v>
      </c>
      <c r="AA647">
        <v>42.9</v>
      </c>
      <c r="AB647">
        <v>45.7</v>
      </c>
      <c r="AC647" s="1">
        <f>(Table2[[#This Row],[Close Price]]/Table2[[#This Row],[Day Low]])-1</f>
        <v>1.6317016317015653E-3</v>
      </c>
      <c r="AD647" s="1">
        <f>(Table2[[#This Row],[Day High]]/Table2[[#This Row],[Close Price]])-1</f>
        <v>2.7461019315801805E-2</v>
      </c>
      <c r="AE647" s="1">
        <f>(Table2[[#This Row],[Close Price]]/Table2[[#This Row],[Current Week Low]])-1</f>
        <v>1.6317016317015653E-3</v>
      </c>
      <c r="AF647" s="1">
        <f>(Table2[[#This Row],[Current Week High]]/Table2[[#This Row],[Close Price]])-1</f>
        <v>2.8391901326506819E-2</v>
      </c>
      <c r="AG647" s="1">
        <f>(Table2[[#This Row],[Close Price]]/Table2[[#This Row],[Current Month Low]])-1</f>
        <v>1.6317016317015653E-3</v>
      </c>
      <c r="AH647" s="1">
        <f>(Table2[[#This Row],[Current Month High]]/Table2[[#This Row],[Close Price]])-1</f>
        <v>6.3532697230626045E-2</v>
      </c>
      <c r="AI647">
        <v>46.613916686060001</v>
      </c>
      <c r="AJ647">
        <v>7.4249999999999901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-0.21</v>
      </c>
      <c r="AM647" t="s">
        <v>3089</v>
      </c>
      <c r="AN647">
        <v>-1.06</v>
      </c>
      <c r="AO647" t="s">
        <v>3089</v>
      </c>
      <c r="AP647">
        <v>4.6587271288352002E-2</v>
      </c>
      <c r="AQ647">
        <f>(Table2[[#This Row],[Sharpe Ratio]]-AVERAGE(Table2[Sharpe Ratio]))/_xlfn.STDEV.P(Table2[Sharpe Ratio])</f>
        <v>-0.14635562862487767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681</v>
      </c>
      <c r="AT647">
        <f>_xlfn.RANK.AVG(Table2[[#This Row],[6M Return vs Nifty Z-Score]],Table2[6M Return vs Nifty Z-Score])</f>
        <v>716</v>
      </c>
      <c r="AU647">
        <f>_xlfn.RANK.AVG(Table2[[#This Row],[Sharpe Ratio Z-Score]],Table2[Sharpe Ratio Z-Score])</f>
        <v>384</v>
      </c>
      <c r="AV647">
        <f>(Table2[[#This Row],[Rank 1Y]]+Table2[[#This Row],[Rank 6M]]+Table2[[#This Row],[Rank Sharpe]])/3</f>
        <v>593.66666666666663</v>
      </c>
    </row>
    <row r="648" spans="1:48" x14ac:dyDescent="0.3">
      <c r="A648" t="s">
        <v>1081</v>
      </c>
      <c r="B648" t="s">
        <v>1082</v>
      </c>
      <c r="C648" t="s">
        <v>3044</v>
      </c>
      <c r="D648" t="s">
        <v>539</v>
      </c>
      <c r="E648">
        <v>11481.504647260001</v>
      </c>
      <c r="F648">
        <v>866.2</v>
      </c>
      <c r="G648">
        <v>-39.454459206608199</v>
      </c>
      <c r="H648">
        <f>(Table2[[#This Row],[1Y Return vs Nifty]]-AVERAGE(Table2[1Y Return vs Nifty]))/_xlfn.STDEV.P(Table2[1Y Return vs Nifty])</f>
        <v>-1.1206790352199496</v>
      </c>
      <c r="I648">
        <v>-4.0490755476422304</v>
      </c>
      <c r="J648">
        <f>(Table2[[#This Row],[1M Return vs Nifty]]-AVERAGE(Table2[1M Return vs Nifty]))/_xlfn.STDEV.P(Table2[1M Return vs Nifty])</f>
        <v>-0.24764037859266572</v>
      </c>
      <c r="K648">
        <v>-8.2638210599717699</v>
      </c>
      <c r="L648">
        <f>(Table2[[#This Row],[6M Return vs Nifty]]-AVERAGE(Table2[6M Return vs Nifty]))/_xlfn.STDEV.P(Table2[6M Return vs Nifty])</f>
        <v>-0.44347001373671846</v>
      </c>
      <c r="M648">
        <v>-1.20316022629097</v>
      </c>
      <c r="N648">
        <f>(Table2[[#This Row],[1W Return vs Nifty]]-AVERAGE(Table2[1W Return vs Nifty]))/_xlfn.STDEV.P(Table2[1W Return vs Nifty])</f>
        <v>-1.4581876874219834E-2</v>
      </c>
      <c r="O648">
        <v>892.61</v>
      </c>
      <c r="P648">
        <v>879.21746070297797</v>
      </c>
      <c r="Q648">
        <v>873.933170264311</v>
      </c>
      <c r="R648">
        <v>31.858336222520499</v>
      </c>
      <c r="S648" s="1">
        <f>(Table2[[#This Row],[Close Price]]-Table2[[#This Row],[20D EMA]])/Table2[[#This Row],[20D EMA]]</f>
        <v>-2.9587389789493695E-2</v>
      </c>
      <c r="T648" s="1">
        <f>(Table2[[#This Row],[Close Price]]-Table2[[#This Row],[50D EMA]])/Table2[[#This Row],[50D EMA]]</f>
        <v>-1.4805734968650217E-2</v>
      </c>
      <c r="U648" s="1">
        <f>(Table2[[#This Row],[Close Price]]-Table2[[#This Row],[200D EMA]])/Table2[[#This Row],[200D EMA]]</f>
        <v>-8.8486975062087962E-3</v>
      </c>
      <c r="V648">
        <v>0.71316409837415096</v>
      </c>
      <c r="W648">
        <v>861</v>
      </c>
      <c r="X648">
        <v>897.75</v>
      </c>
      <c r="Y648">
        <v>861</v>
      </c>
      <c r="Z648">
        <v>897.75</v>
      </c>
      <c r="AA648">
        <v>861</v>
      </c>
      <c r="AB648">
        <v>918</v>
      </c>
      <c r="AC648" s="1">
        <f>(Table2[[#This Row],[Close Price]]/Table2[[#This Row],[Day Low]])-1</f>
        <v>6.0394889663182294E-3</v>
      </c>
      <c r="AD648" s="1">
        <f>(Table2[[#This Row],[Day High]]/Table2[[#This Row],[Close Price]])-1</f>
        <v>3.6423458785499907E-2</v>
      </c>
      <c r="AE648" s="1">
        <f>(Table2[[#This Row],[Close Price]]/Table2[[#This Row],[Current Week Low]])-1</f>
        <v>6.0394889663182294E-3</v>
      </c>
      <c r="AF648" s="1">
        <f>(Table2[[#This Row],[Current Week High]]/Table2[[#This Row],[Close Price]])-1</f>
        <v>3.6423458785499907E-2</v>
      </c>
      <c r="AG648" s="1">
        <f>(Table2[[#This Row],[Close Price]]/Table2[[#This Row],[Current Month Low]])-1</f>
        <v>6.0394889663182294E-3</v>
      </c>
      <c r="AH648" s="1">
        <f>(Table2[[#This Row],[Current Month High]]/Table2[[#This Row],[Close Price]])-1</f>
        <v>5.9801431540059902E-2</v>
      </c>
      <c r="AI648">
        <v>26.067882706072499</v>
      </c>
      <c r="AJ648">
        <v>13.741710984177001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0.01</v>
      </c>
      <c r="AM648" t="s">
        <v>3088</v>
      </c>
      <c r="AN648">
        <v>-1.69</v>
      </c>
      <c r="AO648" t="s">
        <v>3089</v>
      </c>
      <c r="AP648">
        <v>-2.7568742817868998E-2</v>
      </c>
      <c r="AQ648">
        <f>(Table2[[#This Row],[Sharpe Ratio]]-AVERAGE(Table2[Sharpe Ratio]))/_xlfn.STDEV.P(Table2[Sharpe Ratio])</f>
        <v>-1.0147012445993526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-2.8410725490229063</v>
      </c>
      <c r="AS648">
        <f>_xlfn.RANK.AVG(Table2[[#This Row],[1Y Return vs Nifty Z-Score]],Table2[1Y Return vs Nifty Z-Score])</f>
        <v>696</v>
      </c>
      <c r="AT648">
        <f>_xlfn.RANK.AVG(Table2[[#This Row],[6M Return vs Nifty Z-Score]],Table2[6M Return vs Nifty Z-Score])</f>
        <v>471</v>
      </c>
      <c r="AU648">
        <f>_xlfn.RANK.AVG(Table2[[#This Row],[Sharpe Ratio Z-Score]],Table2[Sharpe Ratio Z-Score])</f>
        <v>615</v>
      </c>
      <c r="AV648">
        <f>(Table2[[#This Row],[Rank 1Y]]+Table2[[#This Row],[Rank 6M]]+Table2[[#This Row],[Rank Sharpe]])/3</f>
        <v>594</v>
      </c>
    </row>
    <row r="649" spans="1:48" x14ac:dyDescent="0.3">
      <c r="A649" t="s">
        <v>1382</v>
      </c>
      <c r="B649" t="s">
        <v>1383</v>
      </c>
      <c r="C649" t="s">
        <v>3046</v>
      </c>
      <c r="D649" t="s">
        <v>560</v>
      </c>
      <c r="E649">
        <v>7445.4661748799999</v>
      </c>
      <c r="F649">
        <v>43.43</v>
      </c>
      <c r="G649">
        <v>-12.422641004169201</v>
      </c>
      <c r="H649">
        <f>(Table2[[#This Row],[1Y Return vs Nifty]]-AVERAGE(Table2[1Y Return vs Nifty]))/_xlfn.STDEV.P(Table2[1Y Return vs Nifty])</f>
        <v>-0.69761651298075755</v>
      </c>
      <c r="I649">
        <v>-3.71212664106034</v>
      </c>
      <c r="J649">
        <f>(Table2[[#This Row],[1M Return vs Nifty]]-AVERAGE(Table2[1M Return vs Nifty]))/_xlfn.STDEV.P(Table2[1M Return vs Nifty])</f>
        <v>-0.21190939836415687</v>
      </c>
      <c r="K649">
        <v>-38.327949742363899</v>
      </c>
      <c r="L649">
        <f>(Table2[[#This Row],[6M Return vs Nifty]]-AVERAGE(Table2[6M Return vs Nifty]))/_xlfn.STDEV.P(Table2[6M Return vs Nifty])</f>
        <v>-1.5517723729176252</v>
      </c>
      <c r="M649">
        <v>-5.8598285053765897</v>
      </c>
      <c r="N649">
        <f>(Table2[[#This Row],[1W Return vs Nifty]]-AVERAGE(Table2[1W Return vs Nifty]))/_xlfn.STDEV.P(Table2[1W Return vs Nifty])</f>
        <v>-0.9439193226842697</v>
      </c>
      <c r="O649">
        <v>44.09</v>
      </c>
      <c r="P649">
        <v>44.085653900423999</v>
      </c>
      <c r="Q649">
        <v>46.250983069739704</v>
      </c>
      <c r="R649">
        <v>44.255890771889099</v>
      </c>
      <c r="S649" s="1">
        <f>(Table2[[#This Row],[Close Price]]-Table2[[#This Row],[20D EMA]])/Table2[[#This Row],[20D EMA]]</f>
        <v>-1.4969380811975587E-2</v>
      </c>
      <c r="T649" s="1">
        <f>(Table2[[#This Row],[Close Price]]-Table2[[#This Row],[50D EMA]])/Table2[[#This Row],[50D EMA]]</f>
        <v>-1.487227345895608E-2</v>
      </c>
      <c r="U649" s="1">
        <f>(Table2[[#This Row],[Close Price]]-Table2[[#This Row],[200D EMA]])/Table2[[#This Row],[200D EMA]]</f>
        <v>-6.0992932095866474E-2</v>
      </c>
      <c r="V649">
        <v>1.98598672972385</v>
      </c>
      <c r="W649">
        <v>43.14</v>
      </c>
      <c r="X649">
        <v>45.25</v>
      </c>
      <c r="Y649">
        <v>42.5</v>
      </c>
      <c r="Z649">
        <v>45.25</v>
      </c>
      <c r="AA649">
        <v>42.5</v>
      </c>
      <c r="AB649">
        <v>47.6</v>
      </c>
      <c r="AC649" s="1">
        <f>(Table2[[#This Row],[Close Price]]/Table2[[#This Row],[Day Low]])-1</f>
        <v>6.7222994900324462E-3</v>
      </c>
      <c r="AD649" s="1">
        <f>(Table2[[#This Row],[Day High]]/Table2[[#This Row],[Close Price]])-1</f>
        <v>4.1906516233018554E-2</v>
      </c>
      <c r="AE649" s="1">
        <f>(Table2[[#This Row],[Close Price]]/Table2[[#This Row],[Current Week Low]])-1</f>
        <v>2.1882352941176464E-2</v>
      </c>
      <c r="AF649" s="1">
        <f>(Table2[[#This Row],[Current Week High]]/Table2[[#This Row],[Close Price]])-1</f>
        <v>4.1906516233018554E-2</v>
      </c>
      <c r="AG649" s="1">
        <f>(Table2[[#This Row],[Close Price]]/Table2[[#This Row],[Current Month Low]])-1</f>
        <v>2.1882352941176464E-2</v>
      </c>
      <c r="AH649" s="1">
        <f>(Table2[[#This Row],[Current Month High]]/Table2[[#This Row],[Close Price]])-1</f>
        <v>9.6016578402026376E-2</v>
      </c>
      <c r="AI649">
        <v>58.185586000460503</v>
      </c>
      <c r="AJ649">
        <v>12.3673997412677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-0.09</v>
      </c>
      <c r="AM649" t="s">
        <v>3089</v>
      </c>
      <c r="AN649">
        <v>6.37</v>
      </c>
      <c r="AO649" t="s">
        <v>3088</v>
      </c>
      <c r="AP649">
        <v>1.1671128785662999E-2</v>
      </c>
      <c r="AQ649">
        <f>(Table2[[#This Row],[Sharpe Ratio]]-AVERAGE(Table2[Sharpe Ratio]))/_xlfn.STDEV.P(Table2[Sharpe Ratio])</f>
        <v>-0.55521362395241403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569</v>
      </c>
      <c r="AT649">
        <f>_xlfn.RANK.AVG(Table2[[#This Row],[6M Return vs Nifty Z-Score]],Table2[6M Return vs Nifty Z-Score])</f>
        <v>720</v>
      </c>
      <c r="AU649">
        <f>_xlfn.RANK.AVG(Table2[[#This Row],[Sharpe Ratio Z-Score]],Table2[Sharpe Ratio Z-Score])</f>
        <v>493</v>
      </c>
      <c r="AV649">
        <f>(Table2[[#This Row],[Rank 1Y]]+Table2[[#This Row],[Rank 6M]]+Table2[[#This Row],[Rank Sharpe]])/3</f>
        <v>594</v>
      </c>
    </row>
    <row r="650" spans="1:48" x14ac:dyDescent="0.3">
      <c r="A650" t="s">
        <v>2213</v>
      </c>
      <c r="B650" t="s">
        <v>2214</v>
      </c>
      <c r="C650" t="s">
        <v>3046</v>
      </c>
      <c r="D650" t="s">
        <v>1848</v>
      </c>
      <c r="E650">
        <v>2405.7608020439998</v>
      </c>
      <c r="F650">
        <v>50.46</v>
      </c>
      <c r="G650">
        <v>-0.75237010113861302</v>
      </c>
      <c r="H650">
        <f>(Table2[[#This Row],[1Y Return vs Nifty]]-AVERAGE(Table2[1Y Return vs Nifty]))/_xlfn.STDEV.P(Table2[1Y Return vs Nifty])</f>
        <v>-0.51497048427206715</v>
      </c>
      <c r="I650">
        <v>-5.3093619004504999</v>
      </c>
      <c r="J650">
        <f>(Table2[[#This Row],[1M Return vs Nifty]]-AVERAGE(Table2[1M Return vs Nifty]))/_xlfn.STDEV.P(Table2[1M Return vs Nifty])</f>
        <v>-0.38128457768285517</v>
      </c>
      <c r="K650">
        <v>-28.929677242187701</v>
      </c>
      <c r="L650">
        <f>(Table2[[#This Row],[6M Return vs Nifty]]-AVERAGE(Table2[6M Return vs Nifty]))/_xlfn.STDEV.P(Table2[6M Return vs Nifty])</f>
        <v>-1.2053087286786752</v>
      </c>
      <c r="M650">
        <v>-4.9002392280469103</v>
      </c>
      <c r="N650">
        <f>(Table2[[#This Row],[1W Return vs Nifty]]-AVERAGE(Table2[1W Return vs Nifty]))/_xlfn.STDEV.P(Table2[1W Return vs Nifty])</f>
        <v>-0.75241282177555868</v>
      </c>
      <c r="O650">
        <v>54.11</v>
      </c>
      <c r="P650">
        <v>53.649298363054697</v>
      </c>
      <c r="Q650">
        <v>51.799662285008203</v>
      </c>
      <c r="R650">
        <v>28.545538058560499</v>
      </c>
      <c r="S650" s="1">
        <f>(Table2[[#This Row],[Close Price]]-Table2[[#This Row],[20D EMA]])/Table2[[#This Row],[20D EMA]]</f>
        <v>-6.7455183884679332E-2</v>
      </c>
      <c r="T650" s="1">
        <f>(Table2[[#This Row],[Close Price]]-Table2[[#This Row],[50D EMA]])/Table2[[#This Row],[50D EMA]]</f>
        <v>-5.944715887004013E-2</v>
      </c>
      <c r="U650" s="1">
        <f>(Table2[[#This Row],[Close Price]]-Table2[[#This Row],[200D EMA]])/Table2[[#This Row],[200D EMA]]</f>
        <v>-2.5862374886485042E-2</v>
      </c>
      <c r="V650">
        <v>1.2394486587812501</v>
      </c>
      <c r="W650">
        <v>50.15</v>
      </c>
      <c r="X650">
        <v>53.16</v>
      </c>
      <c r="Y650">
        <v>50.15</v>
      </c>
      <c r="Z650">
        <v>54</v>
      </c>
      <c r="AA650">
        <v>50.15</v>
      </c>
      <c r="AB650">
        <v>58.14</v>
      </c>
      <c r="AC650" s="1">
        <f>(Table2[[#This Row],[Close Price]]/Table2[[#This Row],[Day Low]])-1</f>
        <v>6.1814556331007964E-3</v>
      </c>
      <c r="AD650" s="1">
        <f>(Table2[[#This Row],[Day High]]/Table2[[#This Row],[Close Price]])-1</f>
        <v>5.3507728894173434E-2</v>
      </c>
      <c r="AE650" s="1">
        <f>(Table2[[#This Row],[Close Price]]/Table2[[#This Row],[Current Week Low]])-1</f>
        <v>6.1814556331007964E-3</v>
      </c>
      <c r="AF650" s="1">
        <f>(Table2[[#This Row],[Current Week High]]/Table2[[#This Row],[Close Price]])-1</f>
        <v>7.0154577883472014E-2</v>
      </c>
      <c r="AG650" s="1">
        <f>(Table2[[#This Row],[Close Price]]/Table2[[#This Row],[Current Month Low]])-1</f>
        <v>6.1814556331007964E-3</v>
      </c>
      <c r="AH650" s="1">
        <f>(Table2[[#This Row],[Current Month High]]/Table2[[#This Row],[Close Price]])-1</f>
        <v>0.15219976218787168</v>
      </c>
      <c r="AI650">
        <v>37.534680935394299</v>
      </c>
      <c r="AJ650">
        <v>23.9803439803439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-0.11</v>
      </c>
      <c r="AM650" t="s">
        <v>3089</v>
      </c>
      <c r="AN650">
        <v>-3.04</v>
      </c>
      <c r="AO650" t="s">
        <v>3089</v>
      </c>
      <c r="AP650">
        <v>-2.4790802962352001E-2</v>
      </c>
      <c r="AQ650">
        <f>(Table2[[#This Row],[Sharpe Ratio]]-AVERAGE(Table2[Sharpe Ratio]))/_xlfn.STDEV.P(Table2[Sharpe Ratio])</f>
        <v>-0.98217236715019929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-3.8361489795593555</v>
      </c>
      <c r="AS650">
        <f>_xlfn.RANK.AVG(Table2[[#This Row],[1Y Return vs Nifty Z-Score]],Table2[1Y Return vs Nifty Z-Score])</f>
        <v>495</v>
      </c>
      <c r="AT650">
        <f>_xlfn.RANK.AVG(Table2[[#This Row],[6M Return vs Nifty Z-Score]],Table2[6M Return vs Nifty Z-Score])</f>
        <v>680</v>
      </c>
      <c r="AU650">
        <f>_xlfn.RANK.AVG(Table2[[#This Row],[Sharpe Ratio Z-Score]],Table2[Sharpe Ratio Z-Score])</f>
        <v>611</v>
      </c>
      <c r="AV650">
        <f>(Table2[[#This Row],[Rank 1Y]]+Table2[[#This Row],[Rank 6M]]+Table2[[#This Row],[Rank Sharpe]])/3</f>
        <v>595.33333333333337</v>
      </c>
    </row>
    <row r="651" spans="1:48" x14ac:dyDescent="0.3">
      <c r="A651" t="s">
        <v>1987</v>
      </c>
      <c r="B651" t="s">
        <v>1988</v>
      </c>
      <c r="C651" t="s">
        <v>3032</v>
      </c>
      <c r="D651" t="s">
        <v>991</v>
      </c>
      <c r="E651">
        <v>3102.8081805050001</v>
      </c>
      <c r="F651">
        <v>383.35</v>
      </c>
      <c r="G651">
        <v>-18.276892201931901</v>
      </c>
      <c r="H651">
        <f>(Table2[[#This Row],[1Y Return vs Nifty]]-AVERAGE(Table2[1Y Return vs Nifty]))/_xlfn.STDEV.P(Table2[1Y Return vs Nifty])</f>
        <v>-0.78923869906529676</v>
      </c>
      <c r="I651">
        <v>-4.70305443829736</v>
      </c>
      <c r="J651">
        <f>(Table2[[#This Row],[1M Return vs Nifty]]-AVERAGE(Table2[1M Return vs Nifty]))/_xlfn.STDEV.P(Table2[1M Return vs Nifty])</f>
        <v>-0.31699008222846459</v>
      </c>
      <c r="K651">
        <v>-15.7482389831458</v>
      </c>
      <c r="L651">
        <f>(Table2[[#This Row],[6M Return vs Nifty]]-AVERAGE(Table2[6M Return vs Nifty]))/_xlfn.STDEV.P(Table2[6M Return vs Nifty])</f>
        <v>-0.71938015665091604</v>
      </c>
      <c r="M651">
        <v>-3.6579000326814</v>
      </c>
      <c r="N651">
        <f>(Table2[[#This Row],[1W Return vs Nifty]]-AVERAGE(Table2[1W Return vs Nifty]))/_xlfn.STDEV.P(Table2[1W Return vs Nifty])</f>
        <v>-0.50447754585390714</v>
      </c>
      <c r="O651">
        <v>401.04</v>
      </c>
      <c r="P651">
        <v>401.11014602482601</v>
      </c>
      <c r="Q651">
        <v>396.40782008541998</v>
      </c>
      <c r="R651">
        <v>31.158641949524501</v>
      </c>
      <c r="S651" s="1">
        <f>(Table2[[#This Row],[Close Price]]-Table2[[#This Row],[20D EMA]])/Table2[[#This Row],[20D EMA]]</f>
        <v>-4.4110313185717127E-2</v>
      </c>
      <c r="T651" s="1">
        <f>(Table2[[#This Row],[Close Price]]-Table2[[#This Row],[50D EMA]])/Table2[[#This Row],[50D EMA]]</f>
        <v>-4.4277478894105944E-2</v>
      </c>
      <c r="U651" s="1">
        <f>(Table2[[#This Row],[Close Price]]-Table2[[#This Row],[200D EMA]])/Table2[[#This Row],[200D EMA]]</f>
        <v>-3.2940369548224845E-2</v>
      </c>
      <c r="V651">
        <v>0.74707741812582995</v>
      </c>
      <c r="W651">
        <v>380.45</v>
      </c>
      <c r="X651">
        <v>389</v>
      </c>
      <c r="Y651">
        <v>376.8</v>
      </c>
      <c r="Z651">
        <v>389</v>
      </c>
      <c r="AA651">
        <v>376.8</v>
      </c>
      <c r="AB651">
        <v>411.9</v>
      </c>
      <c r="AC651" s="1">
        <f>(Table2[[#This Row],[Close Price]]/Table2[[#This Row],[Day Low]])-1</f>
        <v>7.6225522407675772E-3</v>
      </c>
      <c r="AD651" s="1">
        <f>(Table2[[#This Row],[Day High]]/Table2[[#This Row],[Close Price]])-1</f>
        <v>1.4738489630885532E-2</v>
      </c>
      <c r="AE651" s="1">
        <f>(Table2[[#This Row],[Close Price]]/Table2[[#This Row],[Current Week Low]])-1</f>
        <v>1.7383227176220872E-2</v>
      </c>
      <c r="AF651" s="1">
        <f>(Table2[[#This Row],[Current Week High]]/Table2[[#This Row],[Close Price]])-1</f>
        <v>1.4738489630885532E-2</v>
      </c>
      <c r="AG651" s="1">
        <f>(Table2[[#This Row],[Close Price]]/Table2[[#This Row],[Current Month Low]])-1</f>
        <v>1.7383227176220872E-2</v>
      </c>
      <c r="AH651" s="1">
        <f>(Table2[[#This Row],[Current Month High]]/Table2[[#This Row],[Close Price]])-1</f>
        <v>7.4475022825094328E-2</v>
      </c>
      <c r="AI651">
        <v>27.8205295421938</v>
      </c>
      <c r="AJ651">
        <v>13.400384558497199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-0.11</v>
      </c>
      <c r="AM651" t="s">
        <v>3089</v>
      </c>
      <c r="AN651">
        <v>-3.92</v>
      </c>
      <c r="AO651" t="s">
        <v>3089</v>
      </c>
      <c r="AP651">
        <v>-3.0405190233564999E-2</v>
      </c>
      <c r="AQ651">
        <f>(Table2[[#This Row],[Sharpe Ratio]]-AVERAGE(Table2[Sharpe Ratio]))/_xlfn.STDEV.P(Table2[Sharpe Ratio])</f>
        <v>-1.0479152287656772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605</v>
      </c>
      <c r="AT651">
        <f>_xlfn.RANK.AVG(Table2[[#This Row],[6M Return vs Nifty Z-Score]],Table2[6M Return vs Nifty Z-Score])</f>
        <v>564</v>
      </c>
      <c r="AU651">
        <f>_xlfn.RANK.AVG(Table2[[#This Row],[Sharpe Ratio Z-Score]],Table2[Sharpe Ratio Z-Score])</f>
        <v>619</v>
      </c>
      <c r="AV651">
        <f>(Table2[[#This Row],[Rank 1Y]]+Table2[[#This Row],[Rank 6M]]+Table2[[#This Row],[Rank Sharpe]])/3</f>
        <v>596</v>
      </c>
    </row>
    <row r="652" spans="1:48" x14ac:dyDescent="0.3">
      <c r="A652" t="s">
        <v>851</v>
      </c>
      <c r="B652" t="s">
        <v>852</v>
      </c>
      <c r="C652" t="s">
        <v>3044</v>
      </c>
      <c r="D652" t="s">
        <v>539</v>
      </c>
      <c r="E652">
        <v>17185.60644</v>
      </c>
      <c r="F652">
        <v>3466</v>
      </c>
      <c r="G652">
        <v>-44.242873394148702</v>
      </c>
      <c r="H652">
        <f>(Table2[[#This Row],[1Y Return vs Nifty]]-AVERAGE(Table2[1Y Return vs Nifty]))/_xlfn.STDEV.P(Table2[1Y Return vs Nifty])</f>
        <v>-1.1956202977179355</v>
      </c>
      <c r="I652">
        <v>-4.3707189662647901</v>
      </c>
      <c r="J652">
        <f>(Table2[[#This Row],[1M Return vs Nifty]]-AVERAGE(Table2[1M Return vs Nifty]))/_xlfn.STDEV.P(Table2[1M Return vs Nifty])</f>
        <v>-0.28174832317102144</v>
      </c>
      <c r="K652">
        <v>-3.1380250317905398</v>
      </c>
      <c r="L652">
        <f>(Table2[[#This Row],[6M Return vs Nifty]]-AVERAGE(Table2[6M Return vs Nifty]))/_xlfn.STDEV.P(Table2[6M Return vs Nifty])</f>
        <v>-0.25450954557452055</v>
      </c>
      <c r="M652">
        <v>-0.88779781906224597</v>
      </c>
      <c r="N652">
        <f>(Table2[[#This Row],[1W Return vs Nifty]]-AVERAGE(Table2[1W Return vs Nifty]))/_xlfn.STDEV.P(Table2[1W Return vs Nifty])</f>
        <v>4.8355415729323697E-2</v>
      </c>
      <c r="O652">
        <v>3595.4</v>
      </c>
      <c r="P652">
        <v>3543.1616856290798</v>
      </c>
      <c r="Q652">
        <v>3560.5607618315398</v>
      </c>
      <c r="R652">
        <v>35.038234732144403</v>
      </c>
      <c r="S652" s="1">
        <f>(Table2[[#This Row],[Close Price]]-Table2[[#This Row],[20D EMA]])/Table2[[#This Row],[20D EMA]]</f>
        <v>-3.5990432218946454E-2</v>
      </c>
      <c r="T652" s="1">
        <f>(Table2[[#This Row],[Close Price]]-Table2[[#This Row],[50D EMA]])/Table2[[#This Row],[50D EMA]]</f>
        <v>-2.177763604242066E-2</v>
      </c>
      <c r="U652" s="1">
        <f>(Table2[[#This Row],[Close Price]]-Table2[[#This Row],[200D EMA]])/Table2[[#This Row],[200D EMA]]</f>
        <v>-2.6557828431187369E-2</v>
      </c>
      <c r="V652">
        <v>1.2641629453572201</v>
      </c>
      <c r="W652">
        <v>3451.6</v>
      </c>
      <c r="X652">
        <v>3591.95</v>
      </c>
      <c r="Y652">
        <v>3450.6</v>
      </c>
      <c r="Z652">
        <v>3591.95</v>
      </c>
      <c r="AA652">
        <v>3450.6</v>
      </c>
      <c r="AB652">
        <v>3790</v>
      </c>
      <c r="AC652" s="1">
        <f>(Table2[[#This Row],[Close Price]]/Table2[[#This Row],[Day Low]])-1</f>
        <v>4.1719782130027472E-3</v>
      </c>
      <c r="AD652" s="1">
        <f>(Table2[[#This Row],[Day High]]/Table2[[#This Row],[Close Price]])-1</f>
        <v>3.6338718984419982E-2</v>
      </c>
      <c r="AE652" s="1">
        <f>(Table2[[#This Row],[Close Price]]/Table2[[#This Row],[Current Week Low]])-1</f>
        <v>4.4629919434302501E-3</v>
      </c>
      <c r="AF652" s="1">
        <f>(Table2[[#This Row],[Current Week High]]/Table2[[#This Row],[Close Price]])-1</f>
        <v>3.6338718984419982E-2</v>
      </c>
      <c r="AG652" s="1">
        <f>(Table2[[#This Row],[Close Price]]/Table2[[#This Row],[Current Month Low]])-1</f>
        <v>4.4629919434302501E-3</v>
      </c>
      <c r="AH652" s="1">
        <f>(Table2[[#This Row],[Current Month High]]/Table2[[#This Row],[Close Price]])-1</f>
        <v>9.3479515291402082E-2</v>
      </c>
      <c r="AI652">
        <v>36.302654356607</v>
      </c>
      <c r="AJ652">
        <v>20.5166988299518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-0.02</v>
      </c>
      <c r="AM652" t="s">
        <v>3089</v>
      </c>
      <c r="AN652">
        <v>-2.23</v>
      </c>
      <c r="AO652" t="s">
        <v>3089</v>
      </c>
      <c r="AP652">
        <v>-5.5668175376615003E-2</v>
      </c>
      <c r="AQ652">
        <f>(Table2[[#This Row],[Sharpe Ratio]]-AVERAGE(Table2[Sharpe Ratio]))/_xlfn.STDEV.P(Table2[Sharpe Ratio])</f>
        <v>-1.3437375253089248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713</v>
      </c>
      <c r="AT652">
        <f>_xlfn.RANK.AVG(Table2[[#This Row],[6M Return vs Nifty Z-Score]],Table2[6M Return vs Nifty Z-Score])</f>
        <v>410</v>
      </c>
      <c r="AU652">
        <f>_xlfn.RANK.AVG(Table2[[#This Row],[Sharpe Ratio Z-Score]],Table2[Sharpe Ratio Z-Score])</f>
        <v>666</v>
      </c>
      <c r="AV652">
        <f>(Table2[[#This Row],[Rank 1Y]]+Table2[[#This Row],[Rank 6M]]+Table2[[#This Row],[Rank Sharpe]])/3</f>
        <v>596.33333333333337</v>
      </c>
    </row>
    <row r="653" spans="1:48" x14ac:dyDescent="0.3">
      <c r="A653" t="s">
        <v>1055</v>
      </c>
      <c r="B653" t="s">
        <v>1056</v>
      </c>
      <c r="C653" t="s">
        <v>3041</v>
      </c>
      <c r="D653" t="s">
        <v>75</v>
      </c>
      <c r="E653">
        <v>11857.31188092</v>
      </c>
      <c r="F653">
        <v>574.20000000000005</v>
      </c>
      <c r="G653">
        <v>-37.808131246179599</v>
      </c>
      <c r="H653">
        <f>(Table2[[#This Row],[1Y Return vs Nifty]]-AVERAGE(Table2[1Y Return vs Nifty]))/_xlfn.STDEV.P(Table2[1Y Return vs Nifty])</f>
        <v>-1.0949131154377212</v>
      </c>
      <c r="I653">
        <v>-6.5808294418387003</v>
      </c>
      <c r="J653">
        <f>(Table2[[#This Row],[1M Return vs Nifty]]-AVERAGE(Table2[1M Return vs Nifty]))/_xlfn.STDEV.P(Table2[1M Return vs Nifty])</f>
        <v>-0.51611446047842757</v>
      </c>
      <c r="K653">
        <v>-29.0611231234485</v>
      </c>
      <c r="L653">
        <f>(Table2[[#This Row],[6M Return vs Nifty]]-AVERAGE(Table2[6M Return vs Nifty]))/_xlfn.STDEV.P(Table2[6M Return vs Nifty])</f>
        <v>-1.2101544297413933</v>
      </c>
      <c r="M653">
        <v>-1.2756562025685401</v>
      </c>
      <c r="N653">
        <f>(Table2[[#This Row],[1W Return vs Nifty]]-AVERAGE(Table2[1W Return vs Nifty]))/_xlfn.STDEV.P(Table2[1W Return vs Nifty])</f>
        <v>-2.9049994718880295E-2</v>
      </c>
      <c r="O653">
        <v>601.46</v>
      </c>
      <c r="P653">
        <v>619.65974470034996</v>
      </c>
      <c r="Q653">
        <v>650.71605331300498</v>
      </c>
      <c r="R653">
        <v>27.2989705286268</v>
      </c>
      <c r="S653" s="1">
        <f>(Table2[[#This Row],[Close Price]]-Table2[[#This Row],[20D EMA]])/Table2[[#This Row],[20D EMA]]</f>
        <v>-4.5323047251687544E-2</v>
      </c>
      <c r="T653" s="1">
        <f>(Table2[[#This Row],[Close Price]]-Table2[[#This Row],[50D EMA]])/Table2[[#This Row],[50D EMA]]</f>
        <v>-7.3362430090295722E-2</v>
      </c>
      <c r="U653" s="1">
        <f>(Table2[[#This Row],[Close Price]]-Table2[[#This Row],[200D EMA]])/Table2[[#This Row],[200D EMA]]</f>
        <v>-0.11758746833344139</v>
      </c>
      <c r="V653">
        <v>0.693278335456598</v>
      </c>
      <c r="W653">
        <v>570.20000000000005</v>
      </c>
      <c r="X653">
        <v>593.70000000000005</v>
      </c>
      <c r="Y653">
        <v>570.20000000000005</v>
      </c>
      <c r="Z653">
        <v>596</v>
      </c>
      <c r="AA653">
        <v>570.20000000000005</v>
      </c>
      <c r="AB653">
        <v>610.85</v>
      </c>
      <c r="AC653" s="1">
        <f>(Table2[[#This Row],[Close Price]]/Table2[[#This Row],[Day Low]])-1</f>
        <v>7.0150824272185996E-3</v>
      </c>
      <c r="AD653" s="1">
        <f>(Table2[[#This Row],[Day High]]/Table2[[#This Row],[Close Price]])-1</f>
        <v>3.3960292580982321E-2</v>
      </c>
      <c r="AE653" s="1">
        <f>(Table2[[#This Row],[Close Price]]/Table2[[#This Row],[Current Week Low]])-1</f>
        <v>7.0150824272185996E-3</v>
      </c>
      <c r="AF653" s="1">
        <f>(Table2[[#This Row],[Current Week High]]/Table2[[#This Row],[Close Price]])-1</f>
        <v>3.7965865552072264E-2</v>
      </c>
      <c r="AG653" s="1">
        <f>(Table2[[#This Row],[Close Price]]/Table2[[#This Row],[Current Month Low]])-1</f>
        <v>7.0150824272185996E-3</v>
      </c>
      <c r="AH653" s="1">
        <f>(Table2[[#This Row],[Current Month High]]/Table2[[#This Row],[Close Price]])-1</f>
        <v>6.3827934517589613E-2</v>
      </c>
      <c r="AI653">
        <v>43.504005572971003</v>
      </c>
      <c r="AJ653">
        <v>13.872087258304401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-0.17</v>
      </c>
      <c r="AM653" t="s">
        <v>3089</v>
      </c>
      <c r="AN653">
        <v>-1.96</v>
      </c>
      <c r="AO653" t="s">
        <v>3089</v>
      </c>
      <c r="AP653">
        <v>3.4523070976996001E-2</v>
      </c>
      <c r="AQ653">
        <f>(Table2[[#This Row],[Sharpe Ratio]]-AVERAGE(Table2[Sharpe Ratio]))/_xlfn.STDEV.P(Table2[Sharpe Ratio])</f>
        <v>-0.28762394754501563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691</v>
      </c>
      <c r="AT653">
        <f>_xlfn.RANK.AVG(Table2[[#This Row],[6M Return vs Nifty Z-Score]],Table2[6M Return vs Nifty Z-Score])</f>
        <v>681</v>
      </c>
      <c r="AU653">
        <f>_xlfn.RANK.AVG(Table2[[#This Row],[Sharpe Ratio Z-Score]],Table2[Sharpe Ratio Z-Score])</f>
        <v>417</v>
      </c>
      <c r="AV653">
        <f>(Table2[[#This Row],[Rank 1Y]]+Table2[[#This Row],[Rank 6M]]+Table2[[#This Row],[Rank Sharpe]])/3</f>
        <v>596.33333333333337</v>
      </c>
    </row>
    <row r="654" spans="1:48" x14ac:dyDescent="0.3">
      <c r="A654" t="s">
        <v>1583</v>
      </c>
      <c r="B654" t="s">
        <v>1584</v>
      </c>
      <c r="C654" t="s">
        <v>3041</v>
      </c>
      <c r="D654" t="s">
        <v>265</v>
      </c>
      <c r="E654">
        <v>5469.5166736649999</v>
      </c>
      <c r="F654">
        <v>1778.15</v>
      </c>
      <c r="G654">
        <v>-43.258189028824198</v>
      </c>
      <c r="H654">
        <f>(Table2[[#This Row],[1Y Return vs Nifty]]-AVERAGE(Table2[1Y Return vs Nifty]))/_xlfn.STDEV.P(Table2[1Y Return vs Nifty])</f>
        <v>-1.1802094567569641</v>
      </c>
      <c r="I654">
        <v>-11.623219821878299</v>
      </c>
      <c r="J654">
        <f>(Table2[[#This Row],[1M Return vs Nifty]]-AVERAGE(Table2[1M Return vs Nifty]))/_xlfn.STDEV.P(Table2[1M Return vs Nifty])</f>
        <v>-1.0508232767239276</v>
      </c>
      <c r="K654">
        <v>-19.539046778523101</v>
      </c>
      <c r="L654">
        <f>(Table2[[#This Row],[6M Return vs Nifty]]-AVERAGE(Table2[6M Return vs Nifty]))/_xlfn.STDEV.P(Table2[6M Return vs Nifty])</f>
        <v>-0.85912680513032713</v>
      </c>
      <c r="M654">
        <v>-5.3711128889133404</v>
      </c>
      <c r="N654">
        <f>(Table2[[#This Row],[1W Return vs Nifty]]-AVERAGE(Table2[1W Return vs Nifty]))/_xlfn.STDEV.P(Table2[1W Return vs Nifty])</f>
        <v>-0.84638570089478227</v>
      </c>
      <c r="O654">
        <v>1881.58</v>
      </c>
      <c r="P654">
        <v>1889.0066128512599</v>
      </c>
      <c r="Q654">
        <v>1959.3535140880499</v>
      </c>
      <c r="R654">
        <v>24.4052280742074</v>
      </c>
      <c r="S654" s="1">
        <f>(Table2[[#This Row],[Close Price]]-Table2[[#This Row],[20D EMA]])/Table2[[#This Row],[20D EMA]]</f>
        <v>-5.4969759457477139E-2</v>
      </c>
      <c r="T654" s="1">
        <f>(Table2[[#This Row],[Close Price]]-Table2[[#This Row],[50D EMA]])/Table2[[#This Row],[50D EMA]]</f>
        <v>-5.8685137519943996E-2</v>
      </c>
      <c r="U654" s="1">
        <f>(Table2[[#This Row],[Close Price]]-Table2[[#This Row],[200D EMA]])/Table2[[#This Row],[200D EMA]]</f>
        <v>-9.2481276495113812E-2</v>
      </c>
      <c r="V654">
        <v>0.46499149873946899</v>
      </c>
      <c r="W654">
        <v>1770.05</v>
      </c>
      <c r="X654">
        <v>1819</v>
      </c>
      <c r="Y654">
        <v>1755.55</v>
      </c>
      <c r="Z654">
        <v>1834.95</v>
      </c>
      <c r="AA654">
        <v>1755.55</v>
      </c>
      <c r="AB654">
        <v>1938.65</v>
      </c>
      <c r="AC654" s="1">
        <f>(Table2[[#This Row],[Close Price]]/Table2[[#This Row],[Day Low]])-1</f>
        <v>4.5761419168950379E-3</v>
      </c>
      <c r="AD654" s="1">
        <f>(Table2[[#This Row],[Day High]]/Table2[[#This Row],[Close Price]])-1</f>
        <v>2.2973314962179803E-2</v>
      </c>
      <c r="AE654" s="1">
        <f>(Table2[[#This Row],[Close Price]]/Table2[[#This Row],[Current Week Low]])-1</f>
        <v>1.2873458460311626E-2</v>
      </c>
      <c r="AF654" s="1">
        <f>(Table2[[#This Row],[Current Week High]]/Table2[[#This Row],[Close Price]])-1</f>
        <v>3.1943311869077284E-2</v>
      </c>
      <c r="AG654" s="1">
        <f>(Table2[[#This Row],[Close Price]]/Table2[[#This Row],[Current Month Low]])-1</f>
        <v>1.2873458460311626E-2</v>
      </c>
      <c r="AH654" s="1">
        <f>(Table2[[#This Row],[Current Month High]]/Table2[[#This Row],[Close Price]])-1</f>
        <v>9.0262351320192336E-2</v>
      </c>
      <c r="AI654">
        <v>64.235300733908801</v>
      </c>
      <c r="AJ654">
        <v>11.134375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-0.14000000000000001</v>
      </c>
      <c r="AM654" t="s">
        <v>3089</v>
      </c>
      <c r="AN654">
        <v>-6.35</v>
      </c>
      <c r="AO654" t="s">
        <v>3089</v>
      </c>
      <c r="AP654">
        <v>1.8412842504496998E-2</v>
      </c>
      <c r="AQ654">
        <f>(Table2[[#This Row],[Sharpe Ratio]]-AVERAGE(Table2[Sharpe Ratio]))/_xlfn.STDEV.P(Table2[Sharpe Ratio])</f>
        <v>-0.47627009357982669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709</v>
      </c>
      <c r="AT654">
        <f>_xlfn.RANK.AVG(Table2[[#This Row],[6M Return vs Nifty Z-Score]],Table2[6M Return vs Nifty Z-Score])</f>
        <v>609</v>
      </c>
      <c r="AU654">
        <f>_xlfn.RANK.AVG(Table2[[#This Row],[Sharpe Ratio Z-Score]],Table2[Sharpe Ratio Z-Score])</f>
        <v>472</v>
      </c>
      <c r="AV654">
        <f>(Table2[[#This Row],[Rank 1Y]]+Table2[[#This Row],[Rank 6M]]+Table2[[#This Row],[Rank Sharpe]])/3</f>
        <v>596.66666666666663</v>
      </c>
    </row>
    <row r="655" spans="1:48" x14ac:dyDescent="0.3">
      <c r="A655" t="s">
        <v>1011</v>
      </c>
      <c r="B655" t="s">
        <v>1012</v>
      </c>
      <c r="C655" t="s">
        <v>3030</v>
      </c>
      <c r="D655" t="s">
        <v>24</v>
      </c>
      <c r="E655">
        <v>12851.210722223999</v>
      </c>
      <c r="F655">
        <v>211.92</v>
      </c>
      <c r="G655">
        <v>-24.8204357454754</v>
      </c>
      <c r="H655">
        <f>(Table2[[#This Row],[1Y Return vs Nifty]]-AVERAGE(Table2[1Y Return vs Nifty]))/_xlfn.STDEV.P(Table2[1Y Return vs Nifty])</f>
        <v>-0.89164868181901757</v>
      </c>
      <c r="I655">
        <v>-17.1224491953135</v>
      </c>
      <c r="J655">
        <f>(Table2[[#This Row],[1M Return vs Nifty]]-AVERAGE(Table2[1M Return vs Nifty]))/_xlfn.STDEV.P(Table2[1M Return vs Nifty])</f>
        <v>-1.633976544700162</v>
      </c>
      <c r="K655">
        <v>-29.453420618223099</v>
      </c>
      <c r="L655">
        <f>(Table2[[#This Row],[6M Return vs Nifty]]-AVERAGE(Table2[6M Return vs Nifty]))/_xlfn.STDEV.P(Table2[6M Return vs Nifty])</f>
        <v>-1.2246163236333685</v>
      </c>
      <c r="M655">
        <v>-5.7974863134088901</v>
      </c>
      <c r="N655">
        <f>(Table2[[#This Row],[1W Return vs Nifty]]-AVERAGE(Table2[1W Return vs Nifty]))/_xlfn.STDEV.P(Table2[1W Return vs Nifty])</f>
        <v>-0.93147760900033127</v>
      </c>
      <c r="O655">
        <v>235.27</v>
      </c>
      <c r="P655">
        <v>244.28143810079999</v>
      </c>
      <c r="Q655">
        <v>243.401934805297</v>
      </c>
      <c r="R655">
        <v>15.7943728850417</v>
      </c>
      <c r="S655" s="1">
        <f>(Table2[[#This Row],[Close Price]]-Table2[[#This Row],[20D EMA]])/Table2[[#This Row],[20D EMA]]</f>
        <v>-9.9247672886470961E-2</v>
      </c>
      <c r="T655" s="1">
        <f>(Table2[[#This Row],[Close Price]]-Table2[[#This Row],[50D EMA]])/Table2[[#This Row],[50D EMA]]</f>
        <v>-0.13247604219296605</v>
      </c>
      <c r="U655" s="1">
        <f>(Table2[[#This Row],[Close Price]]-Table2[[#This Row],[200D EMA]])/Table2[[#This Row],[200D EMA]]</f>
        <v>-0.1293413498560731</v>
      </c>
      <c r="V655">
        <v>1.4391504558528501</v>
      </c>
      <c r="W655">
        <v>210</v>
      </c>
      <c r="X655">
        <v>220.69</v>
      </c>
      <c r="Y655">
        <v>210</v>
      </c>
      <c r="Z655">
        <v>222.99</v>
      </c>
      <c r="AA655">
        <v>210</v>
      </c>
      <c r="AB655">
        <v>236.95</v>
      </c>
      <c r="AC655" s="1">
        <f>(Table2[[#This Row],[Close Price]]/Table2[[#This Row],[Day Low]])-1</f>
        <v>9.1428571428571193E-3</v>
      </c>
      <c r="AD655" s="1">
        <f>(Table2[[#This Row],[Day High]]/Table2[[#This Row],[Close Price]])-1</f>
        <v>4.1383540958852549E-2</v>
      </c>
      <c r="AE655" s="1">
        <f>(Table2[[#This Row],[Close Price]]/Table2[[#This Row],[Current Week Low]])-1</f>
        <v>9.1428571428571193E-3</v>
      </c>
      <c r="AF655" s="1">
        <f>(Table2[[#This Row],[Current Week High]]/Table2[[#This Row],[Close Price]])-1</f>
        <v>5.2236693091732844E-2</v>
      </c>
      <c r="AG655" s="1">
        <f>(Table2[[#This Row],[Close Price]]/Table2[[#This Row],[Current Month Low]])-1</f>
        <v>9.1428571428571193E-3</v>
      </c>
      <c r="AH655" s="1">
        <f>(Table2[[#This Row],[Current Month High]]/Table2[[#This Row],[Close Price]])-1</f>
        <v>0.11811060777651949</v>
      </c>
      <c r="AI655">
        <v>41.893167232918003</v>
      </c>
      <c r="AJ655">
        <v>1.05865522174535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-0.19</v>
      </c>
      <c r="AM655" t="s">
        <v>3089</v>
      </c>
      <c r="AN655">
        <v>-11.83</v>
      </c>
      <c r="AO655" t="s">
        <v>3089</v>
      </c>
      <c r="AP655">
        <v>1.8012715232318E-2</v>
      </c>
      <c r="AQ655">
        <f>(Table2[[#This Row],[Sharpe Ratio]]-AVERAGE(Table2[Sharpe Ratio]))/_xlfn.STDEV.P(Table2[Sharpe Ratio])</f>
        <v>-0.48095546895788799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635</v>
      </c>
      <c r="AT655">
        <f>_xlfn.RANK.AVG(Table2[[#This Row],[6M Return vs Nifty Z-Score]],Table2[6M Return vs Nifty Z-Score])</f>
        <v>684</v>
      </c>
      <c r="AU655">
        <f>_xlfn.RANK.AVG(Table2[[#This Row],[Sharpe Ratio Z-Score]],Table2[Sharpe Ratio Z-Score])</f>
        <v>473</v>
      </c>
      <c r="AV655">
        <f>(Table2[[#This Row],[Rank 1Y]]+Table2[[#This Row],[Rank 6M]]+Table2[[#This Row],[Rank Sharpe]])/3</f>
        <v>597.33333333333337</v>
      </c>
    </row>
    <row r="656" spans="1:48" x14ac:dyDescent="0.3">
      <c r="A656" t="s">
        <v>1673</v>
      </c>
      <c r="B656" t="s">
        <v>1674</v>
      </c>
      <c r="C656" t="s">
        <v>3039</v>
      </c>
      <c r="D656" t="s">
        <v>392</v>
      </c>
      <c r="E656">
        <v>4689.1860169499996</v>
      </c>
      <c r="F656">
        <v>536.1</v>
      </c>
      <c r="G656">
        <v>-42.832923172182298</v>
      </c>
      <c r="H656">
        <f>(Table2[[#This Row],[1Y Return vs Nifty]]-AVERAGE(Table2[1Y Return vs Nifty]))/_xlfn.STDEV.P(Table2[1Y Return vs Nifty])</f>
        <v>-1.1735538169259407</v>
      </c>
      <c r="I656">
        <v>-4.8801373208520404</v>
      </c>
      <c r="J656">
        <f>(Table2[[#This Row],[1M Return vs Nifty]]-AVERAGE(Table2[1M Return vs Nifty]))/_xlfn.STDEV.P(Table2[1M Return vs Nifty])</f>
        <v>-0.33576843363952902</v>
      </c>
      <c r="K656">
        <v>-31.605374209338599</v>
      </c>
      <c r="L656">
        <f>(Table2[[#This Row],[6M Return vs Nifty]]-AVERAGE(Table2[6M Return vs Nifty]))/_xlfn.STDEV.P(Table2[6M Return vs Nifty])</f>
        <v>-1.3039472520988917</v>
      </c>
      <c r="M656">
        <v>-1.1900284567831001</v>
      </c>
      <c r="N656">
        <f>(Table2[[#This Row],[1W Return vs Nifty]]-AVERAGE(Table2[1W Return vs Nifty]))/_xlfn.STDEV.P(Table2[1W Return vs Nifty])</f>
        <v>-1.1961152269845305E-2</v>
      </c>
      <c r="O656">
        <v>567.66999999999996</v>
      </c>
      <c r="P656">
        <v>571.17602213266798</v>
      </c>
      <c r="Q656">
        <v>605.05536937443401</v>
      </c>
      <c r="R656">
        <v>20.646938072280701</v>
      </c>
      <c r="S656" s="1">
        <f>(Table2[[#This Row],[Close Price]]-Table2[[#This Row],[20D EMA]])/Table2[[#This Row],[20D EMA]]</f>
        <v>-5.5613296457448759E-2</v>
      </c>
      <c r="T656" s="1">
        <f>(Table2[[#This Row],[Close Price]]-Table2[[#This Row],[50D EMA]])/Table2[[#This Row],[50D EMA]]</f>
        <v>-6.1410179653026108E-2</v>
      </c>
      <c r="U656" s="1">
        <f>(Table2[[#This Row],[Close Price]]-Table2[[#This Row],[200D EMA]])/Table2[[#This Row],[200D EMA]]</f>
        <v>-0.11396538707808983</v>
      </c>
      <c r="V656">
        <v>0.91337960954841002</v>
      </c>
      <c r="W656">
        <v>531.54999999999995</v>
      </c>
      <c r="X656">
        <v>550.95000000000005</v>
      </c>
      <c r="Y656">
        <v>525</v>
      </c>
      <c r="Z656">
        <v>562.20000000000005</v>
      </c>
      <c r="AA656">
        <v>525</v>
      </c>
      <c r="AB656">
        <v>583.79999999999995</v>
      </c>
      <c r="AC656" s="1">
        <f>(Table2[[#This Row],[Close Price]]/Table2[[#This Row],[Day Low]])-1</f>
        <v>8.5598720722417365E-3</v>
      </c>
      <c r="AD656" s="1">
        <f>(Table2[[#This Row],[Day High]]/Table2[[#This Row],[Close Price]])-1</f>
        <v>2.7700055959709147E-2</v>
      </c>
      <c r="AE656" s="1">
        <f>(Table2[[#This Row],[Close Price]]/Table2[[#This Row],[Current Week Low]])-1</f>
        <v>2.114285714285713E-2</v>
      </c>
      <c r="AF656" s="1">
        <f>(Table2[[#This Row],[Current Week High]]/Table2[[#This Row],[Close Price]])-1</f>
        <v>4.8684946838276399E-2</v>
      </c>
      <c r="AG656" s="1">
        <f>(Table2[[#This Row],[Close Price]]/Table2[[#This Row],[Current Month Low]])-1</f>
        <v>2.114285714285713E-2</v>
      </c>
      <c r="AH656" s="1">
        <f>(Table2[[#This Row],[Current Month High]]/Table2[[#This Row],[Close Price]])-1</f>
        <v>8.8975937325125765E-2</v>
      </c>
      <c r="AI656">
        <v>49.039358328669998</v>
      </c>
      <c r="AJ656">
        <v>4.8606356968215101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-0.14000000000000001</v>
      </c>
      <c r="AM656" t="s">
        <v>3089</v>
      </c>
      <c r="AN656">
        <v>-5.12</v>
      </c>
      <c r="AO656" t="s">
        <v>3089</v>
      </c>
      <c r="AP656">
        <v>4.1501312414184997E-2</v>
      </c>
      <c r="AQ656">
        <f>(Table2[[#This Row],[Sharpe Ratio]]-AVERAGE(Table2[Sharpe Ratio]))/_xlfn.STDEV.P(Table2[Sharpe Ratio])</f>
        <v>-0.20591074555825803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707</v>
      </c>
      <c r="AT656">
        <f>_xlfn.RANK.AVG(Table2[[#This Row],[6M Return vs Nifty Z-Score]],Table2[6M Return vs Nifty Z-Score])</f>
        <v>694</v>
      </c>
      <c r="AU656">
        <f>_xlfn.RANK.AVG(Table2[[#This Row],[Sharpe Ratio Z-Score]],Table2[Sharpe Ratio Z-Score])</f>
        <v>391</v>
      </c>
      <c r="AV656">
        <f>(Table2[[#This Row],[Rank 1Y]]+Table2[[#This Row],[Rank 6M]]+Table2[[#This Row],[Rank Sharpe]])/3</f>
        <v>597.33333333333337</v>
      </c>
    </row>
    <row r="657" spans="1:48" x14ac:dyDescent="0.3">
      <c r="A657" t="s">
        <v>976</v>
      </c>
      <c r="B657" t="s">
        <v>977</v>
      </c>
      <c r="C657" t="s">
        <v>3046</v>
      </c>
      <c r="D657" t="s">
        <v>978</v>
      </c>
      <c r="E657">
        <v>13798.86021456</v>
      </c>
      <c r="F657">
        <v>1406.1</v>
      </c>
      <c r="G657">
        <v>-35.094215522253698</v>
      </c>
      <c r="H657">
        <f>(Table2[[#This Row],[1Y Return vs Nifty]]-AVERAGE(Table2[1Y Return vs Nifty]))/_xlfn.STDEV.P(Table2[1Y Return vs Nifty])</f>
        <v>-1.0524388718367081</v>
      </c>
      <c r="I657">
        <v>-2.5675319314496798</v>
      </c>
      <c r="J657">
        <f>(Table2[[#This Row],[1M Return vs Nifty]]-AVERAGE(Table2[1M Return vs Nifty]))/_xlfn.STDEV.P(Table2[1M Return vs Nifty])</f>
        <v>-9.0533456374522286E-2</v>
      </c>
      <c r="K657">
        <v>-9.4365855302624393</v>
      </c>
      <c r="L657">
        <f>(Table2[[#This Row],[6M Return vs Nifty]]-AVERAGE(Table2[6M Return vs Nifty]))/_xlfn.STDEV.P(Table2[6M Return vs Nifty])</f>
        <v>-0.48670351778794169</v>
      </c>
      <c r="M657">
        <v>-3.6724196961837698</v>
      </c>
      <c r="N657">
        <f>(Table2[[#This Row],[1W Return vs Nifty]]-AVERAGE(Table2[1W Return vs Nifty]))/_xlfn.STDEV.P(Table2[1W Return vs Nifty])</f>
        <v>-0.50737525429792862</v>
      </c>
      <c r="O657">
        <v>1458.45</v>
      </c>
      <c r="P657">
        <v>1432.8351021050901</v>
      </c>
      <c r="Q657">
        <v>1462.3786348429401</v>
      </c>
      <c r="R657">
        <v>29.119877723074499</v>
      </c>
      <c r="S657" s="1">
        <f>(Table2[[#This Row],[Close Price]]-Table2[[#This Row],[20D EMA]])/Table2[[#This Row],[20D EMA]]</f>
        <v>-3.5894271315437716E-2</v>
      </c>
      <c r="T657" s="1">
        <f>(Table2[[#This Row],[Close Price]]-Table2[[#This Row],[50D EMA]])/Table2[[#This Row],[50D EMA]]</f>
        <v>-1.865888270451466E-2</v>
      </c>
      <c r="U657" s="1">
        <f>(Table2[[#This Row],[Close Price]]-Table2[[#This Row],[200D EMA]])/Table2[[#This Row],[200D EMA]]</f>
        <v>-3.8484311451243612E-2</v>
      </c>
      <c r="V657">
        <v>0.80830515164628003</v>
      </c>
      <c r="W657">
        <v>1401.1</v>
      </c>
      <c r="X657">
        <v>1447.75</v>
      </c>
      <c r="Y657">
        <v>1401.1</v>
      </c>
      <c r="Z657">
        <v>1459.95</v>
      </c>
      <c r="AA657">
        <v>1401.1</v>
      </c>
      <c r="AB657">
        <v>1512</v>
      </c>
      <c r="AC657" s="1">
        <f>(Table2[[#This Row],[Close Price]]/Table2[[#This Row],[Day Low]])-1</f>
        <v>3.5686246520592046E-3</v>
      </c>
      <c r="AD657" s="1">
        <f>(Table2[[#This Row],[Day High]]/Table2[[#This Row],[Close Price]])-1</f>
        <v>2.9620937344427833E-2</v>
      </c>
      <c r="AE657" s="1">
        <f>(Table2[[#This Row],[Close Price]]/Table2[[#This Row],[Current Week Low]])-1</f>
        <v>3.5686246520592046E-3</v>
      </c>
      <c r="AF657" s="1">
        <f>(Table2[[#This Row],[Current Week High]]/Table2[[#This Row],[Close Price]])-1</f>
        <v>3.829741839129519E-2</v>
      </c>
      <c r="AG657" s="1">
        <f>(Table2[[#This Row],[Close Price]]/Table2[[#This Row],[Current Month Low]])-1</f>
        <v>3.5686246520592046E-3</v>
      </c>
      <c r="AH657" s="1">
        <f>(Table2[[#This Row],[Current Month High]]/Table2[[#This Row],[Close Price]])-1</f>
        <v>7.5314700234691667E-2</v>
      </c>
      <c r="AI657">
        <v>33.379560486451901</v>
      </c>
      <c r="AJ657">
        <v>16.766317887394099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-0.04</v>
      </c>
      <c r="AM657" t="s">
        <v>3089</v>
      </c>
      <c r="AN657">
        <v>0.26</v>
      </c>
      <c r="AO657" t="s">
        <v>3088</v>
      </c>
      <c r="AP657">
        <v>-3.756398882933E-2</v>
      </c>
      <c r="AQ657">
        <f>(Table2[[#This Row],[Sharpe Ratio]]-AVERAGE(Table2[Sharpe Ratio]))/_xlfn.STDEV.P(Table2[Sharpe Ratio])</f>
        <v>-1.1317427031950944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679</v>
      </c>
      <c r="AT657">
        <f>_xlfn.RANK.AVG(Table2[[#This Row],[6M Return vs Nifty Z-Score]],Table2[6M Return vs Nifty Z-Score])</f>
        <v>487</v>
      </c>
      <c r="AU657">
        <f>_xlfn.RANK.AVG(Table2[[#This Row],[Sharpe Ratio Z-Score]],Table2[Sharpe Ratio Z-Score])</f>
        <v>632</v>
      </c>
      <c r="AV657">
        <f>(Table2[[#This Row],[Rank 1Y]]+Table2[[#This Row],[Rank 6M]]+Table2[[#This Row],[Rank Sharpe]])/3</f>
        <v>599.33333333333337</v>
      </c>
    </row>
    <row r="658" spans="1:48" x14ac:dyDescent="0.3">
      <c r="A658" t="s">
        <v>281</v>
      </c>
      <c r="B658" t="s">
        <v>282</v>
      </c>
      <c r="C658" t="s">
        <v>3038</v>
      </c>
      <c r="D658" t="s">
        <v>75</v>
      </c>
      <c r="E658">
        <v>94175.623180979994</v>
      </c>
      <c r="F658">
        <v>26101.35</v>
      </c>
      <c r="G658">
        <v>-15.312424628614799</v>
      </c>
      <c r="H658">
        <f>(Table2[[#This Row],[1Y Return vs Nifty]]-AVERAGE(Table2[1Y Return vs Nifty]))/_xlfn.STDEV.P(Table2[1Y Return vs Nifty])</f>
        <v>-0.74284318399962235</v>
      </c>
      <c r="I658">
        <v>-1.1684566386438799</v>
      </c>
      <c r="J658">
        <f>(Table2[[#This Row],[1M Return vs Nifty]]-AVERAGE(Table2[1M Return vs Nifty]))/_xlfn.STDEV.P(Table2[1M Return vs Nifty])</f>
        <v>5.7828300108251379E-2</v>
      </c>
      <c r="K658">
        <v>-14.7330716025463</v>
      </c>
      <c r="L658">
        <f>(Table2[[#This Row],[6M Return vs Nifty]]-AVERAGE(Table2[6M Return vs Nifty]))/_xlfn.STDEV.P(Table2[6M Return vs Nifty])</f>
        <v>-0.68195640774510191</v>
      </c>
      <c r="M658">
        <v>1.7204892354456001</v>
      </c>
      <c r="N658">
        <f>(Table2[[#This Row],[1W Return vs Nifty]]-AVERAGE(Table2[1W Return vs Nifty]))/_xlfn.STDEV.P(Table2[1W Return vs Nifty])</f>
        <v>0.56889471204606945</v>
      </c>
      <c r="O658">
        <v>27350.27</v>
      </c>
      <c r="P658">
        <v>27095.749314496301</v>
      </c>
      <c r="Q658">
        <v>26355.391698181302</v>
      </c>
      <c r="R658">
        <v>24.804979080948801</v>
      </c>
      <c r="S658" s="1">
        <f>(Table2[[#This Row],[Close Price]]-Table2[[#This Row],[20D EMA]])/Table2[[#This Row],[20D EMA]]</f>
        <v>-4.5663900210125966E-2</v>
      </c>
      <c r="T658" s="1">
        <f>(Table2[[#This Row],[Close Price]]-Table2[[#This Row],[50D EMA]])/Table2[[#This Row],[50D EMA]]</f>
        <v>-3.6699458020313762E-2</v>
      </c>
      <c r="U658" s="1">
        <f>(Table2[[#This Row],[Close Price]]-Table2[[#This Row],[200D EMA]])/Table2[[#This Row],[200D EMA]]</f>
        <v>-9.6390788302658306E-3</v>
      </c>
      <c r="V658">
        <v>1.22303760081595</v>
      </c>
      <c r="W658">
        <v>26010</v>
      </c>
      <c r="X658">
        <v>27092.6</v>
      </c>
      <c r="Y658">
        <v>26010</v>
      </c>
      <c r="Z658">
        <v>27092.6</v>
      </c>
      <c r="AA658">
        <v>26010</v>
      </c>
      <c r="AB658">
        <v>27899.8</v>
      </c>
      <c r="AC658" s="1">
        <f>(Table2[[#This Row],[Close Price]]/Table2[[#This Row],[Day Low]])-1</f>
        <v>3.5121107266435914E-3</v>
      </c>
      <c r="AD658" s="1">
        <f>(Table2[[#This Row],[Day High]]/Table2[[#This Row],[Close Price]])-1</f>
        <v>3.7976962877399156E-2</v>
      </c>
      <c r="AE658" s="1">
        <f>(Table2[[#This Row],[Close Price]]/Table2[[#This Row],[Current Week Low]])-1</f>
        <v>3.5121107266435914E-3</v>
      </c>
      <c r="AF658" s="1">
        <f>(Table2[[#This Row],[Current Week High]]/Table2[[#This Row],[Close Price]])-1</f>
        <v>3.7976962877399156E-2</v>
      </c>
      <c r="AG658" s="1">
        <f>(Table2[[#This Row],[Close Price]]/Table2[[#This Row],[Current Month Low]])-1</f>
        <v>3.5121107266435914E-3</v>
      </c>
      <c r="AH658" s="1">
        <f>(Table2[[#This Row],[Current Month High]]/Table2[[#This Row],[Close Price]])-1</f>
        <v>6.8902566342353921E-2</v>
      </c>
      <c r="AI658">
        <v>17.763065895059</v>
      </c>
      <c r="AJ658">
        <v>11.3016502494563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-0.06</v>
      </c>
      <c r="AM658" t="s">
        <v>3089</v>
      </c>
      <c r="AN658">
        <v>-4.34</v>
      </c>
      <c r="AO658" t="s">
        <v>3089</v>
      </c>
      <c r="AP658">
        <v>-5.4965265555915001E-2</v>
      </c>
      <c r="AQ658">
        <f>(Table2[[#This Row],[Sharpe Ratio]]-AVERAGE(Table2[Sharpe Ratio]))/_xlfn.STDEV.P(Table2[Sharpe Ratio])</f>
        <v>-1.3355066532942024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-2.1335832328846056</v>
      </c>
      <c r="AS658">
        <f>_xlfn.RANK.AVG(Table2[[#This Row],[1Y Return vs Nifty Z-Score]],Table2[1Y Return vs Nifty Z-Score])</f>
        <v>588</v>
      </c>
      <c r="AT658">
        <f>_xlfn.RANK.AVG(Table2[[#This Row],[6M Return vs Nifty Z-Score]],Table2[6M Return vs Nifty Z-Score])</f>
        <v>547</v>
      </c>
      <c r="AU658">
        <f>_xlfn.RANK.AVG(Table2[[#This Row],[Sharpe Ratio Z-Score]],Table2[Sharpe Ratio Z-Score])</f>
        <v>664</v>
      </c>
      <c r="AV658">
        <f>(Table2[[#This Row],[Rank 1Y]]+Table2[[#This Row],[Rank 6M]]+Table2[[#This Row],[Rank Sharpe]])/3</f>
        <v>599.66666666666663</v>
      </c>
    </row>
    <row r="659" spans="1:48" x14ac:dyDescent="0.3">
      <c r="A659" t="s">
        <v>52</v>
      </c>
      <c r="B659" t="s">
        <v>53</v>
      </c>
      <c r="C659" t="s">
        <v>3030</v>
      </c>
      <c r="D659" t="s">
        <v>54</v>
      </c>
      <c r="E659">
        <v>404390.11165507499</v>
      </c>
      <c r="F659">
        <v>6538.35</v>
      </c>
      <c r="G659">
        <v>-31.128509852311101</v>
      </c>
      <c r="H659">
        <f>(Table2[[#This Row],[1Y Return vs Nifty]]-AVERAGE(Table2[1Y Return vs Nifty]))/_xlfn.STDEV.P(Table2[1Y Return vs Nifty])</f>
        <v>-0.99037344099444213</v>
      </c>
      <c r="I659">
        <v>-6.0418495017678602</v>
      </c>
      <c r="J659">
        <f>(Table2[[#This Row],[1M Return vs Nifty]]-AVERAGE(Table2[1M Return vs Nifty]))/_xlfn.STDEV.P(Table2[1M Return vs Nifty])</f>
        <v>-0.45895955893090279</v>
      </c>
      <c r="K659">
        <v>-10.3144607905123</v>
      </c>
      <c r="L659">
        <f>(Table2[[#This Row],[6M Return vs Nifty]]-AVERAGE(Table2[6M Return vs Nifty]))/_xlfn.STDEV.P(Table2[6M Return vs Nifty])</f>
        <v>-0.51906604631088893</v>
      </c>
      <c r="M659">
        <v>0.42285884593531597</v>
      </c>
      <c r="N659">
        <f>(Table2[[#This Row],[1W Return vs Nifty]]-AVERAGE(Table2[1W Return vs Nifty]))/_xlfn.STDEV.P(Table2[1W Return vs Nifty])</f>
        <v>0.30992489939929352</v>
      </c>
      <c r="O659">
        <v>6819.29</v>
      </c>
      <c r="P659">
        <v>6913.3636299986101</v>
      </c>
      <c r="Q659">
        <v>6986.0130176050097</v>
      </c>
      <c r="R659">
        <v>23.319102166746902</v>
      </c>
      <c r="S659" s="1">
        <f>(Table2[[#This Row],[Close Price]]-Table2[[#This Row],[20D EMA]])/Table2[[#This Row],[20D EMA]]</f>
        <v>-4.119783731150891E-2</v>
      </c>
      <c r="T659" s="1">
        <f>(Table2[[#This Row],[Close Price]]-Table2[[#This Row],[50D EMA]])/Table2[[#This Row],[50D EMA]]</f>
        <v>-5.4244742511639757E-2</v>
      </c>
      <c r="U659" s="1">
        <f>(Table2[[#This Row],[Close Price]]-Table2[[#This Row],[200D EMA]])/Table2[[#This Row],[200D EMA]]</f>
        <v>-6.407990029175184E-2</v>
      </c>
      <c r="V659">
        <v>1.12305946594493</v>
      </c>
      <c r="W659">
        <v>6511.5</v>
      </c>
      <c r="X659">
        <v>6697</v>
      </c>
      <c r="Y659">
        <v>6511.5</v>
      </c>
      <c r="Z659">
        <v>6697</v>
      </c>
      <c r="AA659">
        <v>6511.5</v>
      </c>
      <c r="AB659">
        <v>6844</v>
      </c>
      <c r="AC659" s="1">
        <f>(Table2[[#This Row],[Close Price]]/Table2[[#This Row],[Day Low]])-1</f>
        <v>4.1234738539508431E-3</v>
      </c>
      <c r="AD659" s="1">
        <f>(Table2[[#This Row],[Day High]]/Table2[[#This Row],[Close Price]])-1</f>
        <v>2.4264531571420944E-2</v>
      </c>
      <c r="AE659" s="1">
        <f>(Table2[[#This Row],[Close Price]]/Table2[[#This Row],[Current Week Low]])-1</f>
        <v>4.1234738539508431E-3</v>
      </c>
      <c r="AF659" s="1">
        <f>(Table2[[#This Row],[Current Week High]]/Table2[[#This Row],[Close Price]])-1</f>
        <v>2.4264531571420944E-2</v>
      </c>
      <c r="AG659" s="1">
        <f>(Table2[[#This Row],[Close Price]]/Table2[[#This Row],[Current Month Low]])-1</f>
        <v>4.1234738539508431E-3</v>
      </c>
      <c r="AH659" s="1">
        <f>(Table2[[#This Row],[Current Month High]]/Table2[[#This Row],[Close Price]])-1</f>
        <v>4.6747268041631207E-2</v>
      </c>
      <c r="AI659">
        <v>25.2915490911315</v>
      </c>
      <c r="AJ659">
        <v>5.6651798700669103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-7.0000000000000007E-2</v>
      </c>
      <c r="AM659" t="s">
        <v>3089</v>
      </c>
      <c r="AN659">
        <v>-5.68</v>
      </c>
      <c r="AO659" t="s">
        <v>3089</v>
      </c>
      <c r="AP659">
        <v>-4.4708566362319999E-2</v>
      </c>
      <c r="AQ659">
        <f>(Table2[[#This Row],[Sharpe Ratio]]-AVERAGE(Table2[Sharpe Ratio]))/_xlfn.STDEV.P(Table2[Sharpe Ratio])</f>
        <v>-1.2154036530659309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658</v>
      </c>
      <c r="AT659">
        <f>_xlfn.RANK.AVG(Table2[[#This Row],[6M Return vs Nifty Z-Score]],Table2[6M Return vs Nifty Z-Score])</f>
        <v>496</v>
      </c>
      <c r="AU659">
        <f>_xlfn.RANK.AVG(Table2[[#This Row],[Sharpe Ratio Z-Score]],Table2[Sharpe Ratio Z-Score])</f>
        <v>646</v>
      </c>
      <c r="AV659">
        <f>(Table2[[#This Row],[Rank 1Y]]+Table2[[#This Row],[Rank 6M]]+Table2[[#This Row],[Rank Sharpe]])/3</f>
        <v>600</v>
      </c>
    </row>
    <row r="660" spans="1:48" x14ac:dyDescent="0.3">
      <c r="A660" t="s">
        <v>1263</v>
      </c>
      <c r="B660" t="s">
        <v>1264</v>
      </c>
      <c r="C660" t="s">
        <v>3030</v>
      </c>
      <c r="D660" t="s">
        <v>124</v>
      </c>
      <c r="E660">
        <v>8621.9472248269994</v>
      </c>
      <c r="F660">
        <v>80.39</v>
      </c>
      <c r="G660">
        <v>-35.740657485653799</v>
      </c>
      <c r="H660">
        <f>(Table2[[#This Row],[1Y Return vs Nifty]]-AVERAGE(Table2[1Y Return vs Nifty]))/_xlfn.STDEV.P(Table2[1Y Return vs Nifty])</f>
        <v>-1.0625560369296807</v>
      </c>
      <c r="I660">
        <v>-1.6691839299782001</v>
      </c>
      <c r="J660">
        <f>(Table2[[#This Row],[1M Return vs Nifty]]-AVERAGE(Table2[1M Return vs Nifty]))/_xlfn.STDEV.P(Table2[1M Return vs Nifty])</f>
        <v>4.7298136699428731E-3</v>
      </c>
      <c r="K660">
        <v>-16.686116153243301</v>
      </c>
      <c r="L660">
        <f>(Table2[[#This Row],[6M Return vs Nifty]]-AVERAGE(Table2[6M Return vs Nifty]))/_xlfn.STDEV.P(Table2[6M Return vs Nifty])</f>
        <v>-0.75395463214036385</v>
      </c>
      <c r="M660">
        <v>-0.33866969323563101</v>
      </c>
      <c r="N660">
        <f>(Table2[[#This Row],[1W Return vs Nifty]]-AVERAGE(Table2[1W Return vs Nifty]))/_xlfn.STDEV.P(Table2[1W Return vs Nifty])</f>
        <v>0.15794564189384946</v>
      </c>
      <c r="O660">
        <v>82.28</v>
      </c>
      <c r="P660">
        <v>82.939617460638601</v>
      </c>
      <c r="Q660">
        <v>85.024314042501402</v>
      </c>
      <c r="R660">
        <v>38.736553379862698</v>
      </c>
      <c r="S660" s="1">
        <f>(Table2[[#This Row],[Close Price]]-Table2[[#This Row],[20D EMA]])/Table2[[#This Row],[20D EMA]]</f>
        <v>-2.2970345162858539E-2</v>
      </c>
      <c r="T660" s="1">
        <f>(Table2[[#This Row],[Close Price]]-Table2[[#This Row],[50D EMA]])/Table2[[#This Row],[50D EMA]]</f>
        <v>-3.0740646493198447E-2</v>
      </c>
      <c r="U660" s="1">
        <f>(Table2[[#This Row],[Close Price]]-Table2[[#This Row],[200D EMA]])/Table2[[#This Row],[200D EMA]]</f>
        <v>-5.4505750439631073E-2</v>
      </c>
      <c r="V660">
        <v>0.96956645370421102</v>
      </c>
      <c r="W660">
        <v>80</v>
      </c>
      <c r="X660">
        <v>82.2</v>
      </c>
      <c r="Y660">
        <v>79.989999999999995</v>
      </c>
      <c r="Z660">
        <v>82.2</v>
      </c>
      <c r="AA660">
        <v>79.989999999999995</v>
      </c>
      <c r="AB660">
        <v>85.39</v>
      </c>
      <c r="AC660" s="1">
        <f>(Table2[[#This Row],[Close Price]]/Table2[[#This Row],[Day Low]])-1</f>
        <v>4.8749999999999627E-3</v>
      </c>
      <c r="AD660" s="1">
        <f>(Table2[[#This Row],[Day High]]/Table2[[#This Row],[Close Price]])-1</f>
        <v>2.2515238213708155E-2</v>
      </c>
      <c r="AE660" s="1">
        <f>(Table2[[#This Row],[Close Price]]/Table2[[#This Row],[Current Week Low]])-1</f>
        <v>5.0006250781349237E-3</v>
      </c>
      <c r="AF660" s="1">
        <f>(Table2[[#This Row],[Current Week High]]/Table2[[#This Row],[Close Price]])-1</f>
        <v>2.2515238213708155E-2</v>
      </c>
      <c r="AG660" s="1">
        <f>(Table2[[#This Row],[Close Price]]/Table2[[#This Row],[Current Month Low]])-1</f>
        <v>5.0006250781349237E-3</v>
      </c>
      <c r="AH660" s="1">
        <f>(Table2[[#This Row],[Current Month High]]/Table2[[#This Row],[Close Price]])-1</f>
        <v>6.2196790645602684E-2</v>
      </c>
      <c r="AI660">
        <v>21.905709665381199</v>
      </c>
      <c r="AJ660">
        <v>11.0359116022099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-0.06</v>
      </c>
      <c r="AM660" t="s">
        <v>3089</v>
      </c>
      <c r="AN660">
        <v>-0.9</v>
      </c>
      <c r="AO660" t="s">
        <v>3089</v>
      </c>
      <c r="AQ660">
        <f>(Table2[[#This Row],[Sharpe Ratio]]-AVERAGE(Table2[Sharpe Ratio]))/_xlfn.STDEV.P(Table2[Sharpe Ratio])</f>
        <v>-0.69187918825832739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686</v>
      </c>
      <c r="AT660">
        <f>_xlfn.RANK.AVG(Table2[[#This Row],[6M Return vs Nifty Z-Score]],Table2[6M Return vs Nifty Z-Score])</f>
        <v>573</v>
      </c>
      <c r="AU660">
        <f>_xlfn.RANK.AVG(Table2[[#This Row],[Sharpe Ratio Z-Score]],Table2[Sharpe Ratio Z-Score])</f>
        <v>542.5</v>
      </c>
      <c r="AV660">
        <f>(Table2[[#This Row],[Rank 1Y]]+Table2[[#This Row],[Rank 6M]]+Table2[[#This Row],[Rank Sharpe]])/3</f>
        <v>600.5</v>
      </c>
    </row>
    <row r="661" spans="1:48" x14ac:dyDescent="0.3">
      <c r="A661" t="s">
        <v>1846</v>
      </c>
      <c r="B661" t="s">
        <v>1847</v>
      </c>
      <c r="C661" t="s">
        <v>3046</v>
      </c>
      <c r="D661" t="s">
        <v>1848</v>
      </c>
      <c r="E661">
        <v>3747.3112265</v>
      </c>
      <c r="F661">
        <v>21.17</v>
      </c>
      <c r="G661">
        <v>3.8349202092817101</v>
      </c>
      <c r="H661">
        <f>(Table2[[#This Row],[1Y Return vs Nifty]]-AVERAGE(Table2[1Y Return vs Nifty]))/_xlfn.STDEV.P(Table2[1Y Return vs Nifty])</f>
        <v>-0.44317691883610538</v>
      </c>
      <c r="I661">
        <v>-3.5575923167952901</v>
      </c>
      <c r="J661">
        <f>(Table2[[#This Row],[1M Return vs Nifty]]-AVERAGE(Table2[1M Return vs Nifty]))/_xlfn.STDEV.P(Table2[1M Return vs Nifty])</f>
        <v>-0.1955221575181964</v>
      </c>
      <c r="K661">
        <v>-31.5772637887681</v>
      </c>
      <c r="L661">
        <f>(Table2[[#This Row],[6M Return vs Nifty]]-AVERAGE(Table2[6M Return vs Nifty]))/_xlfn.STDEV.P(Table2[6M Return vs Nifty])</f>
        <v>-1.3029109724260302</v>
      </c>
      <c r="M661">
        <v>-6.1851824999344203</v>
      </c>
      <c r="N661">
        <f>(Table2[[#This Row],[1W Return vs Nifty]]-AVERAGE(Table2[1W Return vs Nifty]))/_xlfn.STDEV.P(Table2[1W Return vs Nifty])</f>
        <v>-1.0088506495826166</v>
      </c>
      <c r="O661">
        <v>23</v>
      </c>
      <c r="P661">
        <v>22.640083192533901</v>
      </c>
      <c r="Q661">
        <v>21.360112107095901</v>
      </c>
      <c r="R661">
        <v>24.0596635722702</v>
      </c>
      <c r="S661" s="1">
        <f>(Table2[[#This Row],[Close Price]]-Table2[[#This Row],[20D EMA]])/Table2[[#This Row],[20D EMA]]</f>
        <v>-7.9565217391304274E-2</v>
      </c>
      <c r="T661" s="1">
        <f>(Table2[[#This Row],[Close Price]]-Table2[[#This Row],[50D EMA]])/Table2[[#This Row],[50D EMA]]</f>
        <v>-6.4932764603033502E-2</v>
      </c>
      <c r="U661" s="1">
        <f>(Table2[[#This Row],[Close Price]]-Table2[[#This Row],[200D EMA]])/Table2[[#This Row],[200D EMA]]</f>
        <v>-8.9003328326513528E-3</v>
      </c>
      <c r="V661">
        <v>1.1611648244721899</v>
      </c>
      <c r="W661">
        <v>21.02</v>
      </c>
      <c r="X661">
        <v>22.35</v>
      </c>
      <c r="Y661">
        <v>21.02</v>
      </c>
      <c r="Z661">
        <v>22.61</v>
      </c>
      <c r="AA661">
        <v>21.02</v>
      </c>
      <c r="AB661">
        <v>24.28</v>
      </c>
      <c r="AC661" s="1">
        <f>(Table2[[#This Row],[Close Price]]/Table2[[#This Row],[Day Low]])-1</f>
        <v>7.1360608943864534E-3</v>
      </c>
      <c r="AD661" s="1">
        <f>(Table2[[#This Row],[Day High]]/Table2[[#This Row],[Close Price]])-1</f>
        <v>5.573925366084076E-2</v>
      </c>
      <c r="AE661" s="1">
        <f>(Table2[[#This Row],[Close Price]]/Table2[[#This Row],[Current Week Low]])-1</f>
        <v>7.1360608943864534E-3</v>
      </c>
      <c r="AF661" s="1">
        <f>(Table2[[#This Row],[Current Week High]]/Table2[[#This Row],[Close Price]])-1</f>
        <v>6.8020784128483669E-2</v>
      </c>
      <c r="AG661" s="1">
        <f>(Table2[[#This Row],[Close Price]]/Table2[[#This Row],[Current Month Low]])-1</f>
        <v>7.1360608943864534E-3</v>
      </c>
      <c r="AH661" s="1">
        <f>(Table2[[#This Row],[Current Month High]]/Table2[[#This Row],[Close Price]])-1</f>
        <v>0.1469059990552668</v>
      </c>
      <c r="AI661">
        <v>32.026452527160998</v>
      </c>
      <c r="AJ661">
        <v>31.900311526479701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-7.0000000000000007E-2</v>
      </c>
      <c r="AM661" t="s">
        <v>3089</v>
      </c>
      <c r="AN661">
        <v>-7.15</v>
      </c>
      <c r="AO661" t="s">
        <v>3089</v>
      </c>
      <c r="AP661">
        <v>-5.5071259985864998E-2</v>
      </c>
      <c r="AQ661">
        <f>(Table2[[#This Row],[Sharpe Ratio]]-AVERAGE(Table2[Sharpe Ratio]))/_xlfn.STDEV.P(Table2[Sharpe Ratio])</f>
        <v>-1.336747817610733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-4.2872085159736821</v>
      </c>
      <c r="AS661">
        <f>_xlfn.RANK.AVG(Table2[[#This Row],[1Y Return vs Nifty Z-Score]],Table2[1Y Return vs Nifty Z-Score])</f>
        <v>449</v>
      </c>
      <c r="AT661">
        <f>_xlfn.RANK.AVG(Table2[[#This Row],[6M Return vs Nifty Z-Score]],Table2[6M Return vs Nifty Z-Score])</f>
        <v>693</v>
      </c>
      <c r="AU661">
        <f>_xlfn.RANK.AVG(Table2[[#This Row],[Sharpe Ratio Z-Score]],Table2[Sharpe Ratio Z-Score])</f>
        <v>665</v>
      </c>
      <c r="AV661">
        <f>(Table2[[#This Row],[Rank 1Y]]+Table2[[#This Row],[Rank 6M]]+Table2[[#This Row],[Rank Sharpe]])/3</f>
        <v>602.33333333333337</v>
      </c>
    </row>
    <row r="662" spans="1:48" x14ac:dyDescent="0.3">
      <c r="A662" t="s">
        <v>2130</v>
      </c>
      <c r="B662" t="s">
        <v>2131</v>
      </c>
      <c r="C662" t="s">
        <v>3033</v>
      </c>
      <c r="D662" t="s">
        <v>46</v>
      </c>
      <c r="E662">
        <v>2614.5743254049999</v>
      </c>
      <c r="F662">
        <v>659.55</v>
      </c>
      <c r="G662">
        <v>-41.218110692304798</v>
      </c>
      <c r="H662">
        <f>(Table2[[#This Row],[1Y Return vs Nifty]]-AVERAGE(Table2[1Y Return vs Nifty]))/_xlfn.STDEV.P(Table2[1Y Return vs Nifty])</f>
        <v>-1.1482811313979413</v>
      </c>
      <c r="I662">
        <v>9.6106402677462698E-3</v>
      </c>
      <c r="J662">
        <f>(Table2[[#This Row],[1M Return vs Nifty]]-AVERAGE(Table2[1M Return vs Nifty]))/_xlfn.STDEV.P(Table2[1M Return vs Nifty])</f>
        <v>0.18275376455819861</v>
      </c>
      <c r="K662">
        <v>-24.0239788816924</v>
      </c>
      <c r="L662">
        <f>(Table2[[#This Row],[6M Return vs Nifty]]-AVERAGE(Table2[6M Return vs Nifty]))/_xlfn.STDEV.P(Table2[6M Return vs Nifty])</f>
        <v>-1.0244620750535138</v>
      </c>
      <c r="M662">
        <v>1.11418909870954</v>
      </c>
      <c r="N662">
        <f>(Table2[[#This Row],[1W Return vs Nifty]]-AVERAGE(Table2[1W Return vs Nifty]))/_xlfn.STDEV.P(Table2[1W Return vs Nifty])</f>
        <v>0.44789459206775439</v>
      </c>
      <c r="O662">
        <v>684.4</v>
      </c>
      <c r="P662">
        <v>679.36624839388196</v>
      </c>
      <c r="Q662">
        <v>697.16807007927105</v>
      </c>
      <c r="R662">
        <v>37.483986929675602</v>
      </c>
      <c r="S662" s="1">
        <f>(Table2[[#This Row],[Close Price]]-Table2[[#This Row],[20D EMA]])/Table2[[#This Row],[20D EMA]]</f>
        <v>-3.6309175920514351E-2</v>
      </c>
      <c r="T662" s="1">
        <f>(Table2[[#This Row],[Close Price]]-Table2[[#This Row],[50D EMA]])/Table2[[#This Row],[50D EMA]]</f>
        <v>-2.9168726648888466E-2</v>
      </c>
      <c r="U662" s="1">
        <f>(Table2[[#This Row],[Close Price]]-Table2[[#This Row],[200D EMA]])/Table2[[#This Row],[200D EMA]]</f>
        <v>-5.3958394960620833E-2</v>
      </c>
      <c r="V662">
        <v>1.4066943786196799</v>
      </c>
      <c r="W662">
        <v>655.1</v>
      </c>
      <c r="X662">
        <v>688.8</v>
      </c>
      <c r="Y662">
        <v>655.1</v>
      </c>
      <c r="Z662">
        <v>714.95</v>
      </c>
      <c r="AA662">
        <v>655.1</v>
      </c>
      <c r="AB662">
        <v>745.75</v>
      </c>
      <c r="AC662" s="1">
        <f>(Table2[[#This Row],[Close Price]]/Table2[[#This Row],[Day Low]])-1</f>
        <v>6.7928560525110093E-3</v>
      </c>
      <c r="AD662" s="1">
        <f>(Table2[[#This Row],[Day High]]/Table2[[#This Row],[Close Price]])-1</f>
        <v>4.4348419376847747E-2</v>
      </c>
      <c r="AE662" s="1">
        <f>(Table2[[#This Row],[Close Price]]/Table2[[#This Row],[Current Week Low]])-1</f>
        <v>6.7928560525110093E-3</v>
      </c>
      <c r="AF662" s="1">
        <f>(Table2[[#This Row],[Current Week High]]/Table2[[#This Row],[Close Price]])-1</f>
        <v>8.3996664392388842E-2</v>
      </c>
      <c r="AG662" s="1">
        <f>(Table2[[#This Row],[Close Price]]/Table2[[#This Row],[Current Month Low]])-1</f>
        <v>6.7928560525110093E-3</v>
      </c>
      <c r="AH662" s="1">
        <f>(Table2[[#This Row],[Current Month High]]/Table2[[#This Row],[Close Price]])-1</f>
        <v>0.13069517094989025</v>
      </c>
      <c r="AI662">
        <v>28.269274505344502</v>
      </c>
      <c r="AJ662">
        <v>9.9433238873145502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-0.05</v>
      </c>
      <c r="AM662" t="s">
        <v>3089</v>
      </c>
      <c r="AN662">
        <v>-0.39</v>
      </c>
      <c r="AO662" t="s">
        <v>3089</v>
      </c>
      <c r="AP662">
        <v>2.5582709034880999E-2</v>
      </c>
      <c r="AQ662">
        <f>(Table2[[#This Row],[Sharpe Ratio]]-AVERAGE(Table2[Sharpe Ratio]))/_xlfn.STDEV.P(Table2[Sharpe Ratio])</f>
        <v>-0.39231301681646308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704</v>
      </c>
      <c r="AT662">
        <f>_xlfn.RANK.AVG(Table2[[#This Row],[6M Return vs Nifty Z-Score]],Table2[6M Return vs Nifty Z-Score])</f>
        <v>653</v>
      </c>
      <c r="AU662">
        <f>_xlfn.RANK.AVG(Table2[[#This Row],[Sharpe Ratio Z-Score]],Table2[Sharpe Ratio Z-Score])</f>
        <v>450</v>
      </c>
      <c r="AV662">
        <f>(Table2[[#This Row],[Rank 1Y]]+Table2[[#This Row],[Rank 6M]]+Table2[[#This Row],[Rank Sharpe]])/3</f>
        <v>602.33333333333337</v>
      </c>
    </row>
    <row r="663" spans="1:48" x14ac:dyDescent="0.3">
      <c r="A663" t="s">
        <v>1550</v>
      </c>
      <c r="B663" t="s">
        <v>1551</v>
      </c>
      <c r="C663" t="s">
        <v>3040</v>
      </c>
      <c r="D663" t="s">
        <v>465</v>
      </c>
      <c r="E663">
        <v>5959.0812496400004</v>
      </c>
      <c r="F663">
        <v>1103.3499999999999</v>
      </c>
      <c r="G663">
        <v>-35.169058787862397</v>
      </c>
      <c r="H663">
        <f>(Table2[[#This Row],[1Y Return vs Nifty]]-AVERAGE(Table2[1Y Return vs Nifty]))/_xlfn.STDEV.P(Table2[1Y Return vs Nifty])</f>
        <v>-1.05361020927631</v>
      </c>
      <c r="I663">
        <v>7.0221048937577102</v>
      </c>
      <c r="J663">
        <f>(Table2[[#This Row],[1M Return vs Nifty]]-AVERAGE(Table2[1M Return vs Nifty]))/_xlfn.STDEV.P(Table2[1M Return vs Nifty])</f>
        <v>0.92637776401191452</v>
      </c>
      <c r="K663">
        <v>-6.9615351853490397</v>
      </c>
      <c r="L663">
        <f>(Table2[[#This Row],[6M Return vs Nifty]]-AVERAGE(Table2[6M Return vs Nifty]))/_xlfn.STDEV.P(Table2[6M Return vs Nifty])</f>
        <v>-0.39546175371294912</v>
      </c>
      <c r="M663">
        <v>-3.2952678149869801</v>
      </c>
      <c r="N663">
        <f>(Table2[[#This Row],[1W Return vs Nifty]]-AVERAGE(Table2[1W Return vs Nifty]))/_xlfn.STDEV.P(Table2[1W Return vs Nifty])</f>
        <v>-0.43210655467247361</v>
      </c>
      <c r="O663">
        <v>1102.78</v>
      </c>
      <c r="P663">
        <v>1078.1908196914701</v>
      </c>
      <c r="Q663">
        <v>1114.37735024885</v>
      </c>
      <c r="R663">
        <v>45.584087997901399</v>
      </c>
      <c r="S663" s="1">
        <f>(Table2[[#This Row],[Close Price]]-Table2[[#This Row],[20D EMA]])/Table2[[#This Row],[20D EMA]]</f>
        <v>5.1687553274446072E-4</v>
      </c>
      <c r="T663" s="1">
        <f>(Table2[[#This Row],[Close Price]]-Table2[[#This Row],[50D EMA]])/Table2[[#This Row],[50D EMA]]</f>
        <v>2.3334626718236426E-2</v>
      </c>
      <c r="U663" s="1">
        <f>(Table2[[#This Row],[Close Price]]-Table2[[#This Row],[200D EMA]])/Table2[[#This Row],[200D EMA]]</f>
        <v>-9.8955261845438593E-3</v>
      </c>
      <c r="V663">
        <v>1.43471412478271</v>
      </c>
      <c r="W663">
        <v>1096</v>
      </c>
      <c r="X663">
        <v>1135</v>
      </c>
      <c r="Y663">
        <v>1085</v>
      </c>
      <c r="Z663">
        <v>1135</v>
      </c>
      <c r="AA663">
        <v>1085</v>
      </c>
      <c r="AB663">
        <v>1171.1500000000001</v>
      </c>
      <c r="AC663" s="1">
        <f>(Table2[[#This Row],[Close Price]]/Table2[[#This Row],[Day Low]])-1</f>
        <v>6.7062043795620419E-3</v>
      </c>
      <c r="AD663" s="1">
        <f>(Table2[[#This Row],[Day High]]/Table2[[#This Row],[Close Price]])-1</f>
        <v>2.8685367290524288E-2</v>
      </c>
      <c r="AE663" s="1">
        <f>(Table2[[#This Row],[Close Price]]/Table2[[#This Row],[Current Week Low]])-1</f>
        <v>1.6912442396313176E-2</v>
      </c>
      <c r="AF663" s="1">
        <f>(Table2[[#This Row],[Current Week High]]/Table2[[#This Row],[Close Price]])-1</f>
        <v>2.8685367290524288E-2</v>
      </c>
      <c r="AG663" s="1">
        <f>(Table2[[#This Row],[Close Price]]/Table2[[#This Row],[Current Month Low]])-1</f>
        <v>1.6912442396313176E-2</v>
      </c>
      <c r="AH663" s="1">
        <f>(Table2[[#This Row],[Current Month High]]/Table2[[#This Row],[Close Price]])-1</f>
        <v>6.1449222821407634E-2</v>
      </c>
      <c r="AI663">
        <v>27.3122762496034</v>
      </c>
      <c r="AJ663">
        <v>18.220293581913602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0.01</v>
      </c>
      <c r="AM663" t="s">
        <v>3088</v>
      </c>
      <c r="AN663">
        <v>5.62</v>
      </c>
      <c r="AO663" t="s">
        <v>3088</v>
      </c>
      <c r="AP663">
        <v>-5.5967904785484003E-2</v>
      </c>
      <c r="AQ663">
        <f>(Table2[[#This Row],[Sharpe Ratio]]-AVERAGE(Table2[Sharpe Ratio]))/_xlfn.STDEV.P(Table2[Sharpe Ratio])</f>
        <v>-1.3472472705576002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680</v>
      </c>
      <c r="AT663">
        <f>_xlfn.RANK.AVG(Table2[[#This Row],[6M Return vs Nifty Z-Score]],Table2[6M Return vs Nifty Z-Score])</f>
        <v>461</v>
      </c>
      <c r="AU663">
        <f>_xlfn.RANK.AVG(Table2[[#This Row],[Sharpe Ratio Z-Score]],Table2[Sharpe Ratio Z-Score])</f>
        <v>667</v>
      </c>
      <c r="AV663">
        <f>(Table2[[#This Row],[Rank 1Y]]+Table2[[#This Row],[Rank 6M]]+Table2[[#This Row],[Rank Sharpe]])/3</f>
        <v>602.66666666666663</v>
      </c>
    </row>
    <row r="664" spans="1:48" x14ac:dyDescent="0.3">
      <c r="A664" t="s">
        <v>1426</v>
      </c>
      <c r="B664" t="s">
        <v>1427</v>
      </c>
      <c r="C664" t="s">
        <v>3042</v>
      </c>
      <c r="D664" t="s">
        <v>95</v>
      </c>
      <c r="E664">
        <v>7019.3334838000001</v>
      </c>
      <c r="F664">
        <v>1474</v>
      </c>
      <c r="G664">
        <v>-30.642156379799701</v>
      </c>
      <c r="H664">
        <f>(Table2[[#This Row],[1Y Return vs Nifty]]-AVERAGE(Table2[1Y Return vs Nifty]))/_xlfn.STDEV.P(Table2[1Y Return vs Nifty])</f>
        <v>-0.98276174705511632</v>
      </c>
      <c r="I664">
        <v>4.9217966242856903</v>
      </c>
      <c r="J664">
        <f>(Table2[[#This Row],[1M Return vs Nifty]]-AVERAGE(Table2[1M Return vs Nifty]))/_xlfn.STDEV.P(Table2[1M Return vs Nifty])</f>
        <v>0.70365535184691308</v>
      </c>
      <c r="K664">
        <v>-4.6499641296983398</v>
      </c>
      <c r="L664">
        <f>(Table2[[#This Row],[6M Return vs Nifty]]-AVERAGE(Table2[6M Return vs Nifty]))/_xlfn.STDEV.P(Table2[6M Return vs Nifty])</f>
        <v>-0.31024658977266084</v>
      </c>
      <c r="M664">
        <v>1.7894858581675499</v>
      </c>
      <c r="N664">
        <f>(Table2[[#This Row],[1W Return vs Nifty]]-AVERAGE(Table2[1W Return vs Nifty]))/_xlfn.STDEV.P(Table2[1W Return vs Nifty])</f>
        <v>0.58266445927455945</v>
      </c>
      <c r="O664">
        <v>1471.5</v>
      </c>
      <c r="P664">
        <v>1435.9525665605599</v>
      </c>
      <c r="Q664">
        <v>1415.7936273882301</v>
      </c>
      <c r="R664">
        <v>47.783757702716997</v>
      </c>
      <c r="S664" s="1">
        <f>(Table2[[#This Row],[Close Price]]-Table2[[#This Row],[20D EMA]])/Table2[[#This Row],[20D EMA]]</f>
        <v>1.6989466530750934E-3</v>
      </c>
      <c r="T664" s="1">
        <f>(Table2[[#This Row],[Close Price]]-Table2[[#This Row],[50D EMA]])/Table2[[#This Row],[50D EMA]]</f>
        <v>2.6496302402643074E-2</v>
      </c>
      <c r="U664" s="1">
        <f>(Table2[[#This Row],[Close Price]]-Table2[[#This Row],[200D EMA]])/Table2[[#This Row],[200D EMA]]</f>
        <v>4.1112187175997864E-2</v>
      </c>
      <c r="V664">
        <v>1.00770784918282</v>
      </c>
      <c r="W664">
        <v>1459</v>
      </c>
      <c r="X664">
        <v>1494.95</v>
      </c>
      <c r="Y664">
        <v>1432.05</v>
      </c>
      <c r="Z664">
        <v>1494.95</v>
      </c>
      <c r="AA664">
        <v>1432.05</v>
      </c>
      <c r="AB664">
        <v>1517.3</v>
      </c>
      <c r="AC664" s="1">
        <f>(Table2[[#This Row],[Close Price]]/Table2[[#This Row],[Day Low]])-1</f>
        <v>1.0281014393420218E-2</v>
      </c>
      <c r="AD664" s="1">
        <f>(Table2[[#This Row],[Day High]]/Table2[[#This Row],[Close Price]])-1</f>
        <v>1.4213025780190014E-2</v>
      </c>
      <c r="AE664" s="1">
        <f>(Table2[[#This Row],[Close Price]]/Table2[[#This Row],[Current Week Low]])-1</f>
        <v>2.9293669913760034E-2</v>
      </c>
      <c r="AF664" s="1">
        <f>(Table2[[#This Row],[Current Week High]]/Table2[[#This Row],[Close Price]])-1</f>
        <v>1.4213025780190014E-2</v>
      </c>
      <c r="AG664" s="1">
        <f>(Table2[[#This Row],[Close Price]]/Table2[[#This Row],[Current Month Low]])-1</f>
        <v>2.9293669913760034E-2</v>
      </c>
      <c r="AH664" s="1">
        <f>(Table2[[#This Row],[Current Month High]]/Table2[[#This Row],[Close Price]])-1</f>
        <v>2.9375848032564322E-2</v>
      </c>
      <c r="AI664">
        <v>13.972184531886001</v>
      </c>
      <c r="AJ664">
        <v>17.920000000000002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0.04</v>
      </c>
      <c r="AM664" t="s">
        <v>3088</v>
      </c>
      <c r="AN664">
        <v>1.46</v>
      </c>
      <c r="AO664" t="s">
        <v>3088</v>
      </c>
      <c r="AP664">
        <v>-0.12551176385955301</v>
      </c>
      <c r="AQ664">
        <f>(Table2[[#This Row],[Sharpe Ratio]]-AVERAGE(Table2[Sharpe Ratio]))/_xlfn.STDEV.P(Table2[Sharpe Ratio])</f>
        <v>-2.1615858764380982</v>
      </c>
      <c r="AR6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-2.1682744021444025</v>
      </c>
      <c r="AS664">
        <f>_xlfn.RANK.AVG(Table2[[#This Row],[1Y Return vs Nifty Z-Score]],Table2[1Y Return vs Nifty Z-Score])</f>
        <v>656</v>
      </c>
      <c r="AT664">
        <f>_xlfn.RANK.AVG(Table2[[#This Row],[6M Return vs Nifty Z-Score]],Table2[6M Return vs Nifty Z-Score])</f>
        <v>429</v>
      </c>
      <c r="AU664">
        <f>_xlfn.RANK.AVG(Table2[[#This Row],[Sharpe Ratio Z-Score]],Table2[Sharpe Ratio Z-Score])</f>
        <v>729</v>
      </c>
      <c r="AV664">
        <f>(Table2[[#This Row],[Rank 1Y]]+Table2[[#This Row],[Rank 6M]]+Table2[[#This Row],[Rank Sharpe]])/3</f>
        <v>604.66666666666663</v>
      </c>
    </row>
    <row r="665" spans="1:48" x14ac:dyDescent="0.3">
      <c r="A665" t="s">
        <v>1622</v>
      </c>
      <c r="B665" t="s">
        <v>1623</v>
      </c>
      <c r="C665" t="s">
        <v>3030</v>
      </c>
      <c r="D665" t="s">
        <v>432</v>
      </c>
      <c r="E665">
        <v>5093.3962923899999</v>
      </c>
      <c r="F665">
        <v>280.7</v>
      </c>
      <c r="G665">
        <v>-13.275970321655899</v>
      </c>
      <c r="H665">
        <f>(Table2[[#This Row],[1Y Return vs Nifty]]-AVERAGE(Table2[1Y Return vs Nifty]))/_xlfn.STDEV.P(Table2[1Y Return vs Nifty])</f>
        <v>-0.71097157665620059</v>
      </c>
      <c r="I665">
        <v>-3.3117526689220602</v>
      </c>
      <c r="J665">
        <f>(Table2[[#This Row],[1M Return vs Nifty]]-AVERAGE(Table2[1M Return vs Nifty]))/_xlfn.STDEV.P(Table2[1M Return vs Nifty])</f>
        <v>-0.16945265135285403</v>
      </c>
      <c r="K665">
        <v>-25.487671778263099</v>
      </c>
      <c r="L665">
        <f>(Table2[[#This Row],[6M Return vs Nifty]]-AVERAGE(Table2[6M Return vs Nifty]))/_xlfn.STDEV.P(Table2[6M Return vs Nifty])</f>
        <v>-1.0784205418869708</v>
      </c>
      <c r="M665">
        <v>2.8220996265904401</v>
      </c>
      <c r="N665">
        <f>(Table2[[#This Row],[1W Return vs Nifty]]-AVERAGE(Table2[1W Return vs Nifty]))/_xlfn.STDEV.P(Table2[1W Return vs Nifty])</f>
        <v>0.78874455442852531</v>
      </c>
      <c r="O665">
        <v>290</v>
      </c>
      <c r="P665">
        <v>293.337744402689</v>
      </c>
      <c r="Q665">
        <v>294.10097777506201</v>
      </c>
      <c r="R665">
        <v>28.134282059049799</v>
      </c>
      <c r="S665" s="1">
        <f>(Table2[[#This Row],[Close Price]]-Table2[[#This Row],[20D EMA]])/Table2[[#This Row],[20D EMA]]</f>
        <v>-3.2068965517241421E-2</v>
      </c>
      <c r="T665" s="1">
        <f>(Table2[[#This Row],[Close Price]]-Table2[[#This Row],[50D EMA]])/Table2[[#This Row],[50D EMA]]</f>
        <v>-4.3082571690263395E-2</v>
      </c>
      <c r="U665" s="1">
        <f>(Table2[[#This Row],[Close Price]]-Table2[[#This Row],[200D EMA]])/Table2[[#This Row],[200D EMA]]</f>
        <v>-4.556590690872004E-2</v>
      </c>
      <c r="V665">
        <v>1.01283500117775</v>
      </c>
      <c r="W665">
        <v>277</v>
      </c>
      <c r="X665">
        <v>293.95</v>
      </c>
      <c r="Y665">
        <v>277</v>
      </c>
      <c r="Z665">
        <v>293.95</v>
      </c>
      <c r="AA665">
        <v>277</v>
      </c>
      <c r="AB665">
        <v>294.2</v>
      </c>
      <c r="AC665" s="1">
        <f>(Table2[[#This Row],[Close Price]]/Table2[[#This Row],[Day Low]])-1</f>
        <v>1.3357400722021628E-2</v>
      </c>
      <c r="AD665" s="1">
        <f>(Table2[[#This Row],[Day High]]/Table2[[#This Row],[Close Price]])-1</f>
        <v>4.720342002137512E-2</v>
      </c>
      <c r="AE665" s="1">
        <f>(Table2[[#This Row],[Close Price]]/Table2[[#This Row],[Current Week Low]])-1</f>
        <v>1.3357400722021628E-2</v>
      </c>
      <c r="AF665" s="1">
        <f>(Table2[[#This Row],[Current Week High]]/Table2[[#This Row],[Close Price]])-1</f>
        <v>4.720342002137512E-2</v>
      </c>
      <c r="AG665" s="1">
        <f>(Table2[[#This Row],[Close Price]]/Table2[[#This Row],[Current Month Low]])-1</f>
        <v>1.3357400722021628E-2</v>
      </c>
      <c r="AH665" s="1">
        <f>(Table2[[#This Row],[Current Month High]]/Table2[[#This Row],[Close Price]])-1</f>
        <v>4.8094050587816239E-2</v>
      </c>
      <c r="AI665">
        <v>38.208051300320598</v>
      </c>
      <c r="AJ665">
        <v>11.3888888888888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-0.08</v>
      </c>
      <c r="AM665" t="s">
        <v>3089</v>
      </c>
      <c r="AN665">
        <v>-2.62</v>
      </c>
      <c r="AO665" t="s">
        <v>3089</v>
      </c>
      <c r="AP665">
        <v>-9.1248631286469997E-3</v>
      </c>
      <c r="AQ665">
        <f>(Table2[[#This Row],[Sharpe Ratio]]-AVERAGE(Table2[Sharpe Ratio]))/_xlfn.STDEV.P(Table2[Sharpe Ratio])</f>
        <v>-0.79872871340645757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575</v>
      </c>
      <c r="AT665">
        <f>_xlfn.RANK.AVG(Table2[[#This Row],[6M Return vs Nifty Z-Score]],Table2[6M Return vs Nifty Z-Score])</f>
        <v>659</v>
      </c>
      <c r="AU665">
        <f>_xlfn.RANK.AVG(Table2[[#This Row],[Sharpe Ratio Z-Score]],Table2[Sharpe Ratio Z-Score])</f>
        <v>582</v>
      </c>
      <c r="AV665">
        <f>(Table2[[#This Row],[Rank 1Y]]+Table2[[#This Row],[Rank 6M]]+Table2[[#This Row],[Rank Sharpe]])/3</f>
        <v>605.33333333333337</v>
      </c>
    </row>
    <row r="666" spans="1:48" x14ac:dyDescent="0.3">
      <c r="A666" t="s">
        <v>601</v>
      </c>
      <c r="B666" t="s">
        <v>602</v>
      </c>
      <c r="C666" t="s">
        <v>3030</v>
      </c>
      <c r="D666" t="s">
        <v>603</v>
      </c>
      <c r="E666">
        <v>31056.5383329</v>
      </c>
      <c r="F666">
        <v>488.1</v>
      </c>
      <c r="G666">
        <v>-64.226950641704704</v>
      </c>
      <c r="H666">
        <f>(Table2[[#This Row],[1Y Return vs Nifty]]-AVERAGE(Table2[1Y Return vs Nifty]))/_xlfn.STDEV.P(Table2[1Y Return vs Nifty])</f>
        <v>-1.5083818760053727</v>
      </c>
      <c r="I666">
        <v>14.0391728322784</v>
      </c>
      <c r="J666">
        <f>(Table2[[#This Row],[1M Return vs Nifty]]-AVERAGE(Table2[1M Return vs Nifty]))/_xlfn.STDEV.P(Table2[1M Return vs Nifty])</f>
        <v>1.6704867694894283</v>
      </c>
      <c r="K666">
        <v>-1.21796549225787</v>
      </c>
      <c r="L666">
        <f>(Table2[[#This Row],[6M Return vs Nifty]]-AVERAGE(Table2[6M Return vs Nifty]))/_xlfn.STDEV.P(Table2[6M Return vs Nifty])</f>
        <v>-0.18372730073007945</v>
      </c>
      <c r="M666">
        <v>3.5590176382099599</v>
      </c>
      <c r="N666">
        <f>(Table2[[#This Row],[1W Return vs Nifty]]-AVERAGE(Table2[1W Return vs Nifty]))/_xlfn.STDEV.P(Table2[1W Return vs Nifty])</f>
        <v>0.93581225640887367</v>
      </c>
      <c r="O666">
        <v>475.89</v>
      </c>
      <c r="P666">
        <v>444.14287296417803</v>
      </c>
      <c r="Q666">
        <v>514.287314260887</v>
      </c>
      <c r="R666">
        <v>51.617554366421402</v>
      </c>
      <c r="S666" s="1">
        <f>(Table2[[#This Row],[Close Price]]-Table2[[#This Row],[20D EMA]])/Table2[[#This Row],[20D EMA]]</f>
        <v>2.565718968669238E-2</v>
      </c>
      <c r="T666" s="1">
        <f>(Table2[[#This Row],[Close Price]]-Table2[[#This Row],[50D EMA]])/Table2[[#This Row],[50D EMA]]</f>
        <v>9.8970690990615812E-2</v>
      </c>
      <c r="U666" s="1">
        <f>(Table2[[#This Row],[Close Price]]-Table2[[#This Row],[200D EMA]])/Table2[[#This Row],[200D EMA]]</f>
        <v>-5.091961931536719E-2</v>
      </c>
      <c r="V666">
        <v>1.12108127946944</v>
      </c>
      <c r="W666">
        <v>482.1</v>
      </c>
      <c r="X666">
        <v>522</v>
      </c>
      <c r="Y666">
        <v>481.65</v>
      </c>
      <c r="Z666">
        <v>522</v>
      </c>
      <c r="AA666">
        <v>481.65</v>
      </c>
      <c r="AB666">
        <v>542.6</v>
      </c>
      <c r="AC666" s="1">
        <f>(Table2[[#This Row],[Close Price]]/Table2[[#This Row],[Day Low]])-1</f>
        <v>1.2445550715619147E-2</v>
      </c>
      <c r="AD666" s="1">
        <f>(Table2[[#This Row],[Day High]]/Table2[[#This Row],[Close Price]])-1</f>
        <v>6.945298094652741E-2</v>
      </c>
      <c r="AE666" s="1">
        <f>(Table2[[#This Row],[Close Price]]/Table2[[#This Row],[Current Week Low]])-1</f>
        <v>1.3391466832762378E-2</v>
      </c>
      <c r="AF666" s="1">
        <f>(Table2[[#This Row],[Current Week High]]/Table2[[#This Row],[Close Price]])-1</f>
        <v>6.945298094652741E-2</v>
      </c>
      <c r="AG666" s="1">
        <f>(Table2[[#This Row],[Close Price]]/Table2[[#This Row],[Current Month Low]])-1</f>
        <v>1.3391466832762378E-2</v>
      </c>
      <c r="AH666" s="1">
        <f>(Table2[[#This Row],[Current Month High]]/Table2[[#This Row],[Close Price]])-1</f>
        <v>0.11165744724441717</v>
      </c>
      <c r="AI666">
        <v>104.527760704773</v>
      </c>
      <c r="AJ666">
        <v>57.451612903225801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0.23</v>
      </c>
      <c r="AM666" t="s">
        <v>3088</v>
      </c>
      <c r="AN666">
        <v>6.4</v>
      </c>
      <c r="AO666" t="s">
        <v>3088</v>
      </c>
      <c r="AP666">
        <v>-8.4014759086231003E-2</v>
      </c>
      <c r="AQ666">
        <f>(Table2[[#This Row],[Sharpe Ratio]]-AVERAGE(Table2[Sharpe Ratio]))/_xlfn.STDEV.P(Table2[Sharpe Ratio])</f>
        <v>-1.6756678749747056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733</v>
      </c>
      <c r="AT666">
        <f>_xlfn.RANK.AVG(Table2[[#This Row],[6M Return vs Nifty Z-Score]],Table2[6M Return vs Nifty Z-Score])</f>
        <v>381</v>
      </c>
      <c r="AU666">
        <f>_xlfn.RANK.AVG(Table2[[#This Row],[Sharpe Ratio Z-Score]],Table2[Sharpe Ratio Z-Score])</f>
        <v>704</v>
      </c>
      <c r="AV666">
        <f>(Table2[[#This Row],[Rank 1Y]]+Table2[[#This Row],[Rank 6M]]+Table2[[#This Row],[Rank Sharpe]])/3</f>
        <v>606</v>
      </c>
    </row>
    <row r="667" spans="1:48" x14ac:dyDescent="0.3">
      <c r="A667" t="s">
        <v>791</v>
      </c>
      <c r="B667" t="s">
        <v>792</v>
      </c>
      <c r="C667" t="s">
        <v>3042</v>
      </c>
      <c r="D667" t="s">
        <v>545</v>
      </c>
      <c r="E667">
        <v>19473.2075854</v>
      </c>
      <c r="F667">
        <v>1515.1</v>
      </c>
      <c r="G667">
        <v>-37.109636807872398</v>
      </c>
      <c r="H667">
        <f>(Table2[[#This Row],[1Y Return vs Nifty]]-AVERAGE(Table2[1Y Return vs Nifty]))/_xlfn.STDEV.P(Table2[1Y Return vs Nifty])</f>
        <v>-1.0839813010615194</v>
      </c>
      <c r="I667">
        <v>4.65407471953095</v>
      </c>
      <c r="J667">
        <f>(Table2[[#This Row],[1M Return vs Nifty]]-AVERAGE(Table2[1M Return vs Nifty]))/_xlfn.STDEV.P(Table2[1M Return vs Nifty])</f>
        <v>0.67526539153343312</v>
      </c>
      <c r="K667">
        <v>-4.3642940947026698</v>
      </c>
      <c r="L667">
        <f>(Table2[[#This Row],[6M Return vs Nifty]]-AVERAGE(Table2[6M Return vs Nifty]))/_xlfn.STDEV.P(Table2[6M Return vs Nifty])</f>
        <v>-0.29971547553090921</v>
      </c>
      <c r="M667">
        <v>-0.29968255328742799</v>
      </c>
      <c r="N667">
        <f>(Table2[[#This Row],[1W Return vs Nifty]]-AVERAGE(Table2[1W Return vs Nifty]))/_xlfn.STDEV.P(Table2[1W Return vs Nifty])</f>
        <v>0.16572635696467183</v>
      </c>
      <c r="O667">
        <v>1560.04</v>
      </c>
      <c r="P667">
        <v>1507.48414834188</v>
      </c>
      <c r="Q667">
        <v>1491.86476419007</v>
      </c>
      <c r="R667">
        <v>31.193827437610199</v>
      </c>
      <c r="S667" s="1">
        <f>(Table2[[#This Row],[Close Price]]-Table2[[#This Row],[20D EMA]])/Table2[[#This Row],[20D EMA]]</f>
        <v>-2.8806953667854705E-2</v>
      </c>
      <c r="T667" s="1">
        <f>(Table2[[#This Row],[Close Price]]-Table2[[#This Row],[50D EMA]])/Table2[[#This Row],[50D EMA]]</f>
        <v>5.0520276889788893E-3</v>
      </c>
      <c r="U667" s="1">
        <f>(Table2[[#This Row],[Close Price]]-Table2[[#This Row],[200D EMA]])/Table2[[#This Row],[200D EMA]]</f>
        <v>1.5574626043630888E-2</v>
      </c>
      <c r="V667">
        <v>1.07437849864226</v>
      </c>
      <c r="W667">
        <v>1505.7</v>
      </c>
      <c r="X667">
        <v>1585.6</v>
      </c>
      <c r="Y667">
        <v>1505.7</v>
      </c>
      <c r="Z667">
        <v>1615</v>
      </c>
      <c r="AA667">
        <v>1505.7</v>
      </c>
      <c r="AB667">
        <v>1628</v>
      </c>
      <c r="AC667" s="1">
        <f>(Table2[[#This Row],[Close Price]]/Table2[[#This Row],[Day Low]])-1</f>
        <v>6.2429434814370577E-3</v>
      </c>
      <c r="AD667" s="1">
        <f>(Table2[[#This Row],[Day High]]/Table2[[#This Row],[Close Price]])-1</f>
        <v>4.6531582073790601E-2</v>
      </c>
      <c r="AE667" s="1">
        <f>(Table2[[#This Row],[Close Price]]/Table2[[#This Row],[Current Week Low]])-1</f>
        <v>6.2429434814370577E-3</v>
      </c>
      <c r="AF667" s="1">
        <f>(Table2[[#This Row],[Current Week High]]/Table2[[#This Row],[Close Price]])-1</f>
        <v>6.5936241832222464E-2</v>
      </c>
      <c r="AG667" s="1">
        <f>(Table2[[#This Row],[Close Price]]/Table2[[#This Row],[Current Month Low]])-1</f>
        <v>6.2429434814370577E-3</v>
      </c>
      <c r="AH667" s="1">
        <f>(Table2[[#This Row],[Current Month High]]/Table2[[#This Row],[Close Price]])-1</f>
        <v>7.4516533562141163E-2</v>
      </c>
      <c r="AI667">
        <v>16.9196752689591</v>
      </c>
      <c r="AJ667">
        <v>19.393223010244199</v>
      </c>
      <c r="AK667" t="str">
        <f>IF(AND(Table2[[#This Row],[20D EMA]]&gt;Table2[[#This Row],[50D EMA]],Table2[[#This Row],[50D EMA]]&gt;Table2[[#This Row],[200D EMA]]),"Uptrend","Downtrend/NoTrend")</f>
        <v>Uptrend</v>
      </c>
      <c r="AL667">
        <v>0.04</v>
      </c>
      <c r="AM667" t="s">
        <v>3088</v>
      </c>
      <c r="AN667">
        <v>-0.56999999999999995</v>
      </c>
      <c r="AO667" t="s">
        <v>3089</v>
      </c>
      <c r="AP667">
        <v>-9.0973448962737E-2</v>
      </c>
      <c r="AQ667">
        <f>(Table2[[#This Row],[Sharpe Ratio]]-AVERAGE(Table2[Sharpe Ratio]))/_xlfn.STDEV.P(Table2[Sharpe Ratio])</f>
        <v>-1.7571521338041325</v>
      </c>
      <c r="AR6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-2.2998571618984562</v>
      </c>
      <c r="AS667">
        <f>_xlfn.RANK.AVG(Table2[[#This Row],[1Y Return vs Nifty Z-Score]],Table2[1Y Return vs Nifty Z-Score])</f>
        <v>689</v>
      </c>
      <c r="AT667">
        <f>_xlfn.RANK.AVG(Table2[[#This Row],[6M Return vs Nifty Z-Score]],Table2[6M Return vs Nifty Z-Score])</f>
        <v>427</v>
      </c>
      <c r="AU667">
        <f>_xlfn.RANK.AVG(Table2[[#This Row],[Sharpe Ratio Z-Score]],Table2[Sharpe Ratio Z-Score])</f>
        <v>708</v>
      </c>
      <c r="AV667">
        <f>(Table2[[#This Row],[Rank 1Y]]+Table2[[#This Row],[Rank 6M]]+Table2[[#This Row],[Rank Sharpe]])/3</f>
        <v>608</v>
      </c>
    </row>
    <row r="668" spans="1:48" x14ac:dyDescent="0.3">
      <c r="A668" t="s">
        <v>1544</v>
      </c>
      <c r="B668" t="s">
        <v>1545</v>
      </c>
      <c r="C668" t="s">
        <v>3039</v>
      </c>
      <c r="D668" t="s">
        <v>392</v>
      </c>
      <c r="E668">
        <v>5984.1601825440002</v>
      </c>
      <c r="F668">
        <v>60.89</v>
      </c>
      <c r="G668">
        <v>-43.049618355438596</v>
      </c>
      <c r="H668">
        <f>(Table2[[#This Row],[1Y Return vs Nifty]]-AVERAGE(Table2[1Y Return vs Nifty]))/_xlfn.STDEV.P(Table2[1Y Return vs Nifty])</f>
        <v>-1.1769452133203284</v>
      </c>
      <c r="I668">
        <v>-3.72024270307982</v>
      </c>
      <c r="J668">
        <f>(Table2[[#This Row],[1M Return vs Nifty]]-AVERAGE(Table2[1M Return vs Nifty]))/_xlfn.STDEV.P(Table2[1M Return vs Nifty])</f>
        <v>-0.2127700476967016</v>
      </c>
      <c r="K668">
        <v>-33.343186741334499</v>
      </c>
      <c r="L668">
        <f>(Table2[[#This Row],[6M Return vs Nifty]]-AVERAGE(Table2[6M Return vs Nifty]))/_xlfn.STDEV.P(Table2[6M Return vs Nifty])</f>
        <v>-1.3680110322061538</v>
      </c>
      <c r="M668">
        <v>-1.5599023723537899</v>
      </c>
      <c r="N668">
        <f>(Table2[[#This Row],[1W Return vs Nifty]]-AVERAGE(Table2[1W Return vs Nifty]))/_xlfn.STDEV.P(Table2[1W Return vs Nifty])</f>
        <v>-8.577737867189493E-2</v>
      </c>
      <c r="O668">
        <v>63.42</v>
      </c>
      <c r="P668">
        <v>64.793570564083694</v>
      </c>
      <c r="Q668">
        <v>69.491857475365606</v>
      </c>
      <c r="R668">
        <v>27.436150988518701</v>
      </c>
      <c r="S668" s="1">
        <f>(Table2[[#This Row],[Close Price]]-Table2[[#This Row],[20D EMA]])/Table2[[#This Row],[20D EMA]]</f>
        <v>-3.9892778303374343E-2</v>
      </c>
      <c r="T668" s="1">
        <f>(Table2[[#This Row],[Close Price]]-Table2[[#This Row],[50D EMA]])/Table2[[#This Row],[50D EMA]]</f>
        <v>-6.0246264098424561E-2</v>
      </c>
      <c r="U668" s="1">
        <f>(Table2[[#This Row],[Close Price]]-Table2[[#This Row],[200D EMA]])/Table2[[#This Row],[200D EMA]]</f>
        <v>-0.12378223561537272</v>
      </c>
      <c r="V668">
        <v>0.68071687381803603</v>
      </c>
      <c r="W668">
        <v>60.75</v>
      </c>
      <c r="X668">
        <v>62.76</v>
      </c>
      <c r="Y668">
        <v>60.7</v>
      </c>
      <c r="Z668">
        <v>62.9</v>
      </c>
      <c r="AA668">
        <v>60.7</v>
      </c>
      <c r="AB668">
        <v>65.680000000000007</v>
      </c>
      <c r="AC668" s="1">
        <f>(Table2[[#This Row],[Close Price]]/Table2[[#This Row],[Day Low]])-1</f>
        <v>2.3045267489711918E-3</v>
      </c>
      <c r="AD668" s="1">
        <f>(Table2[[#This Row],[Day High]]/Table2[[#This Row],[Close Price]])-1</f>
        <v>3.0711118410247984E-2</v>
      </c>
      <c r="AE668" s="1">
        <f>(Table2[[#This Row],[Close Price]]/Table2[[#This Row],[Current Week Low]])-1</f>
        <v>3.130148270181099E-3</v>
      </c>
      <c r="AF668" s="1">
        <f>(Table2[[#This Row],[Current Week High]]/Table2[[#This Row],[Close Price]])-1</f>
        <v>3.3010346526523238E-2</v>
      </c>
      <c r="AG668" s="1">
        <f>(Table2[[#This Row],[Close Price]]/Table2[[#This Row],[Current Month Low]])-1</f>
        <v>3.130148270181099E-3</v>
      </c>
      <c r="AH668" s="1">
        <f>(Table2[[#This Row],[Current Month High]]/Table2[[#This Row],[Close Price]])-1</f>
        <v>7.8666447692560482E-2</v>
      </c>
      <c r="AI668">
        <v>60.945968139267499</v>
      </c>
      <c r="AJ668">
        <v>2.6812816188870099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-0.2</v>
      </c>
      <c r="AM668" t="s">
        <v>3089</v>
      </c>
      <c r="AN668">
        <v>-4.67</v>
      </c>
      <c r="AO668" t="s">
        <v>3089</v>
      </c>
      <c r="AP668">
        <v>3.5001126877982E-2</v>
      </c>
      <c r="AQ668">
        <f>(Table2[[#This Row],[Sharpe Ratio]]-AVERAGE(Table2[Sharpe Ratio]))/_xlfn.STDEV.P(Table2[Sharpe Ratio])</f>
        <v>-0.28202605031691891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708</v>
      </c>
      <c r="AT668">
        <f>_xlfn.RANK.AVG(Table2[[#This Row],[6M Return vs Nifty Z-Score]],Table2[6M Return vs Nifty Z-Score])</f>
        <v>704</v>
      </c>
      <c r="AU668">
        <f>_xlfn.RANK.AVG(Table2[[#This Row],[Sharpe Ratio Z-Score]],Table2[Sharpe Ratio Z-Score])</f>
        <v>415</v>
      </c>
      <c r="AV668">
        <f>(Table2[[#This Row],[Rank 1Y]]+Table2[[#This Row],[Rank 6M]]+Table2[[#This Row],[Rank Sharpe]])/3</f>
        <v>609</v>
      </c>
    </row>
    <row r="669" spans="1:48" x14ac:dyDescent="0.3">
      <c r="A669" t="s">
        <v>1905</v>
      </c>
      <c r="B669" t="s">
        <v>1906</v>
      </c>
      <c r="C669" t="s">
        <v>3036</v>
      </c>
      <c r="D669" t="s">
        <v>212</v>
      </c>
      <c r="E669">
        <v>3416.0375466</v>
      </c>
      <c r="F669">
        <v>217.68</v>
      </c>
      <c r="G669">
        <v>-32.193739436828302</v>
      </c>
      <c r="H669">
        <f>(Table2[[#This Row],[1Y Return vs Nifty]]-AVERAGE(Table2[1Y Return vs Nifty]))/_xlfn.STDEV.P(Table2[1Y Return vs Nifty])</f>
        <v>-1.0070448580413722</v>
      </c>
      <c r="I669">
        <v>-9.3851534270698505</v>
      </c>
      <c r="J669">
        <f>(Table2[[#This Row],[1M Return vs Nifty]]-AVERAGE(Table2[1M Return vs Nifty]))/_xlfn.STDEV.P(Table2[1M Return vs Nifty])</f>
        <v>-0.81349261756194069</v>
      </c>
      <c r="K669">
        <v>-29.540231997515502</v>
      </c>
      <c r="L669">
        <f>(Table2[[#This Row],[6M Return vs Nifty]]-AVERAGE(Table2[6M Return vs Nifty]))/_xlfn.STDEV.P(Table2[6M Return vs Nifty])</f>
        <v>-1.227816591217703</v>
      </c>
      <c r="M669">
        <v>-5.1387897412548398</v>
      </c>
      <c r="N669">
        <f>(Table2[[#This Row],[1W Return vs Nifty]]-AVERAGE(Table2[1W Return vs Nifty]))/_xlfn.STDEV.P(Table2[1W Return vs Nifty])</f>
        <v>-0.80002066312363629</v>
      </c>
      <c r="O669">
        <v>228.81</v>
      </c>
      <c r="P669">
        <v>227.006003775663</v>
      </c>
      <c r="Q669">
        <v>232.651831378803</v>
      </c>
      <c r="R669">
        <v>28.043179011435999</v>
      </c>
      <c r="S669" s="1">
        <f>(Table2[[#This Row],[Close Price]]-Table2[[#This Row],[20D EMA]])/Table2[[#This Row],[20D EMA]]</f>
        <v>-4.8642978890782722E-2</v>
      </c>
      <c r="T669" s="1">
        <f>(Table2[[#This Row],[Close Price]]-Table2[[#This Row],[50D EMA]])/Table2[[#This Row],[50D EMA]]</f>
        <v>-4.1082630505576194E-2</v>
      </c>
      <c r="U669" s="1">
        <f>(Table2[[#This Row],[Close Price]]-Table2[[#This Row],[200D EMA]])/Table2[[#This Row],[200D EMA]]</f>
        <v>-6.4352948739208077E-2</v>
      </c>
      <c r="V669">
        <v>0.77773484409834603</v>
      </c>
      <c r="W669">
        <v>216.05</v>
      </c>
      <c r="X669">
        <v>225.73</v>
      </c>
      <c r="Y669">
        <v>206</v>
      </c>
      <c r="Z669">
        <v>228.74</v>
      </c>
      <c r="AA669">
        <v>206</v>
      </c>
      <c r="AB669">
        <v>239.9</v>
      </c>
      <c r="AC669" s="1">
        <f>(Table2[[#This Row],[Close Price]]/Table2[[#This Row],[Day Low]])-1</f>
        <v>7.5445498727146898E-3</v>
      </c>
      <c r="AD669" s="1">
        <f>(Table2[[#This Row],[Day High]]/Table2[[#This Row],[Close Price]])-1</f>
        <v>3.6980889378904758E-2</v>
      </c>
      <c r="AE669" s="1">
        <f>(Table2[[#This Row],[Close Price]]/Table2[[#This Row],[Current Week Low]])-1</f>
        <v>5.6699029126213718E-2</v>
      </c>
      <c r="AF669" s="1">
        <f>(Table2[[#This Row],[Current Week High]]/Table2[[#This Row],[Close Price]])-1</f>
        <v>5.0808526277104082E-2</v>
      </c>
      <c r="AG669" s="1">
        <f>(Table2[[#This Row],[Close Price]]/Table2[[#This Row],[Current Month Low]])-1</f>
        <v>5.6699029126213718E-2</v>
      </c>
      <c r="AH669" s="1">
        <f>(Table2[[#This Row],[Current Month High]]/Table2[[#This Row],[Close Price]])-1</f>
        <v>0.10207644248438075</v>
      </c>
      <c r="AI669">
        <v>37.357589121646399</v>
      </c>
      <c r="AJ669">
        <v>14.237732878509499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-0.03</v>
      </c>
      <c r="AM669" t="s">
        <v>3089</v>
      </c>
      <c r="AN669">
        <v>-7.35</v>
      </c>
      <c r="AO669" t="s">
        <v>3089</v>
      </c>
      <c r="AP669">
        <v>1.6659902196146999E-2</v>
      </c>
      <c r="AQ669">
        <f>(Table2[[#This Row],[Sharpe Ratio]]-AVERAGE(Table2[Sharpe Ratio]))/_xlfn.STDEV.P(Table2[Sharpe Ratio])</f>
        <v>-0.49679652087189136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664</v>
      </c>
      <c r="AT669">
        <f>_xlfn.RANK.AVG(Table2[[#This Row],[6M Return vs Nifty Z-Score]],Table2[6M Return vs Nifty Z-Score])</f>
        <v>685</v>
      </c>
      <c r="AU669">
        <f>_xlfn.RANK.AVG(Table2[[#This Row],[Sharpe Ratio Z-Score]],Table2[Sharpe Ratio Z-Score])</f>
        <v>479</v>
      </c>
      <c r="AV669">
        <f>(Table2[[#This Row],[Rank 1Y]]+Table2[[#This Row],[Rank 6M]]+Table2[[#This Row],[Rank Sharpe]])/3</f>
        <v>609.33333333333337</v>
      </c>
    </row>
    <row r="670" spans="1:48" x14ac:dyDescent="0.3">
      <c r="A670" t="s">
        <v>829</v>
      </c>
      <c r="B670" t="s">
        <v>830</v>
      </c>
      <c r="C670" t="s">
        <v>3030</v>
      </c>
      <c r="D670" t="s">
        <v>533</v>
      </c>
      <c r="E670">
        <v>18276.267985535</v>
      </c>
      <c r="F670">
        <v>430.85</v>
      </c>
      <c r="G670">
        <v>-47.691985685333002</v>
      </c>
      <c r="H670">
        <f>(Table2[[#This Row],[1Y Return vs Nifty]]-AVERAGE(Table2[1Y Return vs Nifty]))/_xlfn.STDEV.P(Table2[1Y Return vs Nifty])</f>
        <v>-1.2496007637919111</v>
      </c>
      <c r="I670">
        <v>-17.408395821936601</v>
      </c>
      <c r="J670">
        <f>(Table2[[#This Row],[1M Return vs Nifty]]-AVERAGE(Table2[1M Return vs Nifty]))/_xlfn.STDEV.P(Table2[1M Return vs Nifty])</f>
        <v>-1.6642991041823241</v>
      </c>
      <c r="K670">
        <v>-35.009992658656898</v>
      </c>
      <c r="L670">
        <f>(Table2[[#This Row],[6M Return vs Nifty]]-AVERAGE(Table2[6M Return vs Nifty]))/_xlfn.STDEV.P(Table2[6M Return vs Nifty])</f>
        <v>-1.4294571812025505</v>
      </c>
      <c r="M670">
        <v>-2.0674358912787199</v>
      </c>
      <c r="N670">
        <f>(Table2[[#This Row],[1W Return vs Nifty]]-AVERAGE(Table2[1W Return vs Nifty]))/_xlfn.STDEV.P(Table2[1W Return vs Nifty])</f>
        <v>-0.18706651413792769</v>
      </c>
      <c r="O670">
        <v>456.98</v>
      </c>
      <c r="P670">
        <v>458.34801585915898</v>
      </c>
      <c r="Q670">
        <v>479.99497205984699</v>
      </c>
      <c r="R670">
        <v>34.065286259600299</v>
      </c>
      <c r="S670" s="1">
        <f>(Table2[[#This Row],[Close Price]]-Table2[[#This Row],[20D EMA]])/Table2[[#This Row],[20D EMA]]</f>
        <v>-5.7179745284257504E-2</v>
      </c>
      <c r="T670" s="1">
        <f>(Table2[[#This Row],[Close Price]]-Table2[[#This Row],[50D EMA]])/Table2[[#This Row],[50D EMA]]</f>
        <v>-5.9993749089575062E-2</v>
      </c>
      <c r="U670" s="1">
        <f>(Table2[[#This Row],[Close Price]]-Table2[[#This Row],[200D EMA]])/Table2[[#This Row],[200D EMA]]</f>
        <v>-0.10238643094311298</v>
      </c>
      <c r="V670">
        <v>0.65905661898104695</v>
      </c>
      <c r="W670">
        <v>421.8</v>
      </c>
      <c r="X670">
        <v>436.75</v>
      </c>
      <c r="Y670">
        <v>420.2</v>
      </c>
      <c r="Z670">
        <v>436.75</v>
      </c>
      <c r="AA670">
        <v>420.2</v>
      </c>
      <c r="AB670">
        <v>479.3</v>
      </c>
      <c r="AC670" s="1">
        <f>(Table2[[#This Row],[Close Price]]/Table2[[#This Row],[Day Low]])-1</f>
        <v>2.1455666192508271E-2</v>
      </c>
      <c r="AD670" s="1">
        <f>(Table2[[#This Row],[Day High]]/Table2[[#This Row],[Close Price]])-1</f>
        <v>1.3693860972496141E-2</v>
      </c>
      <c r="AE670" s="1">
        <f>(Table2[[#This Row],[Close Price]]/Table2[[#This Row],[Current Week Low]])-1</f>
        <v>2.5345073774393212E-2</v>
      </c>
      <c r="AF670" s="1">
        <f>(Table2[[#This Row],[Current Week High]]/Table2[[#This Row],[Close Price]])-1</f>
        <v>1.3693860972496141E-2</v>
      </c>
      <c r="AG670" s="1">
        <f>(Table2[[#This Row],[Close Price]]/Table2[[#This Row],[Current Month Low]])-1</f>
        <v>2.5345073774393212E-2</v>
      </c>
      <c r="AH670" s="1">
        <f>(Table2[[#This Row],[Current Month High]]/Table2[[#This Row],[Close Price]])-1</f>
        <v>0.11245212951143091</v>
      </c>
      <c r="AI670">
        <v>58.993285550741597</v>
      </c>
      <c r="AJ670">
        <v>41.596555803864803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0.03</v>
      </c>
      <c r="AM670" t="s">
        <v>3088</v>
      </c>
      <c r="AN670">
        <v>-7.4</v>
      </c>
      <c r="AO670" t="s">
        <v>3089</v>
      </c>
      <c r="AP670">
        <v>3.6774557600407001E-2</v>
      </c>
      <c r="AQ670">
        <f>(Table2[[#This Row],[Sharpe Ratio]]-AVERAGE(Table2[Sharpe Ratio]))/_xlfn.STDEV.P(Table2[Sharpe Ratio])</f>
        <v>-0.26125968616408873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716</v>
      </c>
      <c r="AT670">
        <f>_xlfn.RANK.AVG(Table2[[#This Row],[6M Return vs Nifty Z-Score]],Table2[6M Return vs Nifty Z-Score])</f>
        <v>709</v>
      </c>
      <c r="AU670">
        <f>_xlfn.RANK.AVG(Table2[[#This Row],[Sharpe Ratio Z-Score]],Table2[Sharpe Ratio Z-Score])</f>
        <v>406</v>
      </c>
      <c r="AV670">
        <f>(Table2[[#This Row],[Rank 1Y]]+Table2[[#This Row],[Rank 6M]]+Table2[[#This Row],[Rank Sharpe]])/3</f>
        <v>610.33333333333337</v>
      </c>
    </row>
    <row r="671" spans="1:48" x14ac:dyDescent="0.3">
      <c r="A671" t="s">
        <v>2074</v>
      </c>
      <c r="B671" t="s">
        <v>2075</v>
      </c>
      <c r="C671" t="s">
        <v>3043</v>
      </c>
      <c r="D671" t="s">
        <v>136</v>
      </c>
      <c r="E671">
        <v>2815.5833314050001</v>
      </c>
      <c r="F671">
        <v>370.45</v>
      </c>
      <c r="G671">
        <v>-41.415428471725697</v>
      </c>
      <c r="H671">
        <f>(Table2[[#This Row],[1Y Return vs Nifty]]-AVERAGE(Table2[1Y Return vs Nifty]))/_xlfn.STDEV.P(Table2[1Y Return vs Nifty])</f>
        <v>-1.1513692609798762</v>
      </c>
      <c r="I671">
        <v>-11.6536246152637</v>
      </c>
      <c r="J671">
        <f>(Table2[[#This Row],[1M Return vs Nifty]]-AVERAGE(Table2[1M Return vs Nifty]))/_xlfn.STDEV.P(Table2[1M Return vs Nifty])</f>
        <v>-1.0540474838665663</v>
      </c>
      <c r="K671">
        <v>-35.708752925753799</v>
      </c>
      <c r="L671">
        <f>(Table2[[#This Row],[6M Return vs Nifty]]-AVERAGE(Table2[6M Return vs Nifty]))/_xlfn.STDEV.P(Table2[6M Return vs Nifty])</f>
        <v>-1.4552167054750416</v>
      </c>
      <c r="M671">
        <v>-3.4365655680034499</v>
      </c>
      <c r="N671">
        <f>(Table2[[#This Row],[1W Return vs Nifty]]-AVERAGE(Table2[1W Return vs Nifty]))/_xlfn.STDEV.P(Table2[1W Return vs Nifty])</f>
        <v>-0.46030553407514868</v>
      </c>
      <c r="O671">
        <v>401.47</v>
      </c>
      <c r="P671">
        <v>428.036049877854</v>
      </c>
      <c r="Q671">
        <v>454.75792438140701</v>
      </c>
      <c r="R671">
        <v>19.4563129824854</v>
      </c>
      <c r="S671" s="1">
        <f>(Table2[[#This Row],[Close Price]]-Table2[[#This Row],[20D EMA]])/Table2[[#This Row],[20D EMA]]</f>
        <v>-7.7266047276259839E-2</v>
      </c>
      <c r="T671" s="1">
        <f>(Table2[[#This Row],[Close Price]]-Table2[[#This Row],[50D EMA]])/Table2[[#This Row],[50D EMA]]</f>
        <v>-0.13453551375938308</v>
      </c>
      <c r="U671" s="1">
        <f>(Table2[[#This Row],[Close Price]]-Table2[[#This Row],[200D EMA]])/Table2[[#This Row],[200D EMA]]</f>
        <v>-0.18539077575412996</v>
      </c>
      <c r="V671">
        <v>1.27698902384325</v>
      </c>
      <c r="W671">
        <v>368.35</v>
      </c>
      <c r="X671">
        <v>381</v>
      </c>
      <c r="Y671">
        <v>365.75</v>
      </c>
      <c r="Z671">
        <v>389.65</v>
      </c>
      <c r="AA671">
        <v>365.75</v>
      </c>
      <c r="AB671">
        <v>393.3</v>
      </c>
      <c r="AC671" s="1">
        <f>(Table2[[#This Row],[Close Price]]/Table2[[#This Row],[Day Low]])-1</f>
        <v>5.7010994977602092E-3</v>
      </c>
      <c r="AD671" s="1">
        <f>(Table2[[#This Row],[Day High]]/Table2[[#This Row],[Close Price]])-1</f>
        <v>2.8478877041436146E-2</v>
      </c>
      <c r="AE671" s="1">
        <f>(Table2[[#This Row],[Close Price]]/Table2[[#This Row],[Current Week Low]])-1</f>
        <v>1.2850307587149556E-2</v>
      </c>
      <c r="AF671" s="1">
        <f>(Table2[[#This Row],[Current Week High]]/Table2[[#This Row],[Close Price]])-1</f>
        <v>5.1828856795788969E-2</v>
      </c>
      <c r="AG671" s="1">
        <f>(Table2[[#This Row],[Close Price]]/Table2[[#This Row],[Current Month Low]])-1</f>
        <v>1.2850307587149556E-2</v>
      </c>
      <c r="AH671" s="1">
        <f>(Table2[[#This Row],[Current Month High]]/Table2[[#This Row],[Close Price]])-1</f>
        <v>6.1681738426238475E-2</v>
      </c>
      <c r="AI671">
        <v>57.9160480496693</v>
      </c>
      <c r="AJ671">
        <v>1.2850307587149501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-0.28999999999999998</v>
      </c>
      <c r="AM671" t="s">
        <v>3089</v>
      </c>
      <c r="AN671">
        <v>-9.77</v>
      </c>
      <c r="AO671" t="s">
        <v>3089</v>
      </c>
      <c r="AP671">
        <v>3.555184545008E-2</v>
      </c>
      <c r="AQ671">
        <f>(Table2[[#This Row],[Sharpe Ratio]]-AVERAGE(Table2[Sharpe Ratio]))/_xlfn.STDEV.P(Table2[Sharpe Ratio])</f>
        <v>-0.27557729409018822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705</v>
      </c>
      <c r="AT671">
        <f>_xlfn.RANK.AVG(Table2[[#This Row],[6M Return vs Nifty Z-Score]],Table2[6M Return vs Nifty Z-Score])</f>
        <v>714</v>
      </c>
      <c r="AU671">
        <f>_xlfn.RANK.AVG(Table2[[#This Row],[Sharpe Ratio Z-Score]],Table2[Sharpe Ratio Z-Score])</f>
        <v>414</v>
      </c>
      <c r="AV671">
        <f>(Table2[[#This Row],[Rank 1Y]]+Table2[[#This Row],[Rank 6M]]+Table2[[#This Row],[Rank Sharpe]])/3</f>
        <v>611</v>
      </c>
    </row>
    <row r="672" spans="1:48" x14ac:dyDescent="0.3">
      <c r="A672" t="s">
        <v>66</v>
      </c>
      <c r="B672" t="s">
        <v>67</v>
      </c>
      <c r="C672" t="s">
        <v>3030</v>
      </c>
      <c r="D672" t="s">
        <v>24</v>
      </c>
      <c r="E672">
        <v>352006.58872465999</v>
      </c>
      <c r="F672">
        <v>1770.55</v>
      </c>
      <c r="G672">
        <v>-26.262059264110199</v>
      </c>
      <c r="H672">
        <f>(Table2[[#This Row],[1Y Return vs Nifty]]-AVERAGE(Table2[1Y Return vs Nifty]))/_xlfn.STDEV.P(Table2[1Y Return vs Nifty])</f>
        <v>-0.9142108667725235</v>
      </c>
      <c r="I672">
        <v>-2.8248735054290299</v>
      </c>
      <c r="J672">
        <f>(Table2[[#This Row],[1M Return vs Nifty]]-AVERAGE(Table2[1M Return vs Nifty]))/_xlfn.STDEV.P(Table2[1M Return vs Nifty])</f>
        <v>-0.11782265812652376</v>
      </c>
      <c r="K672">
        <v>-10.3286833549157</v>
      </c>
      <c r="L672">
        <f>(Table2[[#This Row],[6M Return vs Nifty]]-AVERAGE(Table2[6M Return vs Nifty]))/_xlfn.STDEV.P(Table2[6M Return vs Nifty])</f>
        <v>-0.51959035559150757</v>
      </c>
      <c r="M672">
        <v>2.7567952426197602</v>
      </c>
      <c r="N672">
        <f>(Table2[[#This Row],[1W Return vs Nifty]]-AVERAGE(Table2[1W Return vs Nifty]))/_xlfn.STDEV.P(Table2[1W Return vs Nifty])</f>
        <v>0.77571167216974712</v>
      </c>
      <c r="O672">
        <v>1792.16</v>
      </c>
      <c r="P672">
        <v>1776.9381536971</v>
      </c>
      <c r="Q672">
        <v>1768.94038158895</v>
      </c>
      <c r="R672">
        <v>41.515155810973603</v>
      </c>
      <c r="S672" s="1">
        <f>(Table2[[#This Row],[Close Price]]-Table2[[#This Row],[20D EMA]])/Table2[[#This Row],[20D EMA]]</f>
        <v>-1.2058075171859726E-2</v>
      </c>
      <c r="T672" s="1">
        <f>(Table2[[#This Row],[Close Price]]-Table2[[#This Row],[50D EMA]])/Table2[[#This Row],[50D EMA]]</f>
        <v>-3.5950343481616679E-3</v>
      </c>
      <c r="U672" s="1">
        <f>(Table2[[#This Row],[Close Price]]-Table2[[#This Row],[200D EMA]])/Table2[[#This Row],[200D EMA]]</f>
        <v>9.0993366865428876E-4</v>
      </c>
      <c r="V672">
        <v>0.76927196414606502</v>
      </c>
      <c r="W672">
        <v>1760</v>
      </c>
      <c r="X672">
        <v>1792.2</v>
      </c>
      <c r="Y672">
        <v>1760</v>
      </c>
      <c r="Z672">
        <v>1805.6</v>
      </c>
      <c r="AA672">
        <v>1760</v>
      </c>
      <c r="AB672">
        <v>1818.25</v>
      </c>
      <c r="AC672" s="1">
        <f>(Table2[[#This Row],[Close Price]]/Table2[[#This Row],[Day Low]])-1</f>
        <v>5.9943181818180591E-3</v>
      </c>
      <c r="AD672" s="1">
        <f>(Table2[[#This Row],[Day High]]/Table2[[#This Row],[Close Price]])-1</f>
        <v>1.2227838807150393E-2</v>
      </c>
      <c r="AE672" s="1">
        <f>(Table2[[#This Row],[Close Price]]/Table2[[#This Row],[Current Week Low]])-1</f>
        <v>5.9943181818180591E-3</v>
      </c>
      <c r="AF672" s="1">
        <f>(Table2[[#This Row],[Current Week High]]/Table2[[#This Row],[Close Price]])-1</f>
        <v>1.9796108553839176E-2</v>
      </c>
      <c r="AG672" s="1">
        <f>(Table2[[#This Row],[Close Price]]/Table2[[#This Row],[Current Month Low]])-1</f>
        <v>5.9943181818180591E-3</v>
      </c>
      <c r="AH672" s="1">
        <f>(Table2[[#This Row],[Current Month High]]/Table2[[#This Row],[Close Price]])-1</f>
        <v>2.6940781113213408E-2</v>
      </c>
      <c r="AI672">
        <v>8.8079975148964902</v>
      </c>
      <c r="AJ672">
        <v>14.684069048158801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0.01</v>
      </c>
      <c r="AM672" t="s">
        <v>3088</v>
      </c>
      <c r="AN672">
        <v>-2.8</v>
      </c>
      <c r="AO672" t="s">
        <v>3089</v>
      </c>
      <c r="AP672">
        <v>-8.2342465947851995E-2</v>
      </c>
      <c r="AQ672">
        <f>(Table2[[#This Row],[Sharpe Ratio]]-AVERAGE(Table2[Sharpe Ratio]))/_xlfn.STDEV.P(Table2[Sharpe Ratio])</f>
        <v>-1.6560858028685166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-2.4319980111893247</v>
      </c>
      <c r="AS672">
        <f>_xlfn.RANK.AVG(Table2[[#This Row],[1Y Return vs Nifty Z-Score]],Table2[1Y Return vs Nifty Z-Score])</f>
        <v>643</v>
      </c>
      <c r="AT672">
        <f>_xlfn.RANK.AVG(Table2[[#This Row],[6M Return vs Nifty Z-Score]],Table2[6M Return vs Nifty Z-Score])</f>
        <v>497</v>
      </c>
      <c r="AU672">
        <f>_xlfn.RANK.AVG(Table2[[#This Row],[Sharpe Ratio Z-Score]],Table2[Sharpe Ratio Z-Score])</f>
        <v>699</v>
      </c>
      <c r="AV672">
        <f>(Table2[[#This Row],[Rank 1Y]]+Table2[[#This Row],[Rank 6M]]+Table2[[#This Row],[Rank Sharpe]])/3</f>
        <v>613</v>
      </c>
    </row>
    <row r="673" spans="1:48" x14ac:dyDescent="0.3">
      <c r="A673" t="s">
        <v>2120</v>
      </c>
      <c r="B673" t="s">
        <v>2121</v>
      </c>
      <c r="C673" t="s">
        <v>3034</v>
      </c>
      <c r="D673" t="s">
        <v>844</v>
      </c>
      <c r="E673">
        <v>2642.2239144599998</v>
      </c>
      <c r="F673">
        <v>496.6</v>
      </c>
      <c r="G673">
        <v>-40.0958504429085</v>
      </c>
      <c r="H673">
        <f>(Table2[[#This Row],[1Y Return vs Nifty]]-AVERAGE(Table2[1Y Return vs Nifty]))/_xlfn.STDEV.P(Table2[1Y Return vs Nifty])</f>
        <v>-1.1307171537119878</v>
      </c>
      <c r="I673">
        <v>5.0726824921237403</v>
      </c>
      <c r="J673">
        <f>(Table2[[#This Row],[1M Return vs Nifty]]-AVERAGE(Table2[1M Return vs Nifty]))/_xlfn.STDEV.P(Table2[1M Return vs Nifty])</f>
        <v>0.71965570043143212</v>
      </c>
      <c r="K673">
        <v>-4.9377559029378597</v>
      </c>
      <c r="L673">
        <f>(Table2[[#This Row],[6M Return vs Nifty]]-AVERAGE(Table2[6M Return vs Nifty]))/_xlfn.STDEV.P(Table2[6M Return vs Nifty])</f>
        <v>-0.32085592106590477</v>
      </c>
      <c r="M673">
        <v>-0.95673857093952097</v>
      </c>
      <c r="N673">
        <f>(Table2[[#This Row],[1W Return vs Nifty]]-AVERAGE(Table2[1W Return vs Nifty]))/_xlfn.STDEV.P(Table2[1W Return vs Nifty])</f>
        <v>3.4596818719181563E-2</v>
      </c>
      <c r="O673">
        <v>503.65</v>
      </c>
      <c r="P673">
        <v>487.77559986537398</v>
      </c>
      <c r="Q673">
        <v>488.09767554362202</v>
      </c>
      <c r="R673">
        <v>42.467282696643601</v>
      </c>
      <c r="S673" s="1">
        <f>(Table2[[#This Row],[Close Price]]-Table2[[#This Row],[20D EMA]])/Table2[[#This Row],[20D EMA]]</f>
        <v>-1.3997815943611545E-2</v>
      </c>
      <c r="T673" s="1">
        <f>(Table2[[#This Row],[Close Price]]-Table2[[#This Row],[50D EMA]])/Table2[[#This Row],[50D EMA]]</f>
        <v>1.8091106109164909E-2</v>
      </c>
      <c r="U673" s="1">
        <f>(Table2[[#This Row],[Close Price]]-Table2[[#This Row],[200D EMA]])/Table2[[#This Row],[200D EMA]]</f>
        <v>1.7419309458723574E-2</v>
      </c>
      <c r="V673">
        <v>1.17992898135635</v>
      </c>
      <c r="W673">
        <v>495</v>
      </c>
      <c r="X673">
        <v>521.20000000000005</v>
      </c>
      <c r="Y673">
        <v>479</v>
      </c>
      <c r="Z673">
        <v>526.4</v>
      </c>
      <c r="AA673">
        <v>479</v>
      </c>
      <c r="AB673">
        <v>526.4</v>
      </c>
      <c r="AC673" s="1">
        <f>(Table2[[#This Row],[Close Price]]/Table2[[#This Row],[Day Low]])-1</f>
        <v>3.2323232323232531E-3</v>
      </c>
      <c r="AD673" s="1">
        <f>(Table2[[#This Row],[Day High]]/Table2[[#This Row],[Close Price]])-1</f>
        <v>4.9536850583971059E-2</v>
      </c>
      <c r="AE673" s="1">
        <f>(Table2[[#This Row],[Close Price]]/Table2[[#This Row],[Current Week Low]])-1</f>
        <v>3.674321503131539E-2</v>
      </c>
      <c r="AF673" s="1">
        <f>(Table2[[#This Row],[Current Week High]]/Table2[[#This Row],[Close Price]])-1</f>
        <v>6.0008054772452635E-2</v>
      </c>
      <c r="AG673" s="1">
        <f>(Table2[[#This Row],[Close Price]]/Table2[[#This Row],[Current Month Low]])-1</f>
        <v>3.674321503131539E-2</v>
      </c>
      <c r="AH673" s="1">
        <f>(Table2[[#This Row],[Current Month High]]/Table2[[#This Row],[Close Price]])-1</f>
        <v>6.0008054772452635E-2</v>
      </c>
      <c r="AI673">
        <v>22.835279903342698</v>
      </c>
      <c r="AJ673">
        <v>27.627859162169099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0.05</v>
      </c>
      <c r="AM673" t="s">
        <v>3088</v>
      </c>
      <c r="AN673">
        <v>4.3600000000000003</v>
      </c>
      <c r="AO673" t="s">
        <v>3088</v>
      </c>
      <c r="AP673">
        <v>-9.5334541668226996E-2</v>
      </c>
      <c r="AQ673">
        <f>(Table2[[#This Row],[Sharpe Ratio]]-AVERAGE(Table2[Sharpe Ratio]))/_xlfn.STDEV.P(Table2[Sharpe Ratio])</f>
        <v>-1.8082192761972782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698</v>
      </c>
      <c r="AT673">
        <f>_xlfn.RANK.AVG(Table2[[#This Row],[6M Return vs Nifty Z-Score]],Table2[6M Return vs Nifty Z-Score])</f>
        <v>431</v>
      </c>
      <c r="AU673">
        <f>_xlfn.RANK.AVG(Table2[[#This Row],[Sharpe Ratio Z-Score]],Table2[Sharpe Ratio Z-Score])</f>
        <v>712</v>
      </c>
      <c r="AV673">
        <f>(Table2[[#This Row],[Rank 1Y]]+Table2[[#This Row],[Rank 6M]]+Table2[[#This Row],[Rank Sharpe]])/3</f>
        <v>613.66666666666663</v>
      </c>
    </row>
    <row r="674" spans="1:48" x14ac:dyDescent="0.3">
      <c r="A674" t="s">
        <v>2239</v>
      </c>
      <c r="B674" t="s">
        <v>2240</v>
      </c>
      <c r="C674" t="s">
        <v>3042</v>
      </c>
      <c r="D674" t="s">
        <v>230</v>
      </c>
      <c r="E674">
        <v>2353.5837489549999</v>
      </c>
      <c r="F674">
        <v>304.55</v>
      </c>
      <c r="G674">
        <v>-48.029923639665697</v>
      </c>
      <c r="H674">
        <f>(Table2[[#This Row],[1Y Return vs Nifty]]-AVERAGE(Table2[1Y Return vs Nifty]))/_xlfn.STDEV.P(Table2[1Y Return vs Nifty])</f>
        <v>-1.2548896748910336</v>
      </c>
      <c r="I674">
        <v>2.22234180688445</v>
      </c>
      <c r="J674">
        <f>(Table2[[#This Row],[1M Return vs Nifty]]-AVERAGE(Table2[1M Return vs Nifty]))/_xlfn.STDEV.P(Table2[1M Return vs Nifty])</f>
        <v>0.41739780708507856</v>
      </c>
      <c r="K674">
        <v>-17.399082697600502</v>
      </c>
      <c r="L674">
        <f>(Table2[[#This Row],[6M Return vs Nifty]]-AVERAGE(Table2[6M Return vs Nifty]))/_xlfn.STDEV.P(Table2[6M Return vs Nifty])</f>
        <v>-0.78023786527430583</v>
      </c>
      <c r="M674">
        <v>-2.24621821113222</v>
      </c>
      <c r="N674">
        <f>(Table2[[#This Row],[1W Return vs Nifty]]-AVERAGE(Table2[1W Return vs Nifty]))/_xlfn.STDEV.P(Table2[1W Return vs Nifty])</f>
        <v>-0.22274633810882735</v>
      </c>
      <c r="O674">
        <v>310.33999999999997</v>
      </c>
      <c r="P674">
        <v>303.24463249880301</v>
      </c>
      <c r="Q674">
        <v>320.36338539336703</v>
      </c>
      <c r="R674">
        <v>40.051011647548499</v>
      </c>
      <c r="S674" s="1">
        <f>(Table2[[#This Row],[Close Price]]-Table2[[#This Row],[20D EMA]])/Table2[[#This Row],[20D EMA]]</f>
        <v>-1.865695688599589E-2</v>
      </c>
      <c r="T674" s="1">
        <f>(Table2[[#This Row],[Close Price]]-Table2[[#This Row],[50D EMA]])/Table2[[#This Row],[50D EMA]]</f>
        <v>4.3046681170923933E-3</v>
      </c>
      <c r="U674" s="1">
        <f>(Table2[[#This Row],[Close Price]]-Table2[[#This Row],[200D EMA]])/Table2[[#This Row],[200D EMA]]</f>
        <v>-4.9360776275822256E-2</v>
      </c>
      <c r="V674">
        <v>1.9497775792809899</v>
      </c>
      <c r="W674">
        <v>302.8</v>
      </c>
      <c r="X674">
        <v>319.55</v>
      </c>
      <c r="Y674">
        <v>296.5</v>
      </c>
      <c r="Z674">
        <v>319.55</v>
      </c>
      <c r="AA674">
        <v>296.5</v>
      </c>
      <c r="AB674">
        <v>329.5</v>
      </c>
      <c r="AC674" s="1">
        <f>(Table2[[#This Row],[Close Price]]/Table2[[#This Row],[Day Low]])-1</f>
        <v>5.7793923381770362E-3</v>
      </c>
      <c r="AD674" s="1">
        <f>(Table2[[#This Row],[Day High]]/Table2[[#This Row],[Close Price]])-1</f>
        <v>4.9252996223936973E-2</v>
      </c>
      <c r="AE674" s="1">
        <f>(Table2[[#This Row],[Close Price]]/Table2[[#This Row],[Current Week Low]])-1</f>
        <v>2.7150084317032031E-2</v>
      </c>
      <c r="AF674" s="1">
        <f>(Table2[[#This Row],[Current Week High]]/Table2[[#This Row],[Close Price]])-1</f>
        <v>4.9252996223936973E-2</v>
      </c>
      <c r="AG674" s="1">
        <f>(Table2[[#This Row],[Close Price]]/Table2[[#This Row],[Current Month Low]])-1</f>
        <v>2.7150084317032031E-2</v>
      </c>
      <c r="AH674" s="1">
        <f>(Table2[[#This Row],[Current Month High]]/Table2[[#This Row],[Close Price]])-1</f>
        <v>8.192415038581502E-2</v>
      </c>
      <c r="AI674">
        <v>43.720242981448003</v>
      </c>
      <c r="AJ674">
        <v>24.078223670808701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-0.03</v>
      </c>
      <c r="AM674" t="s">
        <v>3089</v>
      </c>
      <c r="AN674">
        <v>1.21</v>
      </c>
      <c r="AO674" t="s">
        <v>3088</v>
      </c>
      <c r="AQ674">
        <f>(Table2[[#This Row],[Sharpe Ratio]]-AVERAGE(Table2[Sharpe Ratio]))/_xlfn.STDEV.P(Table2[Sharpe Ratio])</f>
        <v>-0.69187918825832739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717</v>
      </c>
      <c r="AT674">
        <f>_xlfn.RANK.AVG(Table2[[#This Row],[6M Return vs Nifty Z-Score]],Table2[6M Return vs Nifty Z-Score])</f>
        <v>582</v>
      </c>
      <c r="AU674">
        <f>_xlfn.RANK.AVG(Table2[[#This Row],[Sharpe Ratio Z-Score]],Table2[Sharpe Ratio Z-Score])</f>
        <v>542.5</v>
      </c>
      <c r="AV674">
        <f>(Table2[[#This Row],[Rank 1Y]]+Table2[[#This Row],[Rank 6M]]+Table2[[#This Row],[Rank Sharpe]])/3</f>
        <v>613.83333333333337</v>
      </c>
    </row>
    <row r="675" spans="1:48" x14ac:dyDescent="0.3">
      <c r="A675" t="s">
        <v>894</v>
      </c>
      <c r="B675" t="s">
        <v>895</v>
      </c>
      <c r="C675" t="s">
        <v>3040</v>
      </c>
      <c r="D675" t="s">
        <v>127</v>
      </c>
      <c r="E675">
        <v>16048.59107796</v>
      </c>
      <c r="F675">
        <v>2678.3</v>
      </c>
      <c r="G675">
        <v>-38.482547960165299</v>
      </c>
      <c r="H675">
        <f>(Table2[[#This Row],[1Y Return vs Nifty]]-AVERAGE(Table2[1Y Return vs Nifty]))/_xlfn.STDEV.P(Table2[1Y Return vs Nifty])</f>
        <v>-1.1054681004528732</v>
      </c>
      <c r="I675">
        <v>-0.38747006536087902</v>
      </c>
      <c r="J675">
        <f>(Table2[[#This Row],[1M Return vs Nifty]]-AVERAGE(Table2[1M Return vs Nifty]))/_xlfn.STDEV.P(Table2[1M Return vs Nifty])</f>
        <v>0.14064624450162128</v>
      </c>
      <c r="K675">
        <v>-6.4718303724637298</v>
      </c>
      <c r="L675">
        <f>(Table2[[#This Row],[6M Return vs Nifty]]-AVERAGE(Table2[6M Return vs Nifty]))/_xlfn.STDEV.P(Table2[6M Return vs Nifty])</f>
        <v>-0.37740897709145654</v>
      </c>
      <c r="M675">
        <v>-9.2118137135278708</v>
      </c>
      <c r="N675">
        <f>(Table2[[#This Row],[1W Return vs Nifty]]-AVERAGE(Table2[1W Return vs Nifty]))/_xlfn.STDEV.P(Table2[1W Return vs Nifty])</f>
        <v>-1.612879442890226</v>
      </c>
      <c r="O675">
        <v>2837.34</v>
      </c>
      <c r="P675">
        <v>2760.1424220560598</v>
      </c>
      <c r="Q675">
        <v>2693.3599105957801</v>
      </c>
      <c r="R675">
        <v>31.942966103058001</v>
      </c>
      <c r="S675" s="1">
        <f>(Table2[[#This Row],[Close Price]]-Table2[[#This Row],[20D EMA]])/Table2[[#This Row],[20D EMA]]</f>
        <v>-5.6052499876645012E-2</v>
      </c>
      <c r="T675" s="1">
        <f>(Table2[[#This Row],[Close Price]]-Table2[[#This Row],[50D EMA]])/Table2[[#This Row],[50D EMA]]</f>
        <v>-2.9651521386021198E-2</v>
      </c>
      <c r="U675" s="1">
        <f>(Table2[[#This Row],[Close Price]]-Table2[[#This Row],[200D EMA]])/Table2[[#This Row],[200D EMA]]</f>
        <v>-5.5914957880429019E-3</v>
      </c>
      <c r="V675">
        <v>2.0189662245958</v>
      </c>
      <c r="W675">
        <v>2644.7</v>
      </c>
      <c r="X675">
        <v>2720</v>
      </c>
      <c r="Y675">
        <v>2626.25</v>
      </c>
      <c r="Z675">
        <v>2748.95</v>
      </c>
      <c r="AA675">
        <v>2626.25</v>
      </c>
      <c r="AB675">
        <v>2957.6</v>
      </c>
      <c r="AC675" s="1">
        <f>(Table2[[#This Row],[Close Price]]/Table2[[#This Row],[Day Low]])-1</f>
        <v>1.2704654592203379E-2</v>
      </c>
      <c r="AD675" s="1">
        <f>(Table2[[#This Row],[Day High]]/Table2[[#This Row],[Close Price]])-1</f>
        <v>1.5569577717208682E-2</v>
      </c>
      <c r="AE675" s="1">
        <f>(Table2[[#This Row],[Close Price]]/Table2[[#This Row],[Current Week Low]])-1</f>
        <v>1.9819133745835327E-2</v>
      </c>
      <c r="AF675" s="1">
        <f>(Table2[[#This Row],[Current Week High]]/Table2[[#This Row],[Close Price]])-1</f>
        <v>2.6378673038867761E-2</v>
      </c>
      <c r="AG675" s="1">
        <f>(Table2[[#This Row],[Close Price]]/Table2[[#This Row],[Current Month Low]])-1</f>
        <v>1.9819133745835327E-2</v>
      </c>
      <c r="AH675" s="1">
        <f>(Table2[[#This Row],[Current Month High]]/Table2[[#This Row],[Close Price]])-1</f>
        <v>0.10428256730015306</v>
      </c>
      <c r="AI675">
        <v>22.913788597244501</v>
      </c>
      <c r="AJ675">
        <v>20.1031390134529</v>
      </c>
      <c r="AK675" t="str">
        <f>IF(AND(Table2[[#This Row],[20D EMA]]&gt;Table2[[#This Row],[50D EMA]],Table2[[#This Row],[50D EMA]]&gt;Table2[[#This Row],[200D EMA]]),"Uptrend","Downtrend/NoTrend")</f>
        <v>Uptrend</v>
      </c>
      <c r="AL675">
        <v>-0.12</v>
      </c>
      <c r="AM675" t="s">
        <v>3089</v>
      </c>
      <c r="AN675">
        <v>-4.28</v>
      </c>
      <c r="AO675" t="s">
        <v>3089</v>
      </c>
      <c r="AP675">
        <v>-7.6446003536207993E-2</v>
      </c>
      <c r="AQ675">
        <f>(Table2[[#This Row],[Sharpe Ratio]]-AVERAGE(Table2[Sharpe Ratio]))/_xlfn.STDEV.P(Table2[Sharpe Ratio])</f>
        <v>-1.587039922414704</v>
      </c>
      <c r="AR6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-4.5421501983476382</v>
      </c>
      <c r="AS675">
        <f>_xlfn.RANK.AVG(Table2[[#This Row],[1Y Return vs Nifty Z-Score]],Table2[1Y Return vs Nifty Z-Score])</f>
        <v>692</v>
      </c>
      <c r="AT675">
        <f>_xlfn.RANK.AVG(Table2[[#This Row],[6M Return vs Nifty Z-Score]],Table2[6M Return vs Nifty Z-Score])</f>
        <v>455</v>
      </c>
      <c r="AU675">
        <f>_xlfn.RANK.AVG(Table2[[#This Row],[Sharpe Ratio Z-Score]],Table2[Sharpe Ratio Z-Score])</f>
        <v>695</v>
      </c>
      <c r="AV675">
        <f>(Table2[[#This Row],[Rank 1Y]]+Table2[[#This Row],[Rank 6M]]+Table2[[#This Row],[Rank Sharpe]])/3</f>
        <v>614</v>
      </c>
    </row>
    <row r="676" spans="1:48" x14ac:dyDescent="0.3">
      <c r="A676" t="s">
        <v>1191</v>
      </c>
      <c r="B676" t="s">
        <v>1192</v>
      </c>
      <c r="C676" t="s">
        <v>3031</v>
      </c>
      <c r="D676" t="s">
        <v>21</v>
      </c>
      <c r="E676">
        <v>9576.1929579799998</v>
      </c>
      <c r="F676">
        <v>1525.15</v>
      </c>
      <c r="G676">
        <v>-19.992157007774399</v>
      </c>
      <c r="H676">
        <f>(Table2[[#This Row],[1Y Return vs Nifty]]-AVERAGE(Table2[1Y Return vs Nifty]))/_xlfn.STDEV.P(Table2[1Y Return vs Nifty])</f>
        <v>-0.81608351762812537</v>
      </c>
      <c r="I676">
        <v>-11.7382134628202</v>
      </c>
      <c r="J676">
        <f>(Table2[[#This Row],[1M Return vs Nifty]]-AVERAGE(Table2[1M Return vs Nifty]))/_xlfn.STDEV.P(Table2[1M Return vs Nifty])</f>
        <v>-1.0630175157632542</v>
      </c>
      <c r="K676">
        <v>-14.2557613271601</v>
      </c>
      <c r="L676">
        <f>(Table2[[#This Row],[6M Return vs Nifty]]-AVERAGE(Table2[6M Return vs Nifty]))/_xlfn.STDEV.P(Table2[6M Return vs Nifty])</f>
        <v>-0.66436055090652879</v>
      </c>
      <c r="M676">
        <v>-2.8349065042897101</v>
      </c>
      <c r="N676">
        <f>(Table2[[#This Row],[1W Return vs Nifty]]-AVERAGE(Table2[1W Return vs Nifty]))/_xlfn.STDEV.P(Table2[1W Return vs Nifty])</f>
        <v>-0.34023163917662985</v>
      </c>
      <c r="O676">
        <v>1663.5</v>
      </c>
      <c r="P676">
        <v>1650.3275804177199</v>
      </c>
      <c r="Q676">
        <v>1582.84640375156</v>
      </c>
      <c r="R676">
        <v>23.1418137209379</v>
      </c>
      <c r="S676" s="1">
        <f>(Table2[[#This Row],[Close Price]]-Table2[[#This Row],[20D EMA]])/Table2[[#This Row],[20D EMA]]</f>
        <v>-8.3168019236549387E-2</v>
      </c>
      <c r="T676" s="1">
        <f>(Table2[[#This Row],[Close Price]]-Table2[[#This Row],[50D EMA]])/Table2[[#This Row],[50D EMA]]</f>
        <v>-7.585014145254465E-2</v>
      </c>
      <c r="U676" s="1">
        <f>(Table2[[#This Row],[Close Price]]-Table2[[#This Row],[200D EMA]])/Table2[[#This Row],[200D EMA]]</f>
        <v>-3.645104390091905E-2</v>
      </c>
      <c r="V676">
        <v>0.95196485316133095</v>
      </c>
      <c r="W676">
        <v>1515</v>
      </c>
      <c r="X676">
        <v>1574.95</v>
      </c>
      <c r="Y676">
        <v>1515</v>
      </c>
      <c r="Z676">
        <v>1603.3</v>
      </c>
      <c r="AA676">
        <v>1515</v>
      </c>
      <c r="AB676">
        <v>1649.95</v>
      </c>
      <c r="AC676" s="1">
        <f>(Table2[[#This Row],[Close Price]]/Table2[[#This Row],[Day Low]])-1</f>
        <v>6.6996699669967796E-3</v>
      </c>
      <c r="AD676" s="1">
        <f>(Table2[[#This Row],[Day High]]/Table2[[#This Row],[Close Price]])-1</f>
        <v>3.2652525981051062E-2</v>
      </c>
      <c r="AE676" s="1">
        <f>(Table2[[#This Row],[Close Price]]/Table2[[#This Row],[Current Week Low]])-1</f>
        <v>6.6996699669967796E-3</v>
      </c>
      <c r="AF676" s="1">
        <f>(Table2[[#This Row],[Current Week High]]/Table2[[#This Row],[Close Price]])-1</f>
        <v>5.1240861554601169E-2</v>
      </c>
      <c r="AG676" s="1">
        <f>(Table2[[#This Row],[Close Price]]/Table2[[#This Row],[Current Month Low]])-1</f>
        <v>6.6996699669967796E-3</v>
      </c>
      <c r="AH676" s="1">
        <f>(Table2[[#This Row],[Current Month High]]/Table2[[#This Row],[Close Price]])-1</f>
        <v>8.1828016916368762E-2</v>
      </c>
      <c r="AI676">
        <v>27.361243156410801</v>
      </c>
      <c r="AJ676">
        <v>10.0357129973666</v>
      </c>
      <c r="AK676" t="str">
        <f>IF(AND(Table2[[#This Row],[20D EMA]]&gt;Table2[[#This Row],[50D EMA]],Table2[[#This Row],[50D EMA]]&gt;Table2[[#This Row],[200D EMA]]),"Uptrend","Downtrend/NoTrend")</f>
        <v>Uptrend</v>
      </c>
      <c r="AL676">
        <v>-0.09</v>
      </c>
      <c r="AM676" t="s">
        <v>3089</v>
      </c>
      <c r="AN676">
        <v>-13.52</v>
      </c>
      <c r="AO676" t="s">
        <v>3089</v>
      </c>
      <c r="AP676">
        <v>-7.2964292464891001E-2</v>
      </c>
      <c r="AQ676">
        <f>(Table2[[#This Row],[Sharpe Ratio]]-AVERAGE(Table2[Sharpe Ratio]))/_xlfn.STDEV.P(Table2[Sharpe Ratio])</f>
        <v>-1.5462700862617351</v>
      </c>
      <c r="AR6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-4.4299633097362738</v>
      </c>
      <c r="AS676">
        <f>_xlfn.RANK.AVG(Table2[[#This Row],[1Y Return vs Nifty Z-Score]],Table2[1Y Return vs Nifty Z-Score])</f>
        <v>618</v>
      </c>
      <c r="AT676">
        <f>_xlfn.RANK.AVG(Table2[[#This Row],[6M Return vs Nifty Z-Score]],Table2[6M Return vs Nifty Z-Score])</f>
        <v>542</v>
      </c>
      <c r="AU676">
        <f>_xlfn.RANK.AVG(Table2[[#This Row],[Sharpe Ratio Z-Score]],Table2[Sharpe Ratio Z-Score])</f>
        <v>693</v>
      </c>
      <c r="AV676">
        <f>(Table2[[#This Row],[Rank 1Y]]+Table2[[#This Row],[Rank 6M]]+Table2[[#This Row],[Rank Sharpe]])/3</f>
        <v>617.66666666666663</v>
      </c>
    </row>
    <row r="677" spans="1:48" x14ac:dyDescent="0.3">
      <c r="A677" t="s">
        <v>916</v>
      </c>
      <c r="B677" t="s">
        <v>917</v>
      </c>
      <c r="C677" t="s">
        <v>3030</v>
      </c>
      <c r="D677" t="s">
        <v>542</v>
      </c>
      <c r="E677">
        <v>15513.10169109</v>
      </c>
      <c r="F677">
        <v>310.89999999999998</v>
      </c>
      <c r="G677">
        <v>-6.42414569488525</v>
      </c>
      <c r="H677">
        <f>(Table2[[#This Row],[1Y Return vs Nifty]]-AVERAGE(Table2[1Y Return vs Nifty]))/_xlfn.STDEV.P(Table2[1Y Return vs Nifty])</f>
        <v>-0.6037368288181636</v>
      </c>
      <c r="I677">
        <v>-7.1670572600679003</v>
      </c>
      <c r="J677">
        <f>(Table2[[#This Row],[1M Return vs Nifty]]-AVERAGE(Table2[1M Return vs Nifty]))/_xlfn.STDEV.P(Table2[1M Return vs Nifty])</f>
        <v>-0.57827965577476159</v>
      </c>
      <c r="K677">
        <v>-26.523582025473601</v>
      </c>
      <c r="L677">
        <f>(Table2[[#This Row],[6M Return vs Nifty]]-AVERAGE(Table2[6M Return vs Nifty]))/_xlfn.STDEV.P(Table2[6M Return vs Nifty])</f>
        <v>-1.1166089684670997</v>
      </c>
      <c r="M677">
        <v>0.63199356033421705</v>
      </c>
      <c r="N677">
        <f>(Table2[[#This Row],[1W Return vs Nifty]]-AVERAGE(Table2[1W Return vs Nifty]))/_xlfn.STDEV.P(Table2[1W Return vs Nifty])</f>
        <v>0.35166219088355033</v>
      </c>
      <c r="O677">
        <v>320.19</v>
      </c>
      <c r="P677">
        <v>323.679612868231</v>
      </c>
      <c r="Q677">
        <v>318.91578038032299</v>
      </c>
      <c r="R677">
        <v>26.844941539408602</v>
      </c>
      <c r="S677" s="1">
        <f>(Table2[[#This Row],[Close Price]]-Table2[[#This Row],[20D EMA]])/Table2[[#This Row],[20D EMA]]</f>
        <v>-2.9014022923889004E-2</v>
      </c>
      <c r="T677" s="1">
        <f>(Table2[[#This Row],[Close Price]]-Table2[[#This Row],[50D EMA]])/Table2[[#This Row],[50D EMA]]</f>
        <v>-3.9482291624692377E-2</v>
      </c>
      <c r="U677" s="1">
        <f>(Table2[[#This Row],[Close Price]]-Table2[[#This Row],[200D EMA]])/Table2[[#This Row],[200D EMA]]</f>
        <v>-2.513447396915822E-2</v>
      </c>
      <c r="V677">
        <v>0.56171007910057102</v>
      </c>
      <c r="W677">
        <v>310</v>
      </c>
      <c r="X677">
        <v>317.95</v>
      </c>
      <c r="Y677">
        <v>307.75</v>
      </c>
      <c r="Z677">
        <v>317.95</v>
      </c>
      <c r="AA677">
        <v>307.75</v>
      </c>
      <c r="AB677">
        <v>323.5</v>
      </c>
      <c r="AC677" s="1">
        <f>(Table2[[#This Row],[Close Price]]/Table2[[#This Row],[Day Low]])-1</f>
        <v>2.903225806451637E-3</v>
      </c>
      <c r="AD677" s="1">
        <f>(Table2[[#This Row],[Day High]]/Table2[[#This Row],[Close Price]])-1</f>
        <v>2.2676101640398905E-2</v>
      </c>
      <c r="AE677" s="1">
        <f>(Table2[[#This Row],[Close Price]]/Table2[[#This Row],[Current Week Low]])-1</f>
        <v>1.0235580828594548E-2</v>
      </c>
      <c r="AF677" s="1">
        <f>(Table2[[#This Row],[Current Week High]]/Table2[[#This Row],[Close Price]])-1</f>
        <v>2.2676101640398905E-2</v>
      </c>
      <c r="AG677" s="1">
        <f>(Table2[[#This Row],[Close Price]]/Table2[[#This Row],[Current Month Low]])-1</f>
        <v>1.0235580828594548E-2</v>
      </c>
      <c r="AH677" s="1">
        <f>(Table2[[#This Row],[Current Month High]]/Table2[[#This Row],[Close Price]])-1</f>
        <v>4.0527500804117045E-2</v>
      </c>
      <c r="AI677">
        <v>26.085558057253099</v>
      </c>
      <c r="AJ677">
        <v>20.972762645914301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-0.05</v>
      </c>
      <c r="AM677" t="s">
        <v>3089</v>
      </c>
      <c r="AN677">
        <v>-3.06</v>
      </c>
      <c r="AO677" t="s">
        <v>3089</v>
      </c>
      <c r="AP677">
        <v>-4.8924301717761999E-2</v>
      </c>
      <c r="AQ677">
        <f>(Table2[[#This Row],[Sharpe Ratio]]-AVERAGE(Table2[Sharpe Ratio]))/_xlfn.STDEV.P(Table2[Sharpe Ratio])</f>
        <v>-1.2647687026593875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536</v>
      </c>
      <c r="AT677">
        <f>_xlfn.RANK.AVG(Table2[[#This Row],[6M Return vs Nifty Z-Score]],Table2[6M Return vs Nifty Z-Score])</f>
        <v>665</v>
      </c>
      <c r="AU677">
        <f>_xlfn.RANK.AVG(Table2[[#This Row],[Sharpe Ratio Z-Score]],Table2[Sharpe Ratio Z-Score])</f>
        <v>654</v>
      </c>
      <c r="AV677">
        <f>(Table2[[#This Row],[Rank 1Y]]+Table2[[#This Row],[Rank 6M]]+Table2[[#This Row],[Rank Sharpe]])/3</f>
        <v>618.33333333333337</v>
      </c>
    </row>
    <row r="678" spans="1:48" x14ac:dyDescent="0.3">
      <c r="A678" t="s">
        <v>1226</v>
      </c>
      <c r="B678" t="s">
        <v>1227</v>
      </c>
      <c r="C678" t="s">
        <v>3030</v>
      </c>
      <c r="D678" t="s">
        <v>24</v>
      </c>
      <c r="E678">
        <v>9004.519427358</v>
      </c>
      <c r="F678">
        <v>79.22</v>
      </c>
      <c r="G678">
        <v>-31.241732041771701</v>
      </c>
      <c r="H678">
        <f>(Table2[[#This Row],[1Y Return vs Nifty]]-AVERAGE(Table2[1Y Return vs Nifty]))/_xlfn.STDEV.P(Table2[1Y Return vs Nifty])</f>
        <v>-0.9921454292746209</v>
      </c>
      <c r="I678">
        <v>-11.9390984674667</v>
      </c>
      <c r="J678">
        <f>(Table2[[#This Row],[1M Return vs Nifty]]-AVERAGE(Table2[1M Return vs Nifty]))/_xlfn.STDEV.P(Table2[1M Return vs Nifty])</f>
        <v>-1.0843199090609263</v>
      </c>
      <c r="K678">
        <v>-31.358885057965399</v>
      </c>
      <c r="L678">
        <f>(Table2[[#This Row],[6M Return vs Nifty]]-AVERAGE(Table2[6M Return vs Nifty]))/_xlfn.STDEV.P(Table2[6M Return vs Nifty])</f>
        <v>-1.2948605258256831</v>
      </c>
      <c r="M678">
        <v>0.57454302496804199</v>
      </c>
      <c r="N678">
        <f>(Table2[[#This Row],[1W Return vs Nifty]]-AVERAGE(Table2[1W Return vs Nifty]))/_xlfn.STDEV.P(Table2[1W Return vs Nifty])</f>
        <v>0.34019671157564801</v>
      </c>
      <c r="O678">
        <v>86.23</v>
      </c>
      <c r="P678">
        <v>91.113030063762693</v>
      </c>
      <c r="Q678">
        <v>93.912514318472304</v>
      </c>
      <c r="R678">
        <v>17.262514461691701</v>
      </c>
      <c r="S678" s="1">
        <f>(Table2[[#This Row],[Close Price]]-Table2[[#This Row],[20D EMA]])/Table2[[#This Row],[20D EMA]]</f>
        <v>-8.1294213150875622E-2</v>
      </c>
      <c r="T678" s="1">
        <f>(Table2[[#This Row],[Close Price]]-Table2[[#This Row],[50D EMA]])/Table2[[#This Row],[50D EMA]]</f>
        <v>-0.13053050760620866</v>
      </c>
      <c r="U678" s="1">
        <f>(Table2[[#This Row],[Close Price]]-Table2[[#This Row],[200D EMA]])/Table2[[#This Row],[200D EMA]]</f>
        <v>-0.15644895065473008</v>
      </c>
      <c r="V678">
        <v>2.0871621897158499</v>
      </c>
      <c r="W678">
        <v>78.900000000000006</v>
      </c>
      <c r="X678">
        <v>81.73</v>
      </c>
      <c r="Y678">
        <v>78.900000000000006</v>
      </c>
      <c r="Z678">
        <v>81.790000000000006</v>
      </c>
      <c r="AA678">
        <v>78.900000000000006</v>
      </c>
      <c r="AB678">
        <v>82.36</v>
      </c>
      <c r="AC678" s="1">
        <f>(Table2[[#This Row],[Close Price]]/Table2[[#This Row],[Day Low]])-1</f>
        <v>4.0557667934093544E-3</v>
      </c>
      <c r="AD678" s="1">
        <f>(Table2[[#This Row],[Day High]]/Table2[[#This Row],[Close Price]])-1</f>
        <v>3.1683918202474182E-2</v>
      </c>
      <c r="AE678" s="1">
        <f>(Table2[[#This Row],[Close Price]]/Table2[[#This Row],[Current Week Low]])-1</f>
        <v>4.0557667934093544E-3</v>
      </c>
      <c r="AF678" s="1">
        <f>(Table2[[#This Row],[Current Week High]]/Table2[[#This Row],[Close Price]])-1</f>
        <v>3.2441302701338159E-2</v>
      </c>
      <c r="AG678" s="1">
        <f>(Table2[[#This Row],[Close Price]]/Table2[[#This Row],[Current Month Low]])-1</f>
        <v>4.0557667934093544E-3</v>
      </c>
      <c r="AH678" s="1">
        <f>(Table2[[#This Row],[Current Month High]]/Table2[[#This Row],[Close Price]])-1</f>
        <v>3.9636455440545282E-2</v>
      </c>
      <c r="AI678">
        <v>47.058823529411697</v>
      </c>
      <c r="AJ678">
        <v>0.405576679340935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-0.19</v>
      </c>
      <c r="AM678" t="s">
        <v>3089</v>
      </c>
      <c r="AN678">
        <v>-11.57</v>
      </c>
      <c r="AO678" t="s">
        <v>3089</v>
      </c>
      <c r="AP678">
        <v>9.6983778673780004E-3</v>
      </c>
      <c r="AQ678">
        <f>(Table2[[#This Row],[Sharpe Ratio]]-AVERAGE(Table2[Sharpe Ratio]))/_xlfn.STDEV.P(Table2[Sharpe Ratio])</f>
        <v>-0.57831397032281973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660</v>
      </c>
      <c r="AT678">
        <f>_xlfn.RANK.AVG(Table2[[#This Row],[6M Return vs Nifty Z-Score]],Table2[6M Return vs Nifty Z-Score])</f>
        <v>692</v>
      </c>
      <c r="AU678">
        <f>_xlfn.RANK.AVG(Table2[[#This Row],[Sharpe Ratio Z-Score]],Table2[Sharpe Ratio Z-Score])</f>
        <v>503</v>
      </c>
      <c r="AV678">
        <f>(Table2[[#This Row],[Rank 1Y]]+Table2[[#This Row],[Rank 6M]]+Table2[[#This Row],[Rank Sharpe]])/3</f>
        <v>618.33333333333337</v>
      </c>
    </row>
    <row r="679" spans="1:48" x14ac:dyDescent="0.3">
      <c r="A679" t="s">
        <v>1508</v>
      </c>
      <c r="B679" t="s">
        <v>1509</v>
      </c>
      <c r="C679" t="s">
        <v>3041</v>
      </c>
      <c r="D679" t="s">
        <v>265</v>
      </c>
      <c r="E679">
        <v>6297.3831517999997</v>
      </c>
      <c r="F679">
        <v>1400.75</v>
      </c>
      <c r="G679">
        <v>-26.107740953496702</v>
      </c>
      <c r="H679">
        <f>(Table2[[#This Row],[1Y Return vs Nifty]]-AVERAGE(Table2[1Y Return vs Nifty]))/_xlfn.STDEV.P(Table2[1Y Return vs Nifty])</f>
        <v>-0.91179570204971738</v>
      </c>
      <c r="I679">
        <v>-0.72148422366454101</v>
      </c>
      <c r="J679">
        <f>(Table2[[#This Row],[1M Return vs Nifty]]-AVERAGE(Table2[1M Return vs Nifty]))/_xlfn.STDEV.P(Table2[1M Return vs Nifty])</f>
        <v>0.10522647297762723</v>
      </c>
      <c r="K679">
        <v>-15.593264352143899</v>
      </c>
      <c r="L679">
        <f>(Table2[[#This Row],[6M Return vs Nifty]]-AVERAGE(Table2[6M Return vs Nifty]))/_xlfn.STDEV.P(Table2[6M Return vs Nifty])</f>
        <v>-0.71366707742061086</v>
      </c>
      <c r="M679">
        <v>-2.0038316314399101</v>
      </c>
      <c r="N679">
        <f>(Table2[[#This Row],[1W Return vs Nifty]]-AVERAGE(Table2[1W Return vs Nifty]))/_xlfn.STDEV.P(Table2[1W Return vs Nifty])</f>
        <v>-0.17437292790016265</v>
      </c>
      <c r="O679">
        <v>1421.86</v>
      </c>
      <c r="P679">
        <v>1393.3273642725401</v>
      </c>
      <c r="Q679">
        <v>1429.8216083838499</v>
      </c>
      <c r="R679">
        <v>38.955410049895299</v>
      </c>
      <c r="S679" s="1">
        <f>(Table2[[#This Row],[Close Price]]-Table2[[#This Row],[20D EMA]])/Table2[[#This Row],[20D EMA]]</f>
        <v>-1.4846750031648617E-2</v>
      </c>
      <c r="T679" s="1">
        <f>(Table2[[#This Row],[Close Price]]-Table2[[#This Row],[50D EMA]])/Table2[[#This Row],[50D EMA]]</f>
        <v>5.3272733442189281E-3</v>
      </c>
      <c r="U679" s="1">
        <f>(Table2[[#This Row],[Close Price]]-Table2[[#This Row],[200D EMA]])/Table2[[#This Row],[200D EMA]]</f>
        <v>-2.0332332518537076E-2</v>
      </c>
      <c r="V679">
        <v>0.78684733170794996</v>
      </c>
      <c r="W679">
        <v>1379.95</v>
      </c>
      <c r="X679">
        <v>1412.8</v>
      </c>
      <c r="Y679">
        <v>1374.2</v>
      </c>
      <c r="Z679">
        <v>1426.7</v>
      </c>
      <c r="AA679">
        <v>1374.2</v>
      </c>
      <c r="AB679">
        <v>1466.95</v>
      </c>
      <c r="AC679" s="1">
        <f>(Table2[[#This Row],[Close Price]]/Table2[[#This Row],[Day Low]])-1</f>
        <v>1.5073009891662714E-2</v>
      </c>
      <c r="AD679" s="1">
        <f>(Table2[[#This Row],[Day High]]/Table2[[#This Row],[Close Price]])-1</f>
        <v>8.6025343565947487E-3</v>
      </c>
      <c r="AE679" s="1">
        <f>(Table2[[#This Row],[Close Price]]/Table2[[#This Row],[Current Week Low]])-1</f>
        <v>1.9320331829427939E-2</v>
      </c>
      <c r="AF679" s="1">
        <f>(Table2[[#This Row],[Current Week High]]/Table2[[#This Row],[Close Price]])-1</f>
        <v>1.8525789755488242E-2</v>
      </c>
      <c r="AG679" s="1">
        <f>(Table2[[#This Row],[Close Price]]/Table2[[#This Row],[Current Month Low]])-1</f>
        <v>1.9320331829427939E-2</v>
      </c>
      <c r="AH679" s="1">
        <f>(Table2[[#This Row],[Current Month High]]/Table2[[#This Row],[Close Price]])-1</f>
        <v>4.7260396216312728E-2</v>
      </c>
      <c r="AI679">
        <v>35.495270390861997</v>
      </c>
      <c r="AJ679">
        <v>22.5395853381156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-0.05</v>
      </c>
      <c r="AM679" t="s">
        <v>3089</v>
      </c>
      <c r="AN679">
        <v>-0.59</v>
      </c>
      <c r="AO679" t="s">
        <v>3089</v>
      </c>
      <c r="AP679">
        <v>-4.9381010392995001E-2</v>
      </c>
      <c r="AQ679">
        <f>(Table2[[#This Row],[Sharpe Ratio]]-AVERAGE(Table2[Sharpe Ratio]))/_xlfn.STDEV.P(Table2[Sharpe Ratio])</f>
        <v>-1.2701166300081799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642</v>
      </c>
      <c r="AT679">
        <f>_xlfn.RANK.AVG(Table2[[#This Row],[6M Return vs Nifty Z-Score]],Table2[6M Return vs Nifty Z-Score])</f>
        <v>560</v>
      </c>
      <c r="AU679">
        <f>_xlfn.RANK.AVG(Table2[[#This Row],[Sharpe Ratio Z-Score]],Table2[Sharpe Ratio Z-Score])</f>
        <v>655</v>
      </c>
      <c r="AV679">
        <f>(Table2[[#This Row],[Rank 1Y]]+Table2[[#This Row],[Rank 6M]]+Table2[[#This Row],[Rank Sharpe]])/3</f>
        <v>619</v>
      </c>
    </row>
    <row r="680" spans="1:48" x14ac:dyDescent="0.3">
      <c r="A680" t="s">
        <v>2094</v>
      </c>
      <c r="B680" t="s">
        <v>2095</v>
      </c>
      <c r="C680" t="s">
        <v>3046</v>
      </c>
      <c r="D680" t="s">
        <v>1848</v>
      </c>
      <c r="E680">
        <v>2736.1066448439901</v>
      </c>
      <c r="F680">
        <v>14.86</v>
      </c>
      <c r="G680">
        <v>-33.949510928442798</v>
      </c>
      <c r="H680">
        <f>(Table2[[#This Row],[1Y Return vs Nifty]]-AVERAGE(Table2[1Y Return vs Nifty]))/_xlfn.STDEV.P(Table2[1Y Return vs Nifty])</f>
        <v>-1.0345236280654722</v>
      </c>
      <c r="I680">
        <v>-3.3372680607319198</v>
      </c>
      <c r="J680">
        <f>(Table2[[#This Row],[1M Return vs Nifty]]-AVERAGE(Table2[1M Return vs Nifty]))/_xlfn.STDEV.P(Table2[1M Return vs Nifty])</f>
        <v>-0.17215837302896572</v>
      </c>
      <c r="K680">
        <v>-34.546685184530403</v>
      </c>
      <c r="L680">
        <f>(Table2[[#This Row],[6M Return vs Nifty]]-AVERAGE(Table2[6M Return vs Nifty]))/_xlfn.STDEV.P(Table2[6M Return vs Nifty])</f>
        <v>-1.412377532162155</v>
      </c>
      <c r="M680">
        <v>-2.3365661969698701</v>
      </c>
      <c r="N680">
        <f>(Table2[[#This Row],[1W Return vs Nifty]]-AVERAGE(Table2[1W Return vs Nifty]))/_xlfn.STDEV.P(Table2[1W Return vs Nifty])</f>
        <v>-0.24077720510649364</v>
      </c>
      <c r="O680">
        <v>15.55</v>
      </c>
      <c r="P680">
        <v>15.829110493193699</v>
      </c>
      <c r="Q680">
        <v>17.277305810395401</v>
      </c>
      <c r="R680">
        <v>30.5053107454262</v>
      </c>
      <c r="S680" s="1">
        <f>(Table2[[#This Row],[Close Price]]-Table2[[#This Row],[20D EMA]])/Table2[[#This Row],[20D EMA]]</f>
        <v>-4.4372990353697829E-2</v>
      </c>
      <c r="T680" s="1">
        <f>(Table2[[#This Row],[Close Price]]-Table2[[#This Row],[50D EMA]])/Table2[[#This Row],[50D EMA]]</f>
        <v>-6.1223307122052373E-2</v>
      </c>
      <c r="U680" s="1">
        <f>(Table2[[#This Row],[Close Price]]-Table2[[#This Row],[200D EMA]])/Table2[[#This Row],[200D EMA]]</f>
        <v>-0.13991219678133832</v>
      </c>
      <c r="V680">
        <v>1.0599899001062101</v>
      </c>
      <c r="W680">
        <v>14.75</v>
      </c>
      <c r="X680">
        <v>15.47</v>
      </c>
      <c r="Y680">
        <v>14.75</v>
      </c>
      <c r="Z680">
        <v>15.63</v>
      </c>
      <c r="AA680">
        <v>14.75</v>
      </c>
      <c r="AB680">
        <v>16.579999999999998</v>
      </c>
      <c r="AC680" s="1">
        <f>(Table2[[#This Row],[Close Price]]/Table2[[#This Row],[Day Low]])-1</f>
        <v>7.4576271186439502E-3</v>
      </c>
      <c r="AD680" s="1">
        <f>(Table2[[#This Row],[Day High]]/Table2[[#This Row],[Close Price]])-1</f>
        <v>4.104979811574716E-2</v>
      </c>
      <c r="AE680" s="1">
        <f>(Table2[[#This Row],[Close Price]]/Table2[[#This Row],[Current Week Low]])-1</f>
        <v>7.4576271186439502E-3</v>
      </c>
      <c r="AF680" s="1">
        <f>(Table2[[#This Row],[Current Week High]]/Table2[[#This Row],[Close Price]])-1</f>
        <v>5.1816958277254521E-2</v>
      </c>
      <c r="AG680" s="1">
        <f>(Table2[[#This Row],[Close Price]]/Table2[[#This Row],[Current Month Low]])-1</f>
        <v>7.4576271186439502E-3</v>
      </c>
      <c r="AH680" s="1">
        <f>(Table2[[#This Row],[Current Month High]]/Table2[[#This Row],[Close Price]])-1</f>
        <v>0.11574697173620452</v>
      </c>
      <c r="AI680">
        <v>75.302826379542395</v>
      </c>
      <c r="AJ680">
        <v>15.6420233463034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-0.18</v>
      </c>
      <c r="AM680" t="s">
        <v>3089</v>
      </c>
      <c r="AN680">
        <v>-0.4</v>
      </c>
      <c r="AO680" t="s">
        <v>3089</v>
      </c>
      <c r="AP680">
        <v>1.6675124671406999E-2</v>
      </c>
      <c r="AQ680">
        <f>(Table2[[#This Row],[Sharpe Ratio]]-AVERAGE(Table2[Sharpe Ratio]))/_xlfn.STDEV.P(Table2[Sharpe Ratio])</f>
        <v>-0.49661827006087328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673</v>
      </c>
      <c r="AT680">
        <f>_xlfn.RANK.AVG(Table2[[#This Row],[6M Return vs Nifty Z-Score]],Table2[6M Return vs Nifty Z-Score])</f>
        <v>708</v>
      </c>
      <c r="AU680">
        <f>_xlfn.RANK.AVG(Table2[[#This Row],[Sharpe Ratio Z-Score]],Table2[Sharpe Ratio Z-Score])</f>
        <v>478</v>
      </c>
      <c r="AV680">
        <f>(Table2[[#This Row],[Rank 1Y]]+Table2[[#This Row],[Rank 6M]]+Table2[[#This Row],[Rank Sharpe]])/3</f>
        <v>619.66666666666663</v>
      </c>
    </row>
    <row r="681" spans="1:48" x14ac:dyDescent="0.3">
      <c r="A681" t="s">
        <v>2241</v>
      </c>
      <c r="B681" t="s">
        <v>2242</v>
      </c>
      <c r="C681" t="s">
        <v>3038</v>
      </c>
      <c r="D681" t="s">
        <v>75</v>
      </c>
      <c r="E681">
        <v>2352.3165560000002</v>
      </c>
      <c r="F681">
        <v>91.06</v>
      </c>
      <c r="G681">
        <v>-44.532924385643803</v>
      </c>
      <c r="H681">
        <f>(Table2[[#This Row],[1Y Return vs Nifty]]-AVERAGE(Table2[1Y Return vs Nifty]))/_xlfn.STDEV.P(Table2[1Y Return vs Nifty])</f>
        <v>-1.2001597520425</v>
      </c>
      <c r="I681">
        <v>-7.6088783909352404</v>
      </c>
      <c r="J681">
        <f>(Table2[[#This Row],[1M Return vs Nifty]]-AVERAGE(Table2[1M Return vs Nifty]))/_xlfn.STDEV.P(Table2[1M Return vs Nifty])</f>
        <v>-0.6251315724398232</v>
      </c>
      <c r="K681">
        <v>-30.397300154724402</v>
      </c>
      <c r="L681">
        <f>(Table2[[#This Row],[6M Return vs Nifty]]-AVERAGE(Table2[6M Return vs Nifty]))/_xlfn.STDEV.P(Table2[6M Return vs Nifty])</f>
        <v>-1.2594120740154395</v>
      </c>
      <c r="M681">
        <v>-3.3620656965215701</v>
      </c>
      <c r="N681">
        <f>(Table2[[#This Row],[1W Return vs Nifty]]-AVERAGE(Table2[1W Return vs Nifty]))/_xlfn.STDEV.P(Table2[1W Return vs Nifty])</f>
        <v>-0.44543749621488216</v>
      </c>
      <c r="O681">
        <v>95.85</v>
      </c>
      <c r="P681">
        <v>96.618699135499298</v>
      </c>
      <c r="Q681">
        <v>99.980934975605606</v>
      </c>
      <c r="R681">
        <v>25.811389964464801</v>
      </c>
      <c r="S681" s="1">
        <f>(Table2[[#This Row],[Close Price]]-Table2[[#This Row],[20D EMA]])/Table2[[#This Row],[20D EMA]]</f>
        <v>-4.9973917579551302E-2</v>
      </c>
      <c r="T681" s="1">
        <f>(Table2[[#This Row],[Close Price]]-Table2[[#This Row],[50D EMA]])/Table2[[#This Row],[50D EMA]]</f>
        <v>-5.7532332615073872E-2</v>
      </c>
      <c r="U681" s="1">
        <f>(Table2[[#This Row],[Close Price]]-Table2[[#This Row],[200D EMA]])/Table2[[#This Row],[200D EMA]]</f>
        <v>-8.9226360783505654E-2</v>
      </c>
      <c r="V681">
        <v>0.71957331174006001</v>
      </c>
      <c r="W681">
        <v>90.24</v>
      </c>
      <c r="X681">
        <v>94.35</v>
      </c>
      <c r="Y681">
        <v>90.24</v>
      </c>
      <c r="Z681">
        <v>94.35</v>
      </c>
      <c r="AA681">
        <v>90.24</v>
      </c>
      <c r="AB681">
        <v>96.44</v>
      </c>
      <c r="AC681" s="1">
        <f>(Table2[[#This Row],[Close Price]]/Table2[[#This Row],[Day Low]])-1</f>
        <v>9.0868794326242064E-3</v>
      </c>
      <c r="AD681" s="1">
        <f>(Table2[[#This Row],[Day High]]/Table2[[#This Row],[Close Price]])-1</f>
        <v>3.6130024159894525E-2</v>
      </c>
      <c r="AE681" s="1">
        <f>(Table2[[#This Row],[Close Price]]/Table2[[#This Row],[Current Week Low]])-1</f>
        <v>9.0868794326242064E-3</v>
      </c>
      <c r="AF681" s="1">
        <f>(Table2[[#This Row],[Current Week High]]/Table2[[#This Row],[Close Price]])-1</f>
        <v>3.6130024159894525E-2</v>
      </c>
      <c r="AG681" s="1">
        <f>(Table2[[#This Row],[Close Price]]/Table2[[#This Row],[Current Month Low]])-1</f>
        <v>9.0868794326242064E-3</v>
      </c>
      <c r="AH681" s="1">
        <f>(Table2[[#This Row],[Current Month High]]/Table2[[#This Row],[Close Price]])-1</f>
        <v>5.9081924006149755E-2</v>
      </c>
      <c r="AI681">
        <v>71.315616077311603</v>
      </c>
      <c r="AJ681">
        <v>9.8431845597104903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-0.06</v>
      </c>
      <c r="AM681" t="s">
        <v>3089</v>
      </c>
      <c r="AN681">
        <v>-5.39</v>
      </c>
      <c r="AO681" t="s">
        <v>3089</v>
      </c>
      <c r="AP681">
        <v>2.3385984092083999E-2</v>
      </c>
      <c r="AQ681">
        <f>(Table2[[#This Row],[Sharpe Ratio]]-AVERAGE(Table2[Sharpe Ratio]))/_xlfn.STDEV.P(Table2[Sharpe Ratio])</f>
        <v>-0.41803603465352257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714</v>
      </c>
      <c r="AT681">
        <f>_xlfn.RANK.AVG(Table2[[#This Row],[6M Return vs Nifty Z-Score]],Table2[6M Return vs Nifty Z-Score])</f>
        <v>688</v>
      </c>
      <c r="AU681">
        <f>_xlfn.RANK.AVG(Table2[[#This Row],[Sharpe Ratio Z-Score]],Table2[Sharpe Ratio Z-Score])</f>
        <v>458</v>
      </c>
      <c r="AV681">
        <f>(Table2[[#This Row],[Rank 1Y]]+Table2[[#This Row],[Rank 6M]]+Table2[[#This Row],[Rank Sharpe]])/3</f>
        <v>620</v>
      </c>
    </row>
    <row r="682" spans="1:48" x14ac:dyDescent="0.3">
      <c r="A682" t="s">
        <v>565</v>
      </c>
      <c r="B682" t="s">
        <v>566</v>
      </c>
      <c r="C682" t="s">
        <v>3030</v>
      </c>
      <c r="D682" t="s">
        <v>37</v>
      </c>
      <c r="E682">
        <v>33432.7252075</v>
      </c>
      <c r="F682">
        <v>571</v>
      </c>
      <c r="G682">
        <v>-33.858931615965702</v>
      </c>
      <c r="H682">
        <f>(Table2[[#This Row],[1Y Return vs Nifty]]-AVERAGE(Table2[1Y Return vs Nifty]))/_xlfn.STDEV.P(Table2[1Y Return vs Nifty])</f>
        <v>-1.033106013012268</v>
      </c>
      <c r="I682">
        <v>-6.1439040534929198E-2</v>
      </c>
      <c r="J682">
        <f>(Table2[[#This Row],[1M Return vs Nifty]]-AVERAGE(Table2[1M Return vs Nifty]))/_xlfn.STDEV.P(Table2[1M Return vs Nifty])</f>
        <v>0.17521946279786549</v>
      </c>
      <c r="K682">
        <v>-9.7832660928564508</v>
      </c>
      <c r="L682">
        <f>(Table2[[#This Row],[6M Return vs Nifty]]-AVERAGE(Table2[6M Return vs Nifty]))/_xlfn.STDEV.P(Table2[6M Return vs Nifty])</f>
        <v>-0.49948376129555211</v>
      </c>
      <c r="M682">
        <v>-3.2612697635862999</v>
      </c>
      <c r="N682">
        <f>(Table2[[#This Row],[1W Return vs Nifty]]-AVERAGE(Table2[1W Return vs Nifty]))/_xlfn.STDEV.P(Table2[1W Return vs Nifty])</f>
        <v>-0.42532151859998135</v>
      </c>
      <c r="O682">
        <v>588.71</v>
      </c>
      <c r="P682">
        <v>571.28026361255297</v>
      </c>
      <c r="Q682">
        <v>564.52445313278599</v>
      </c>
      <c r="R682">
        <v>26.108492092355402</v>
      </c>
      <c r="S682" s="1">
        <f>(Table2[[#This Row],[Close Price]]-Table2[[#This Row],[20D EMA]])/Table2[[#This Row],[20D EMA]]</f>
        <v>-3.0082723242343488E-2</v>
      </c>
      <c r="T682" s="1">
        <f>(Table2[[#This Row],[Close Price]]-Table2[[#This Row],[50D EMA]])/Table2[[#This Row],[50D EMA]]</f>
        <v>-4.9058864869704077E-4</v>
      </c>
      <c r="U682" s="1">
        <f>(Table2[[#This Row],[Close Price]]-Table2[[#This Row],[200D EMA]])/Table2[[#This Row],[200D EMA]]</f>
        <v>1.1470799592964391E-2</v>
      </c>
      <c r="V682">
        <v>0.85206064696120498</v>
      </c>
      <c r="W682">
        <v>569.20000000000005</v>
      </c>
      <c r="X682">
        <v>588.29999999999995</v>
      </c>
      <c r="Y682">
        <v>566</v>
      </c>
      <c r="Z682">
        <v>589.95000000000005</v>
      </c>
      <c r="AA682">
        <v>566</v>
      </c>
      <c r="AB682">
        <v>617.5</v>
      </c>
      <c r="AC682" s="1">
        <f>(Table2[[#This Row],[Close Price]]/Table2[[#This Row],[Day Low]])-1</f>
        <v>3.1623330990864229E-3</v>
      </c>
      <c r="AD682" s="1">
        <f>(Table2[[#This Row],[Day High]]/Table2[[#This Row],[Close Price]])-1</f>
        <v>3.029772329246927E-2</v>
      </c>
      <c r="AE682" s="1">
        <f>(Table2[[#This Row],[Close Price]]/Table2[[#This Row],[Current Week Low]])-1</f>
        <v>8.8339222614841617E-3</v>
      </c>
      <c r="AF682" s="1">
        <f>(Table2[[#This Row],[Current Week High]]/Table2[[#This Row],[Close Price]])-1</f>
        <v>3.3187390542907202E-2</v>
      </c>
      <c r="AG682" s="1">
        <f>(Table2[[#This Row],[Close Price]]/Table2[[#This Row],[Current Month Low]])-1</f>
        <v>8.8339222614841617E-3</v>
      </c>
      <c r="AH682" s="1">
        <f>(Table2[[#This Row],[Current Month High]]/Table2[[#This Row],[Close Price]])-1</f>
        <v>8.1436077057793321E-2</v>
      </c>
      <c r="AI682">
        <v>18.213660245183799</v>
      </c>
      <c r="AJ682">
        <v>25.549692172383399</v>
      </c>
      <c r="AK682" t="str">
        <f>IF(AND(Table2[[#This Row],[20D EMA]]&gt;Table2[[#This Row],[50D EMA]],Table2[[#This Row],[50D EMA]]&gt;Table2[[#This Row],[200D EMA]]),"Uptrend","Downtrend/NoTrend")</f>
        <v>Uptrend</v>
      </c>
      <c r="AL682">
        <v>-0.02</v>
      </c>
      <c r="AM682" t="s">
        <v>3089</v>
      </c>
      <c r="AN682">
        <v>-2.64</v>
      </c>
      <c r="AO682" t="s">
        <v>3089</v>
      </c>
      <c r="AP682">
        <v>-9.1333789662032996E-2</v>
      </c>
      <c r="AQ682">
        <f>(Table2[[#This Row],[Sharpe Ratio]]-AVERAGE(Table2[Sharpe Ratio]))/_xlfn.STDEV.P(Table2[Sharpe Ratio])</f>
        <v>-1.7613716198466625</v>
      </c>
      <c r="AR6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-3.5440634499565982</v>
      </c>
      <c r="AS682">
        <f>_xlfn.RANK.AVG(Table2[[#This Row],[1Y Return vs Nifty Z-Score]],Table2[1Y Return vs Nifty Z-Score])</f>
        <v>671</v>
      </c>
      <c r="AT682">
        <f>_xlfn.RANK.AVG(Table2[[#This Row],[6M Return vs Nifty Z-Score]],Table2[6M Return vs Nifty Z-Score])</f>
        <v>491</v>
      </c>
      <c r="AU682">
        <f>_xlfn.RANK.AVG(Table2[[#This Row],[Sharpe Ratio Z-Score]],Table2[Sharpe Ratio Z-Score])</f>
        <v>709</v>
      </c>
      <c r="AV682">
        <f>(Table2[[#This Row],[Rank 1Y]]+Table2[[#This Row],[Rank 6M]]+Table2[[#This Row],[Rank Sharpe]])/3</f>
        <v>623.66666666666663</v>
      </c>
    </row>
    <row r="683" spans="1:48" x14ac:dyDescent="0.3">
      <c r="A683" t="s">
        <v>1575</v>
      </c>
      <c r="B683" t="s">
        <v>1576</v>
      </c>
      <c r="C683" t="s">
        <v>3030</v>
      </c>
      <c r="D683" t="s">
        <v>24</v>
      </c>
      <c r="E683">
        <v>5525.6861986000004</v>
      </c>
      <c r="F683">
        <v>326.8</v>
      </c>
      <c r="G683">
        <v>-16.620551410913102</v>
      </c>
      <c r="H683">
        <f>(Table2[[#This Row],[1Y Return vs Nifty]]-AVERAGE(Table2[1Y Return vs Nifty]))/_xlfn.STDEV.P(Table2[1Y Return vs Nifty])</f>
        <v>-0.76331607308844529</v>
      </c>
      <c r="I683">
        <v>-11.458841830392901</v>
      </c>
      <c r="J683">
        <f>(Table2[[#This Row],[1M Return vs Nifty]]-AVERAGE(Table2[1M Return vs Nifty]))/_xlfn.STDEV.P(Table2[1M Return vs Nifty])</f>
        <v>-1.0333921865822555</v>
      </c>
      <c r="K683">
        <v>-23.566275902675901</v>
      </c>
      <c r="L683">
        <f>(Table2[[#This Row],[6M Return vs Nifty]]-AVERAGE(Table2[6M Return vs Nifty]))/_xlfn.STDEV.P(Table2[6M Return vs Nifty])</f>
        <v>-1.0075890335359257</v>
      </c>
      <c r="M683">
        <v>-2.4185785798672099</v>
      </c>
      <c r="N683">
        <f>(Table2[[#This Row],[1W Return vs Nifty]]-AVERAGE(Table2[1W Return vs Nifty]))/_xlfn.STDEV.P(Table2[1W Return vs Nifty])</f>
        <v>-0.25714452480347999</v>
      </c>
      <c r="O683">
        <v>346.89</v>
      </c>
      <c r="P683">
        <v>353.17201113730198</v>
      </c>
      <c r="Q683">
        <v>352.24135608662198</v>
      </c>
      <c r="R683">
        <v>26.030020073071999</v>
      </c>
      <c r="S683" s="1">
        <f>(Table2[[#This Row],[Close Price]]-Table2[[#This Row],[20D EMA]])/Table2[[#This Row],[20D EMA]]</f>
        <v>-5.7914612701432659E-2</v>
      </c>
      <c r="T683" s="1">
        <f>(Table2[[#This Row],[Close Price]]-Table2[[#This Row],[50D EMA]])/Table2[[#This Row],[50D EMA]]</f>
        <v>-7.4671860469286658E-2</v>
      </c>
      <c r="U683" s="1">
        <f>(Table2[[#This Row],[Close Price]]-Table2[[#This Row],[200D EMA]])/Table2[[#This Row],[200D EMA]]</f>
        <v>-7.222705581557412E-2</v>
      </c>
      <c r="V683">
        <v>1.0744407015334101</v>
      </c>
      <c r="W683">
        <v>324.45</v>
      </c>
      <c r="X683">
        <v>334</v>
      </c>
      <c r="Y683">
        <v>324.45</v>
      </c>
      <c r="Z683">
        <v>335</v>
      </c>
      <c r="AA683">
        <v>324.45</v>
      </c>
      <c r="AB683">
        <v>339</v>
      </c>
      <c r="AC683" s="1">
        <f>(Table2[[#This Row],[Close Price]]/Table2[[#This Row],[Day Low]])-1</f>
        <v>7.2430266605023608E-3</v>
      </c>
      <c r="AD683" s="1">
        <f>(Table2[[#This Row],[Day High]]/Table2[[#This Row],[Close Price]])-1</f>
        <v>2.2031823745410017E-2</v>
      </c>
      <c r="AE683" s="1">
        <f>(Table2[[#This Row],[Close Price]]/Table2[[#This Row],[Current Week Low]])-1</f>
        <v>7.2430266605023608E-3</v>
      </c>
      <c r="AF683" s="1">
        <f>(Table2[[#This Row],[Current Week High]]/Table2[[#This Row],[Close Price]])-1</f>
        <v>2.5091799265605896E-2</v>
      </c>
      <c r="AG683" s="1">
        <f>(Table2[[#This Row],[Close Price]]/Table2[[#This Row],[Current Month Low]])-1</f>
        <v>7.2430266605023608E-3</v>
      </c>
      <c r="AH683" s="1">
        <f>(Table2[[#This Row],[Current Month High]]/Table2[[#This Row],[Close Price]])-1</f>
        <v>3.733170134638919E-2</v>
      </c>
      <c r="AI683">
        <v>29.2074663402692</v>
      </c>
      <c r="AJ683">
        <v>12.6508100654946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-7.0000000000000007E-2</v>
      </c>
      <c r="AM683" t="s">
        <v>3089</v>
      </c>
      <c r="AN683">
        <v>-8.6999999999999993</v>
      </c>
      <c r="AO683" t="s">
        <v>3089</v>
      </c>
      <c r="AP683">
        <v>-3.6760135877148999E-2</v>
      </c>
      <c r="AQ683">
        <f>(Table2[[#This Row],[Sharpe Ratio]]-AVERAGE(Table2[Sharpe Ratio]))/_xlfn.STDEV.P(Table2[Sharpe Ratio])</f>
        <v>-1.1223298161173902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594</v>
      </c>
      <c r="AT683">
        <f>_xlfn.RANK.AVG(Table2[[#This Row],[6M Return vs Nifty Z-Score]],Table2[6M Return vs Nifty Z-Score])</f>
        <v>650</v>
      </c>
      <c r="AU683">
        <f>_xlfn.RANK.AVG(Table2[[#This Row],[Sharpe Ratio Z-Score]],Table2[Sharpe Ratio Z-Score])</f>
        <v>629</v>
      </c>
      <c r="AV683">
        <f>(Table2[[#This Row],[Rank 1Y]]+Table2[[#This Row],[Rank 6M]]+Table2[[#This Row],[Rank Sharpe]])/3</f>
        <v>624.33333333333337</v>
      </c>
    </row>
    <row r="684" spans="1:48" x14ac:dyDescent="0.3">
      <c r="A684" t="s">
        <v>2004</v>
      </c>
      <c r="B684" t="s">
        <v>2005</v>
      </c>
      <c r="C684" t="s">
        <v>3041</v>
      </c>
      <c r="D684" t="s">
        <v>92</v>
      </c>
      <c r="E684">
        <v>3012.6705860900001</v>
      </c>
      <c r="F684">
        <v>700.85</v>
      </c>
      <c r="G684">
        <v>-58.962032435264902</v>
      </c>
      <c r="H684">
        <f>(Table2[[#This Row],[1Y Return vs Nifty]]-AVERAGE(Table2[1Y Return vs Nifty]))/_xlfn.STDEV.P(Table2[1Y Return vs Nifty])</f>
        <v>-1.4259830688249333</v>
      </c>
      <c r="I684">
        <v>-15.778934460180899</v>
      </c>
      <c r="J684">
        <f>(Table2[[#This Row],[1M Return vs Nifty]]-AVERAGE(Table2[1M Return vs Nifty]))/_xlfn.STDEV.P(Table2[1M Return vs Nifty])</f>
        <v>-1.4915065811537265</v>
      </c>
      <c r="K684">
        <v>-19.202856226013299</v>
      </c>
      <c r="L684">
        <f>(Table2[[#This Row],[6M Return vs Nifty]]-AVERAGE(Table2[6M Return vs Nifty]))/_xlfn.STDEV.P(Table2[6M Return vs Nifty])</f>
        <v>-0.84673327174649859</v>
      </c>
      <c r="M684">
        <v>-3.6477638884749002</v>
      </c>
      <c r="N684">
        <f>(Table2[[#This Row],[1W Return vs Nifty]]-AVERAGE(Table2[1W Return vs Nifty]))/_xlfn.STDEV.P(Table2[1W Return vs Nifty])</f>
        <v>-0.50245466215193968</v>
      </c>
      <c r="O684">
        <v>770.07</v>
      </c>
      <c r="P684">
        <v>764.95126828687</v>
      </c>
      <c r="Q684">
        <v>801.46662991013704</v>
      </c>
      <c r="R684">
        <v>29.599640909750299</v>
      </c>
      <c r="S684" s="1">
        <f>(Table2[[#This Row],[Close Price]]-Table2[[#This Row],[20D EMA]])/Table2[[#This Row],[20D EMA]]</f>
        <v>-8.9887932265897932E-2</v>
      </c>
      <c r="T684" s="1">
        <f>(Table2[[#This Row],[Close Price]]-Table2[[#This Row],[50D EMA]])/Table2[[#This Row],[50D EMA]]</f>
        <v>-8.3797845620187786E-2</v>
      </c>
      <c r="U684" s="1">
        <f>(Table2[[#This Row],[Close Price]]-Table2[[#This Row],[200D EMA]])/Table2[[#This Row],[200D EMA]]</f>
        <v>-0.12554063532429102</v>
      </c>
      <c r="V684">
        <v>1.3051577809672501</v>
      </c>
      <c r="W684">
        <v>691.8</v>
      </c>
      <c r="X684">
        <v>727.6</v>
      </c>
      <c r="Y684">
        <v>690</v>
      </c>
      <c r="Z684">
        <v>727.6</v>
      </c>
      <c r="AA684">
        <v>690</v>
      </c>
      <c r="AB684">
        <v>757.95</v>
      </c>
      <c r="AC684" s="1">
        <f>(Table2[[#This Row],[Close Price]]/Table2[[#This Row],[Day Low]])-1</f>
        <v>1.3081815553628307E-2</v>
      </c>
      <c r="AD684" s="1">
        <f>(Table2[[#This Row],[Day High]]/Table2[[#This Row],[Close Price]])-1</f>
        <v>3.8167938931297662E-2</v>
      </c>
      <c r="AE684" s="1">
        <f>(Table2[[#This Row],[Close Price]]/Table2[[#This Row],[Current Week Low]])-1</f>
        <v>1.5724637681159503E-2</v>
      </c>
      <c r="AF684" s="1">
        <f>(Table2[[#This Row],[Current Week High]]/Table2[[#This Row],[Close Price]])-1</f>
        <v>3.8167938931297662E-2</v>
      </c>
      <c r="AG684" s="1">
        <f>(Table2[[#This Row],[Close Price]]/Table2[[#This Row],[Current Month Low]])-1</f>
        <v>1.5724637681159503E-2</v>
      </c>
      <c r="AH684" s="1">
        <f>(Table2[[#This Row],[Current Month High]]/Table2[[#This Row],[Close Price]])-1</f>
        <v>8.1472497681386979E-2</v>
      </c>
      <c r="AI684">
        <v>60.9046158236427</v>
      </c>
      <c r="AJ684">
        <v>13.259534583063999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-0.04</v>
      </c>
      <c r="AM684" t="s">
        <v>3089</v>
      </c>
      <c r="AN684">
        <v>-10.77</v>
      </c>
      <c r="AO684" t="s">
        <v>3089</v>
      </c>
      <c r="AQ684">
        <f>(Table2[[#This Row],[Sharpe Ratio]]-AVERAGE(Table2[Sharpe Ratio]))/_xlfn.STDEV.P(Table2[Sharpe Ratio])</f>
        <v>-0.69187918825832739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728</v>
      </c>
      <c r="AT684">
        <f>_xlfn.RANK.AVG(Table2[[#This Row],[6M Return vs Nifty Z-Score]],Table2[6M Return vs Nifty Z-Score])</f>
        <v>604</v>
      </c>
      <c r="AU684">
        <f>_xlfn.RANK.AVG(Table2[[#This Row],[Sharpe Ratio Z-Score]],Table2[Sharpe Ratio Z-Score])</f>
        <v>542.5</v>
      </c>
      <c r="AV684">
        <f>(Table2[[#This Row],[Rank 1Y]]+Table2[[#This Row],[Rank 6M]]+Table2[[#This Row],[Rank Sharpe]])/3</f>
        <v>624.83333333333337</v>
      </c>
    </row>
    <row r="685" spans="1:48" x14ac:dyDescent="0.3">
      <c r="A685" t="s">
        <v>1788</v>
      </c>
      <c r="B685" t="s">
        <v>1789</v>
      </c>
      <c r="C685" t="s">
        <v>3032</v>
      </c>
      <c r="D685" t="s">
        <v>248</v>
      </c>
      <c r="E685">
        <v>4047.80620684</v>
      </c>
      <c r="F685">
        <v>479.6</v>
      </c>
      <c r="G685">
        <v>-24.085710088243601</v>
      </c>
      <c r="H685">
        <f>(Table2[[#This Row],[1Y Return vs Nifty]]-AVERAGE(Table2[1Y Return vs Nifty]))/_xlfn.STDEV.P(Table2[1Y Return vs Nifty])</f>
        <v>-0.88014982934174368</v>
      </c>
      <c r="I685">
        <v>-3.0380201075020898</v>
      </c>
      <c r="J685">
        <f>(Table2[[#This Row],[1M Return vs Nifty]]-AVERAGE(Table2[1M Return vs Nifty]))/_xlfn.STDEV.P(Table2[1M Return vs Nifty])</f>
        <v>-0.14042530462775349</v>
      </c>
      <c r="K685">
        <v>-35.430049581474798</v>
      </c>
      <c r="L685">
        <f>(Table2[[#This Row],[6M Return vs Nifty]]-AVERAGE(Table2[6M Return vs Nifty]))/_xlfn.STDEV.P(Table2[6M Return vs Nifty])</f>
        <v>-1.4449424155649888</v>
      </c>
      <c r="M685">
        <v>-0.470621431428909</v>
      </c>
      <c r="N685">
        <f>(Table2[[#This Row],[1W Return vs Nifty]]-AVERAGE(Table2[1W Return vs Nifty]))/_xlfn.STDEV.P(Table2[1W Return vs Nifty])</f>
        <v>0.13161185902735409</v>
      </c>
      <c r="O685">
        <v>492.62</v>
      </c>
      <c r="P685">
        <v>501.30604665357799</v>
      </c>
      <c r="Q685">
        <v>508.216924115702</v>
      </c>
      <c r="R685">
        <v>23.5330430938806</v>
      </c>
      <c r="S685" s="1">
        <f>(Table2[[#This Row],[Close Price]]-Table2[[#This Row],[20D EMA]])/Table2[[#This Row],[20D EMA]]</f>
        <v>-2.6430108399983724E-2</v>
      </c>
      <c r="T685" s="1">
        <f>(Table2[[#This Row],[Close Price]]-Table2[[#This Row],[50D EMA]])/Table2[[#This Row],[50D EMA]]</f>
        <v>-4.3298992299164694E-2</v>
      </c>
      <c r="U685" s="1">
        <f>(Table2[[#This Row],[Close Price]]-Table2[[#This Row],[200D EMA]])/Table2[[#This Row],[200D EMA]]</f>
        <v>-5.6308483164930909E-2</v>
      </c>
      <c r="V685">
        <v>0.57096090765537799</v>
      </c>
      <c r="W685">
        <v>478.1</v>
      </c>
      <c r="X685">
        <v>490.8</v>
      </c>
      <c r="Y685">
        <v>477.6</v>
      </c>
      <c r="Z685">
        <v>491.7</v>
      </c>
      <c r="AA685">
        <v>477.6</v>
      </c>
      <c r="AB685">
        <v>498.3</v>
      </c>
      <c r="AC685" s="1">
        <f>(Table2[[#This Row],[Close Price]]/Table2[[#This Row],[Day Low]])-1</f>
        <v>3.1374189500104066E-3</v>
      </c>
      <c r="AD685" s="1">
        <f>(Table2[[#This Row],[Day High]]/Table2[[#This Row],[Close Price]])-1</f>
        <v>2.3352793994995791E-2</v>
      </c>
      <c r="AE685" s="1">
        <f>(Table2[[#This Row],[Close Price]]/Table2[[#This Row],[Current Week Low]])-1</f>
        <v>4.1876046901172526E-3</v>
      </c>
      <c r="AF685" s="1">
        <f>(Table2[[#This Row],[Current Week High]]/Table2[[#This Row],[Close Price]])-1</f>
        <v>2.5229357798165042E-2</v>
      </c>
      <c r="AG685" s="1">
        <f>(Table2[[#This Row],[Close Price]]/Table2[[#This Row],[Current Month Low]])-1</f>
        <v>4.1876046901172526E-3</v>
      </c>
      <c r="AH685" s="1">
        <f>(Table2[[#This Row],[Current Month High]]/Table2[[#This Row],[Close Price]])-1</f>
        <v>3.8990825688073327E-2</v>
      </c>
      <c r="AI685">
        <v>45.746455379482803</v>
      </c>
      <c r="AJ685">
        <v>7.2930648769574802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-0.12</v>
      </c>
      <c r="AM685" t="s">
        <v>3089</v>
      </c>
      <c r="AN685">
        <v>-1.77</v>
      </c>
      <c r="AO685" t="s">
        <v>3089</v>
      </c>
      <c r="AQ685">
        <f>(Table2[[#This Row],[Sharpe Ratio]]-AVERAGE(Table2[Sharpe Ratio]))/_xlfn.STDEV.P(Table2[Sharpe Ratio])</f>
        <v>-0.69187918825832739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630</v>
      </c>
      <c r="AT685">
        <f>_xlfn.RANK.AVG(Table2[[#This Row],[6M Return vs Nifty Z-Score]],Table2[6M Return vs Nifty Z-Score])</f>
        <v>711</v>
      </c>
      <c r="AU685">
        <f>_xlfn.RANK.AVG(Table2[[#This Row],[Sharpe Ratio Z-Score]],Table2[Sharpe Ratio Z-Score])</f>
        <v>542.5</v>
      </c>
      <c r="AV685">
        <f>(Table2[[#This Row],[Rank 1Y]]+Table2[[#This Row],[Rank 6M]]+Table2[[#This Row],[Rank Sharpe]])/3</f>
        <v>627.83333333333337</v>
      </c>
    </row>
    <row r="686" spans="1:48" x14ac:dyDescent="0.3">
      <c r="A686" t="s">
        <v>2229</v>
      </c>
      <c r="B686" t="s">
        <v>2230</v>
      </c>
      <c r="C686" t="s">
        <v>3034</v>
      </c>
      <c r="D686" t="s">
        <v>296</v>
      </c>
      <c r="E686">
        <v>2380.2145785900002</v>
      </c>
      <c r="F686">
        <v>405.45</v>
      </c>
      <c r="G686">
        <v>-18.783075240866001</v>
      </c>
      <c r="H686">
        <f>(Table2[[#This Row],[1Y Return vs Nifty]]-AVERAGE(Table2[1Y Return vs Nifty]))/_xlfn.STDEV.P(Table2[1Y Return vs Nifty])</f>
        <v>-0.79716073640523555</v>
      </c>
      <c r="I686">
        <v>-5.4101458215515601</v>
      </c>
      <c r="J686">
        <f>(Table2[[#This Row],[1M Return vs Nifty]]-AVERAGE(Table2[1M Return vs Nifty]))/_xlfn.STDEV.P(Table2[1M Return vs Nifty])</f>
        <v>-0.39197197930924504</v>
      </c>
      <c r="K686">
        <v>-17.915423587269402</v>
      </c>
      <c r="L686">
        <f>(Table2[[#This Row],[6M Return vs Nifty]]-AVERAGE(Table2[6M Return vs Nifty]))/_xlfn.STDEV.P(Table2[6M Return vs Nifty])</f>
        <v>-0.79927257046091482</v>
      </c>
      <c r="M686">
        <v>-1.5486828207179599</v>
      </c>
      <c r="N686">
        <f>(Table2[[#This Row],[1W Return vs Nifty]]-AVERAGE(Table2[1W Return vs Nifty]))/_xlfn.STDEV.P(Table2[1W Return vs Nifty])</f>
        <v>-8.3538277916703582E-2</v>
      </c>
      <c r="O686">
        <v>416.42</v>
      </c>
      <c r="P686">
        <v>408.39690425773603</v>
      </c>
      <c r="Q686">
        <v>407.29673215566498</v>
      </c>
      <c r="R686">
        <v>36.065404786771801</v>
      </c>
      <c r="S686" s="1">
        <f>(Table2[[#This Row],[Close Price]]-Table2[[#This Row],[20D EMA]])/Table2[[#This Row],[20D EMA]]</f>
        <v>-2.6343595408481885E-2</v>
      </c>
      <c r="T686" s="1">
        <f>(Table2[[#This Row],[Close Price]]-Table2[[#This Row],[50D EMA]])/Table2[[#This Row],[50D EMA]]</f>
        <v>-7.2157850047665133E-3</v>
      </c>
      <c r="U686" s="1">
        <f>(Table2[[#This Row],[Close Price]]-Table2[[#This Row],[200D EMA]])/Table2[[#This Row],[200D EMA]]</f>
        <v>-4.5341197457955326E-3</v>
      </c>
      <c r="V686">
        <v>1.0788859174754999</v>
      </c>
      <c r="W686">
        <v>402.3</v>
      </c>
      <c r="X686">
        <v>421</v>
      </c>
      <c r="Y686">
        <v>402</v>
      </c>
      <c r="Z686">
        <v>421</v>
      </c>
      <c r="AA686">
        <v>402</v>
      </c>
      <c r="AB686">
        <v>444.9</v>
      </c>
      <c r="AC686" s="1">
        <f>(Table2[[#This Row],[Close Price]]/Table2[[#This Row],[Day Low]])-1</f>
        <v>7.8299776286352429E-3</v>
      </c>
      <c r="AD686" s="1">
        <f>(Table2[[#This Row],[Day High]]/Table2[[#This Row],[Close Price]])-1</f>
        <v>3.8352447897398001E-2</v>
      </c>
      <c r="AE686" s="1">
        <f>(Table2[[#This Row],[Close Price]]/Table2[[#This Row],[Current Week Low]])-1</f>
        <v>8.5820895522388252E-3</v>
      </c>
      <c r="AF686" s="1">
        <f>(Table2[[#This Row],[Current Week High]]/Table2[[#This Row],[Close Price]])-1</f>
        <v>3.8352447897398001E-2</v>
      </c>
      <c r="AG686" s="1">
        <f>(Table2[[#This Row],[Close Price]]/Table2[[#This Row],[Current Month Low]])-1</f>
        <v>8.5820895522388252E-3</v>
      </c>
      <c r="AH686" s="1">
        <f>(Table2[[#This Row],[Current Month High]]/Table2[[#This Row],[Close Price]])-1</f>
        <v>9.7299297077321434E-2</v>
      </c>
      <c r="AI686">
        <v>32.174127512640197</v>
      </c>
      <c r="AJ686">
        <v>22.547982469396999</v>
      </c>
      <c r="AK686" t="str">
        <f>IF(AND(Table2[[#This Row],[20D EMA]]&gt;Table2[[#This Row],[50D EMA]],Table2[[#This Row],[50D EMA]]&gt;Table2[[#This Row],[200D EMA]]),"Uptrend","Downtrend/NoTrend")</f>
        <v>Uptrend</v>
      </c>
      <c r="AL686">
        <v>-0.05</v>
      </c>
      <c r="AM686" t="s">
        <v>3089</v>
      </c>
      <c r="AN686">
        <v>0.56999999999999995</v>
      </c>
      <c r="AO686" t="s">
        <v>3088</v>
      </c>
      <c r="AP686">
        <v>-6.8952629929954004E-2</v>
      </c>
      <c r="AQ686">
        <f>(Table2[[#This Row],[Sharpe Ratio]]-AVERAGE(Table2[Sharpe Ratio]))/_xlfn.STDEV.P(Table2[Sharpe Ratio])</f>
        <v>-1.4992946707547496</v>
      </c>
      <c r="AR6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-3.5712382348468488</v>
      </c>
      <c r="AS686">
        <f>_xlfn.RANK.AVG(Table2[[#This Row],[1Y Return vs Nifty Z-Score]],Table2[1Y Return vs Nifty Z-Score])</f>
        <v>607</v>
      </c>
      <c r="AT686">
        <f>_xlfn.RANK.AVG(Table2[[#This Row],[6M Return vs Nifty Z-Score]],Table2[6M Return vs Nifty Z-Score])</f>
        <v>592</v>
      </c>
      <c r="AU686">
        <f>_xlfn.RANK.AVG(Table2[[#This Row],[Sharpe Ratio Z-Score]],Table2[Sharpe Ratio Z-Score])</f>
        <v>686</v>
      </c>
      <c r="AV686">
        <f>(Table2[[#This Row],[Rank 1Y]]+Table2[[#This Row],[Rank 6M]]+Table2[[#This Row],[Rank Sharpe]])/3</f>
        <v>628.33333333333337</v>
      </c>
    </row>
    <row r="687" spans="1:48" x14ac:dyDescent="0.3">
      <c r="A687" t="s">
        <v>1448</v>
      </c>
      <c r="B687" t="s">
        <v>1449</v>
      </c>
      <c r="C687" t="s">
        <v>3044</v>
      </c>
      <c r="D687" t="s">
        <v>539</v>
      </c>
      <c r="E687">
        <v>6862.935734445</v>
      </c>
      <c r="F687">
        <v>248.15</v>
      </c>
      <c r="G687">
        <v>-30.441796577048699</v>
      </c>
      <c r="H687">
        <f>(Table2[[#This Row],[1Y Return vs Nifty]]-AVERAGE(Table2[1Y Return vs Nifty]))/_xlfn.STDEV.P(Table2[1Y Return vs Nifty])</f>
        <v>-0.97962600816872736</v>
      </c>
      <c r="I687">
        <v>-9.5869400060641805</v>
      </c>
      <c r="J687">
        <f>(Table2[[#This Row],[1M Return vs Nifty]]-AVERAGE(Table2[1M Return vs Nifty]))/_xlfn.STDEV.P(Table2[1M Return vs Nifty])</f>
        <v>-0.83489061626021677</v>
      </c>
      <c r="K687">
        <v>-15.394128335306499</v>
      </c>
      <c r="L687">
        <f>(Table2[[#This Row],[6M Return vs Nifty]]-AVERAGE(Table2[6M Return vs Nifty]))/_xlfn.STDEV.P(Table2[6M Return vs Nifty])</f>
        <v>-0.70632600595333639</v>
      </c>
      <c r="M687">
        <v>-3.6488637381045899</v>
      </c>
      <c r="N687">
        <f>(Table2[[#This Row],[1W Return vs Nifty]]-AVERAGE(Table2[1W Return vs Nifty]))/_xlfn.STDEV.P(Table2[1W Return vs Nifty])</f>
        <v>-0.50267416059683034</v>
      </c>
      <c r="O687">
        <v>257.2</v>
      </c>
      <c r="P687">
        <v>256.35404030394</v>
      </c>
      <c r="Q687">
        <v>259.94033724657402</v>
      </c>
      <c r="R687">
        <v>38.5610008907598</v>
      </c>
      <c r="S687" s="1">
        <f>(Table2[[#This Row],[Close Price]]-Table2[[#This Row],[20D EMA]])/Table2[[#This Row],[20D EMA]]</f>
        <v>-3.5186625194401182E-2</v>
      </c>
      <c r="T687" s="1">
        <f>(Table2[[#This Row],[Close Price]]-Table2[[#This Row],[50D EMA]])/Table2[[#This Row],[50D EMA]]</f>
        <v>-3.2002773563518126E-2</v>
      </c>
      <c r="U687" s="1">
        <f>(Table2[[#This Row],[Close Price]]-Table2[[#This Row],[200D EMA]])/Table2[[#This Row],[200D EMA]]</f>
        <v>-4.5357859312885107E-2</v>
      </c>
      <c r="V687">
        <v>0.99838445244822605</v>
      </c>
      <c r="W687">
        <v>241.2</v>
      </c>
      <c r="X687">
        <v>254.7</v>
      </c>
      <c r="Y687">
        <v>240.05</v>
      </c>
      <c r="Z687">
        <v>254.7</v>
      </c>
      <c r="AA687">
        <v>240.05</v>
      </c>
      <c r="AB687">
        <v>259.95</v>
      </c>
      <c r="AC687" s="1">
        <f>(Table2[[#This Row],[Close Price]]/Table2[[#This Row],[Day Low]])-1</f>
        <v>2.8814262023217241E-2</v>
      </c>
      <c r="AD687" s="1">
        <f>(Table2[[#This Row],[Day High]]/Table2[[#This Row],[Close Price]])-1</f>
        <v>2.6395325408019366E-2</v>
      </c>
      <c r="AE687" s="1">
        <f>(Table2[[#This Row],[Close Price]]/Table2[[#This Row],[Current Week Low]])-1</f>
        <v>3.3742970214538648E-2</v>
      </c>
      <c r="AF687" s="1">
        <f>(Table2[[#This Row],[Current Week High]]/Table2[[#This Row],[Close Price]])-1</f>
        <v>2.6395325408019366E-2</v>
      </c>
      <c r="AG687" s="1">
        <f>(Table2[[#This Row],[Close Price]]/Table2[[#This Row],[Current Month Low]])-1</f>
        <v>3.3742970214538648E-2</v>
      </c>
      <c r="AH687" s="1">
        <f>(Table2[[#This Row],[Current Month High]]/Table2[[#This Row],[Close Price]])-1</f>
        <v>4.7551883941164608E-2</v>
      </c>
      <c r="AI687">
        <v>29.3370944992947</v>
      </c>
      <c r="AJ687">
        <v>12.795454545454501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-0.04</v>
      </c>
      <c r="AM687" t="s">
        <v>3089</v>
      </c>
      <c r="AN687">
        <v>-2.0499999999999998</v>
      </c>
      <c r="AO687" t="s">
        <v>3089</v>
      </c>
      <c r="AP687">
        <v>-6.3770771942500998E-2</v>
      </c>
      <c r="AQ687">
        <f>(Table2[[#This Row],[Sharpe Ratio]]-AVERAGE(Table2[Sharpe Ratio]))/_xlfn.STDEV.P(Table2[Sharpe Ratio])</f>
        <v>-1.4386166027620197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654</v>
      </c>
      <c r="AT687">
        <f>_xlfn.RANK.AVG(Table2[[#This Row],[6M Return vs Nifty Z-Score]],Table2[6M Return vs Nifty Z-Score])</f>
        <v>555</v>
      </c>
      <c r="AU687">
        <f>_xlfn.RANK.AVG(Table2[[#This Row],[Sharpe Ratio Z-Score]],Table2[Sharpe Ratio Z-Score])</f>
        <v>678</v>
      </c>
      <c r="AV687">
        <f>(Table2[[#This Row],[Rank 1Y]]+Table2[[#This Row],[Rank 6M]]+Table2[[#This Row],[Rank Sharpe]])/3</f>
        <v>629</v>
      </c>
    </row>
    <row r="688" spans="1:48" x14ac:dyDescent="0.3">
      <c r="A688" t="s">
        <v>1051</v>
      </c>
      <c r="B688" t="s">
        <v>1052</v>
      </c>
      <c r="C688" t="s">
        <v>3029</v>
      </c>
      <c r="D688" t="s">
        <v>310</v>
      </c>
      <c r="E688">
        <v>11983.062723200001</v>
      </c>
      <c r="F688">
        <v>891.2</v>
      </c>
      <c r="G688">
        <v>-44.106144415404799</v>
      </c>
      <c r="H688">
        <f>(Table2[[#This Row],[1Y Return vs Nifty]]-AVERAGE(Table2[1Y Return vs Nifty]))/_xlfn.STDEV.P(Table2[1Y Return vs Nifty])</f>
        <v>-1.1934804155177303</v>
      </c>
      <c r="I688">
        <v>-3.3806903735684202</v>
      </c>
      <c r="J688">
        <f>(Table2[[#This Row],[1M Return vs Nifty]]-AVERAGE(Table2[1M Return vs Nifty]))/_xlfn.STDEV.P(Table2[1M Return vs Nifty])</f>
        <v>-0.1767629934065067</v>
      </c>
      <c r="K688">
        <v>-18.935581297285101</v>
      </c>
      <c r="L688">
        <f>(Table2[[#This Row],[6M Return vs Nifty]]-AVERAGE(Table2[6M Return vs Nifty]))/_xlfn.STDEV.P(Table2[6M Return vs Nifty])</f>
        <v>-0.83688028591116115</v>
      </c>
      <c r="M688">
        <v>-1.2052157894809199</v>
      </c>
      <c r="N688">
        <f>(Table2[[#This Row],[1W Return vs Nifty]]-AVERAGE(Table2[1W Return vs Nifty]))/_xlfn.STDEV.P(Table2[1W Return vs Nifty])</f>
        <v>-1.4992108338038925E-2</v>
      </c>
      <c r="O688">
        <v>953.22</v>
      </c>
      <c r="P688">
        <v>946.29624330538797</v>
      </c>
      <c r="Q688">
        <v>948.78049239386803</v>
      </c>
      <c r="R688">
        <v>25.638074256027402</v>
      </c>
      <c r="S688" s="1">
        <f>(Table2[[#This Row],[Close Price]]-Table2[[#This Row],[20D EMA]])/Table2[[#This Row],[20D EMA]]</f>
        <v>-6.5063678898890059E-2</v>
      </c>
      <c r="T688" s="1">
        <f>(Table2[[#This Row],[Close Price]]-Table2[[#This Row],[50D EMA]])/Table2[[#This Row],[50D EMA]]</f>
        <v>-5.8223039238683008E-2</v>
      </c>
      <c r="U688" s="1">
        <f>(Table2[[#This Row],[Close Price]]-Table2[[#This Row],[200D EMA]])/Table2[[#This Row],[200D EMA]]</f>
        <v>-6.0688950558613029E-2</v>
      </c>
      <c r="V688">
        <v>1.18515832396478</v>
      </c>
      <c r="W688">
        <v>869</v>
      </c>
      <c r="X688">
        <v>937.5</v>
      </c>
      <c r="Y688">
        <v>869</v>
      </c>
      <c r="Z688">
        <v>959.95</v>
      </c>
      <c r="AA688">
        <v>869</v>
      </c>
      <c r="AB688">
        <v>1003.95</v>
      </c>
      <c r="AC688" s="1">
        <f>(Table2[[#This Row],[Close Price]]/Table2[[#This Row],[Day Low]])-1</f>
        <v>2.5546605293440772E-2</v>
      </c>
      <c r="AD688" s="1">
        <f>(Table2[[#This Row],[Day High]]/Table2[[#This Row],[Close Price]])-1</f>
        <v>5.1952423698384154E-2</v>
      </c>
      <c r="AE688" s="1">
        <f>(Table2[[#This Row],[Close Price]]/Table2[[#This Row],[Current Week Low]])-1</f>
        <v>2.5546605293440772E-2</v>
      </c>
      <c r="AF688" s="1">
        <f>(Table2[[#This Row],[Current Week High]]/Table2[[#This Row],[Close Price]])-1</f>
        <v>7.7143177737881485E-2</v>
      </c>
      <c r="AG688" s="1">
        <f>(Table2[[#This Row],[Close Price]]/Table2[[#This Row],[Current Month Low]])-1</f>
        <v>2.5546605293440772E-2</v>
      </c>
      <c r="AH688" s="1">
        <f>(Table2[[#This Row],[Current Month High]]/Table2[[#This Row],[Close Price]])-1</f>
        <v>0.12651481149012556</v>
      </c>
      <c r="AI688">
        <v>40.035906642728797</v>
      </c>
      <c r="AJ688">
        <v>13.956908126078901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-0.14000000000000001</v>
      </c>
      <c r="AM688" t="s">
        <v>3089</v>
      </c>
      <c r="AN688">
        <v>-8.1300000000000008</v>
      </c>
      <c r="AO688" t="s">
        <v>3089</v>
      </c>
      <c r="AP688">
        <v>-3.8201777244440001E-3</v>
      </c>
      <c r="AQ688">
        <f>(Table2[[#This Row],[Sharpe Ratio]]-AVERAGE(Table2[Sharpe Ratio]))/_xlfn.STDEV.P(Table2[Sharpe Ratio])</f>
        <v>-0.7366123716588362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711</v>
      </c>
      <c r="AT688">
        <f>_xlfn.RANK.AVG(Table2[[#This Row],[6M Return vs Nifty Z-Score]],Table2[6M Return vs Nifty Z-Score])</f>
        <v>603</v>
      </c>
      <c r="AU688">
        <f>_xlfn.RANK.AVG(Table2[[#This Row],[Sharpe Ratio Z-Score]],Table2[Sharpe Ratio Z-Score])</f>
        <v>574</v>
      </c>
      <c r="AV688">
        <f>(Table2[[#This Row],[Rank 1Y]]+Table2[[#This Row],[Rank 6M]]+Table2[[#This Row],[Rank Sharpe]])/3</f>
        <v>629.33333333333337</v>
      </c>
    </row>
    <row r="689" spans="1:48" x14ac:dyDescent="0.3">
      <c r="A689" t="s">
        <v>1579</v>
      </c>
      <c r="B689" t="s">
        <v>1580</v>
      </c>
      <c r="C689" t="s">
        <v>3040</v>
      </c>
      <c r="D689" t="s">
        <v>512</v>
      </c>
      <c r="E689">
        <v>5494.9890260980001</v>
      </c>
      <c r="F689">
        <v>110.33</v>
      </c>
      <c r="G689">
        <v>-31.066434450258502</v>
      </c>
      <c r="H689">
        <f>(Table2[[#This Row],[1Y Return vs Nifty]]-AVERAGE(Table2[1Y Return vs Nifty]))/_xlfn.STDEV.P(Table2[1Y Return vs Nifty])</f>
        <v>-0.98940192750005884</v>
      </c>
      <c r="I689">
        <v>-5.3560163797478104</v>
      </c>
      <c r="J689">
        <f>(Table2[[#This Row],[1M Return vs Nifty]]-AVERAGE(Table2[1M Return vs Nifty]))/_xlfn.STDEV.P(Table2[1M Return vs Nifty])</f>
        <v>-0.38623194579944659</v>
      </c>
      <c r="K689">
        <v>-12.115377182273599</v>
      </c>
      <c r="L689">
        <f>(Table2[[#This Row],[6M Return vs Nifty]]-AVERAGE(Table2[6M Return vs Nifty]))/_xlfn.STDEV.P(Table2[6M Return vs Nifty])</f>
        <v>-0.58545612555657822</v>
      </c>
      <c r="M689">
        <v>-1.62010831500967E-2</v>
      </c>
      <c r="N689">
        <f>(Table2[[#This Row],[1W Return vs Nifty]]-AVERAGE(Table2[1W Return vs Nifty]))/_xlfn.STDEV.P(Table2[1W Return vs Nifty])</f>
        <v>0.22230112879781522</v>
      </c>
      <c r="O689">
        <v>109.39</v>
      </c>
      <c r="P689">
        <v>108.06017589986701</v>
      </c>
      <c r="Q689">
        <v>108.83959911026901</v>
      </c>
      <c r="R689">
        <v>52.923005066372902</v>
      </c>
      <c r="S689" s="1">
        <f>(Table2[[#This Row],[Close Price]]-Table2[[#This Row],[20D EMA]])/Table2[[#This Row],[20D EMA]]</f>
        <v>8.5931072310082984E-3</v>
      </c>
      <c r="T689" s="1">
        <f>(Table2[[#This Row],[Close Price]]-Table2[[#This Row],[50D EMA]])/Table2[[#This Row],[50D EMA]]</f>
        <v>2.1005186057038307E-2</v>
      </c>
      <c r="U689" s="1">
        <f>(Table2[[#This Row],[Close Price]]-Table2[[#This Row],[200D EMA]])/Table2[[#This Row],[200D EMA]]</f>
        <v>1.3693553650643436E-2</v>
      </c>
      <c r="V689">
        <v>1.02022272939493</v>
      </c>
      <c r="W689">
        <v>108</v>
      </c>
      <c r="X689">
        <v>111.1</v>
      </c>
      <c r="Y689">
        <v>104.83</v>
      </c>
      <c r="Z689">
        <v>111.1</v>
      </c>
      <c r="AA689">
        <v>104.83</v>
      </c>
      <c r="AB689">
        <v>114.74</v>
      </c>
      <c r="AC689" s="1">
        <f>(Table2[[#This Row],[Close Price]]/Table2[[#This Row],[Day Low]])-1</f>
        <v>2.1574074074073968E-2</v>
      </c>
      <c r="AD689" s="1">
        <f>(Table2[[#This Row],[Day High]]/Table2[[#This Row],[Close Price]])-1</f>
        <v>6.9790628115653508E-3</v>
      </c>
      <c r="AE689" s="1">
        <f>(Table2[[#This Row],[Close Price]]/Table2[[#This Row],[Current Week Low]])-1</f>
        <v>5.2465897166841469E-2</v>
      </c>
      <c r="AF689" s="1">
        <f>(Table2[[#This Row],[Current Week High]]/Table2[[#This Row],[Close Price]])-1</f>
        <v>6.9790628115653508E-3</v>
      </c>
      <c r="AG689" s="1">
        <f>(Table2[[#This Row],[Close Price]]/Table2[[#This Row],[Current Month Low]])-1</f>
        <v>5.2465897166841469E-2</v>
      </c>
      <c r="AH689" s="1">
        <f>(Table2[[#This Row],[Current Month High]]/Table2[[#This Row],[Close Price]])-1</f>
        <v>3.9970996102601353E-2</v>
      </c>
      <c r="AI689">
        <v>24.8073959938366</v>
      </c>
      <c r="AJ689">
        <v>20.579234972677501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-0.03</v>
      </c>
      <c r="AM689" t="s">
        <v>3089</v>
      </c>
      <c r="AN689">
        <v>1.29</v>
      </c>
      <c r="AO689" t="s">
        <v>3088</v>
      </c>
      <c r="AP689">
        <v>-9.7431664031922993E-2</v>
      </c>
      <c r="AQ689">
        <f>(Table2[[#This Row],[Sharpe Ratio]]-AVERAGE(Table2[Sharpe Ratio]))/_xlfn.STDEV.P(Table2[Sharpe Ratio])</f>
        <v>-1.8327759764545091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657</v>
      </c>
      <c r="AT689">
        <f>_xlfn.RANK.AVG(Table2[[#This Row],[6M Return vs Nifty Z-Score]],Table2[6M Return vs Nifty Z-Score])</f>
        <v>519</v>
      </c>
      <c r="AU689">
        <f>_xlfn.RANK.AVG(Table2[[#This Row],[Sharpe Ratio Z-Score]],Table2[Sharpe Ratio Z-Score])</f>
        <v>714</v>
      </c>
      <c r="AV689">
        <f>(Table2[[#This Row],[Rank 1Y]]+Table2[[#This Row],[Rank 6M]]+Table2[[#This Row],[Rank Sharpe]])/3</f>
        <v>630</v>
      </c>
    </row>
    <row r="690" spans="1:48" x14ac:dyDescent="0.3">
      <c r="A690" t="s">
        <v>2297</v>
      </c>
      <c r="B690" t="s">
        <v>2298</v>
      </c>
      <c r="C690" t="s">
        <v>3036</v>
      </c>
      <c r="D690" t="s">
        <v>265</v>
      </c>
      <c r="E690">
        <v>2239.1416113</v>
      </c>
      <c r="F690">
        <v>500.25</v>
      </c>
      <c r="G690">
        <v>-46.323583610032202</v>
      </c>
      <c r="H690">
        <f>(Table2[[#This Row],[1Y Return vs Nifty]]-AVERAGE(Table2[1Y Return vs Nifty]))/_xlfn.STDEV.P(Table2[1Y Return vs Nifty])</f>
        <v>-1.2281845338854127</v>
      </c>
      <c r="I690">
        <v>-2.9903061949324301</v>
      </c>
      <c r="J690">
        <f>(Table2[[#This Row],[1M Return vs Nifty]]-AVERAGE(Table2[1M Return vs Nifty]))/_xlfn.STDEV.P(Table2[1M Return vs Nifty])</f>
        <v>-0.13536559132004175</v>
      </c>
      <c r="K690">
        <v>-21.760314341446399</v>
      </c>
      <c r="L690">
        <f>(Table2[[#This Row],[6M Return vs Nifty]]-AVERAGE(Table2[6M Return vs Nifty]))/_xlfn.STDEV.P(Table2[6M Return vs Nifty])</f>
        <v>-0.94101296608871066</v>
      </c>
      <c r="M690">
        <v>2.4232906973734898</v>
      </c>
      <c r="N690">
        <f>(Table2[[#This Row],[1W Return vs Nifty]]-AVERAGE(Table2[1W Return vs Nifty]))/_xlfn.STDEV.P(Table2[1W Return vs Nifty])</f>
        <v>0.7091537290933142</v>
      </c>
      <c r="O690">
        <v>504.08</v>
      </c>
      <c r="P690">
        <v>512.579849909622</v>
      </c>
      <c r="Q690">
        <v>538.65571151051199</v>
      </c>
      <c r="R690">
        <v>47.133449183479001</v>
      </c>
      <c r="S690" s="1">
        <f>(Table2[[#This Row],[Close Price]]-Table2[[#This Row],[20D EMA]])/Table2[[#This Row],[20D EMA]]</f>
        <v>-7.5980003174099036E-3</v>
      </c>
      <c r="T690" s="1">
        <f>(Table2[[#This Row],[Close Price]]-Table2[[#This Row],[50D EMA]])/Table2[[#This Row],[50D EMA]]</f>
        <v>-2.4054495922529916E-2</v>
      </c>
      <c r="U690" s="1">
        <f>(Table2[[#This Row],[Close Price]]-Table2[[#This Row],[200D EMA]])/Table2[[#This Row],[200D EMA]]</f>
        <v>-7.1299181814695189E-2</v>
      </c>
      <c r="V690">
        <v>1.44471090235161</v>
      </c>
      <c r="W690">
        <v>495.1</v>
      </c>
      <c r="X690">
        <v>506.8</v>
      </c>
      <c r="Y690">
        <v>495</v>
      </c>
      <c r="Z690">
        <v>511.25</v>
      </c>
      <c r="AA690">
        <v>495</v>
      </c>
      <c r="AB690">
        <v>521.95000000000005</v>
      </c>
      <c r="AC690" s="1">
        <f>(Table2[[#This Row],[Close Price]]/Table2[[#This Row],[Day Low]])-1</f>
        <v>1.0401939002221638E-2</v>
      </c>
      <c r="AD690" s="1">
        <f>(Table2[[#This Row],[Day High]]/Table2[[#This Row],[Close Price]])-1</f>
        <v>1.3093453273363309E-2</v>
      </c>
      <c r="AE690" s="1">
        <f>(Table2[[#This Row],[Close Price]]/Table2[[#This Row],[Current Week Low]])-1</f>
        <v>1.0606060606060508E-2</v>
      </c>
      <c r="AF690" s="1">
        <f>(Table2[[#This Row],[Current Week High]]/Table2[[#This Row],[Close Price]])-1</f>
        <v>2.1989005497251357E-2</v>
      </c>
      <c r="AG690" s="1">
        <f>(Table2[[#This Row],[Close Price]]/Table2[[#This Row],[Current Month Low]])-1</f>
        <v>1.0606060606060508E-2</v>
      </c>
      <c r="AH690" s="1">
        <f>(Table2[[#This Row],[Current Month High]]/Table2[[#This Row],[Close Price]])-1</f>
        <v>4.3378310844577772E-2</v>
      </c>
      <c r="AI690">
        <v>38.620689655172399</v>
      </c>
      <c r="AJ690">
        <v>10.1872246696035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-0.09</v>
      </c>
      <c r="AM690" t="s">
        <v>3089</v>
      </c>
      <c r="AN690">
        <v>-0.3</v>
      </c>
      <c r="AO690" t="s">
        <v>3089</v>
      </c>
      <c r="AQ690">
        <f>(Table2[[#This Row],[Sharpe Ratio]]-AVERAGE(Table2[Sharpe Ratio]))/_xlfn.STDEV.P(Table2[Sharpe Ratio])</f>
        <v>-0.69187918825832739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715</v>
      </c>
      <c r="AT690">
        <f>_xlfn.RANK.AVG(Table2[[#This Row],[6M Return vs Nifty Z-Score]],Table2[6M Return vs Nifty Z-Score])</f>
        <v>635</v>
      </c>
      <c r="AU690">
        <f>_xlfn.RANK.AVG(Table2[[#This Row],[Sharpe Ratio Z-Score]],Table2[Sharpe Ratio Z-Score])</f>
        <v>542.5</v>
      </c>
      <c r="AV690">
        <f>(Table2[[#This Row],[Rank 1Y]]+Table2[[#This Row],[Rank 6M]]+Table2[[#This Row],[Rank Sharpe]])/3</f>
        <v>630.83333333333337</v>
      </c>
    </row>
    <row r="691" spans="1:48" x14ac:dyDescent="0.3">
      <c r="A691" t="s">
        <v>376</v>
      </c>
      <c r="B691" t="s">
        <v>377</v>
      </c>
      <c r="C691" t="s">
        <v>3042</v>
      </c>
      <c r="D691" t="s">
        <v>95</v>
      </c>
      <c r="E691">
        <v>63034.59236943</v>
      </c>
      <c r="F691">
        <v>540.70000000000005</v>
      </c>
      <c r="G691">
        <v>-31.138379989500201</v>
      </c>
      <c r="H691">
        <f>(Table2[[#This Row],[1Y Return vs Nifty]]-AVERAGE(Table2[1Y Return vs Nifty]))/_xlfn.STDEV.P(Table2[1Y Return vs Nifty])</f>
        <v>-0.99052791396044082</v>
      </c>
      <c r="I691">
        <v>7.3307059784430502</v>
      </c>
      <c r="J691">
        <f>(Table2[[#This Row],[1M Return vs Nifty]]-AVERAGE(Table2[1M Return vs Nifty]))/_xlfn.STDEV.P(Table2[1M Return vs Nifty])</f>
        <v>0.95910266395964139</v>
      </c>
      <c r="K691">
        <v>-12.1249507476826</v>
      </c>
      <c r="L691">
        <f>(Table2[[#This Row],[6M Return vs Nifty]]-AVERAGE(Table2[6M Return vs Nifty]))/_xlfn.STDEV.P(Table2[6M Return vs Nifty])</f>
        <v>-0.58580905130542205</v>
      </c>
      <c r="M691">
        <v>3.95878348277403</v>
      </c>
      <c r="N691">
        <f>(Table2[[#This Row],[1W Return vs Nifty]]-AVERAGE(Table2[1W Return vs Nifty]))/_xlfn.STDEV.P(Table2[1W Return vs Nifty])</f>
        <v>1.0155940546052058</v>
      </c>
      <c r="O691">
        <v>534.13</v>
      </c>
      <c r="P691">
        <v>522.10400205466794</v>
      </c>
      <c r="Q691">
        <v>535.32580869253002</v>
      </c>
      <c r="R691">
        <v>53.193234849328</v>
      </c>
      <c r="S691" s="1">
        <f>(Table2[[#This Row],[Close Price]]-Table2[[#This Row],[20D EMA]])/Table2[[#This Row],[20D EMA]]</f>
        <v>1.2300376312882725E-2</v>
      </c>
      <c r="T691" s="1">
        <f>(Table2[[#This Row],[Close Price]]-Table2[[#This Row],[50D EMA]])/Table2[[#This Row],[50D EMA]]</f>
        <v>3.5617420805337877E-2</v>
      </c>
      <c r="U691" s="1">
        <f>(Table2[[#This Row],[Close Price]]-Table2[[#This Row],[200D EMA]])/Table2[[#This Row],[200D EMA]]</f>
        <v>1.0039103701343775E-2</v>
      </c>
      <c r="V691">
        <v>0.41661073967948398</v>
      </c>
      <c r="W691">
        <v>539.29999999999995</v>
      </c>
      <c r="X691">
        <v>549.65</v>
      </c>
      <c r="Y691">
        <v>534.4</v>
      </c>
      <c r="Z691">
        <v>549.65</v>
      </c>
      <c r="AA691">
        <v>534.4</v>
      </c>
      <c r="AB691">
        <v>558</v>
      </c>
      <c r="AC691" s="1">
        <f>(Table2[[#This Row],[Close Price]]/Table2[[#This Row],[Day Low]])-1</f>
        <v>2.5959577229743847E-3</v>
      </c>
      <c r="AD691" s="1">
        <f>(Table2[[#This Row],[Day High]]/Table2[[#This Row],[Close Price]])-1</f>
        <v>1.6552616977991264E-2</v>
      </c>
      <c r="AE691" s="1">
        <f>(Table2[[#This Row],[Close Price]]/Table2[[#This Row],[Current Week Low]])-1</f>
        <v>1.178892215568883E-2</v>
      </c>
      <c r="AF691" s="1">
        <f>(Table2[[#This Row],[Current Week High]]/Table2[[#This Row],[Close Price]])-1</f>
        <v>1.6552616977991264E-2</v>
      </c>
      <c r="AG691" s="1">
        <f>(Table2[[#This Row],[Close Price]]/Table2[[#This Row],[Current Month Low]])-1</f>
        <v>1.178892215568883E-2</v>
      </c>
      <c r="AH691" s="1">
        <f>(Table2[[#This Row],[Current Month High]]/Table2[[#This Row],[Close Price]])-1</f>
        <v>3.1995561309413612E-2</v>
      </c>
      <c r="AI691">
        <v>25.7166635842426</v>
      </c>
      <c r="AJ691">
        <v>23.166287015945301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7.0000000000000007E-2</v>
      </c>
      <c r="AM691" t="s">
        <v>3088</v>
      </c>
      <c r="AN691">
        <v>3.24</v>
      </c>
      <c r="AO691" t="s">
        <v>3088</v>
      </c>
      <c r="AP691">
        <v>-9.9917394197824999E-2</v>
      </c>
      <c r="AQ691">
        <f>(Table2[[#This Row],[Sharpe Ratio]]-AVERAGE(Table2[Sharpe Ratio]))/_xlfn.STDEV.P(Table2[Sharpe Ratio])</f>
        <v>-1.8618831624066117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659</v>
      </c>
      <c r="AT691">
        <f>_xlfn.RANK.AVG(Table2[[#This Row],[6M Return vs Nifty Z-Score]],Table2[6M Return vs Nifty Z-Score])</f>
        <v>520</v>
      </c>
      <c r="AU691">
        <f>_xlfn.RANK.AVG(Table2[[#This Row],[Sharpe Ratio Z-Score]],Table2[Sharpe Ratio Z-Score])</f>
        <v>718</v>
      </c>
      <c r="AV691">
        <f>(Table2[[#This Row],[Rank 1Y]]+Table2[[#This Row],[Rank 6M]]+Table2[[#This Row],[Rank Sharpe]])/3</f>
        <v>632.33333333333337</v>
      </c>
    </row>
    <row r="692" spans="1:48" x14ac:dyDescent="0.3">
      <c r="A692" t="s">
        <v>1613</v>
      </c>
      <c r="B692" t="s">
        <v>1614</v>
      </c>
      <c r="C692" t="s">
        <v>3030</v>
      </c>
      <c r="D692" t="s">
        <v>432</v>
      </c>
      <c r="E692">
        <v>5274.4538452050001</v>
      </c>
      <c r="F692">
        <v>47.91</v>
      </c>
      <c r="G692">
        <v>-33.044117213059302</v>
      </c>
      <c r="H692">
        <f>(Table2[[#This Row],[1Y Return vs Nifty]]-AVERAGE(Table2[1Y Return vs Nifty]))/_xlfn.STDEV.P(Table2[1Y Return vs Nifty])</f>
        <v>-1.0203537285055861</v>
      </c>
      <c r="I692">
        <v>-3.8264199433444301</v>
      </c>
      <c r="J692">
        <f>(Table2[[#This Row],[1M Return vs Nifty]]-AVERAGE(Table2[1M Return vs Nifty]))/_xlfn.STDEV.P(Table2[1M Return vs Nifty])</f>
        <v>-0.22402937158380973</v>
      </c>
      <c r="K692">
        <v>-30.413916957867499</v>
      </c>
      <c r="L692">
        <f>(Table2[[#This Row],[6M Return vs Nifty]]-AVERAGE(Table2[6M Return vs Nifty]))/_xlfn.STDEV.P(Table2[6M Return vs Nifty])</f>
        <v>-1.2600246459718762</v>
      </c>
      <c r="M692">
        <v>1.19199673582344</v>
      </c>
      <c r="N692">
        <f>(Table2[[#This Row],[1W Return vs Nifty]]-AVERAGE(Table2[1W Return vs Nifty]))/_xlfn.STDEV.P(Table2[1W Return vs Nifty])</f>
        <v>0.46342276508894842</v>
      </c>
      <c r="O692">
        <v>50.04</v>
      </c>
      <c r="P692">
        <v>51.062371595232598</v>
      </c>
      <c r="Q692">
        <v>52.097925500578</v>
      </c>
      <c r="R692">
        <v>23.900151710476202</v>
      </c>
      <c r="S692" s="1">
        <f>(Table2[[#This Row],[Close Price]]-Table2[[#This Row],[20D EMA]])/Table2[[#This Row],[20D EMA]]</f>
        <v>-4.256594724220629E-2</v>
      </c>
      <c r="T692" s="1">
        <f>(Table2[[#This Row],[Close Price]]-Table2[[#This Row],[50D EMA]])/Table2[[#This Row],[50D EMA]]</f>
        <v>-6.1735706680864789E-2</v>
      </c>
      <c r="U692" s="1">
        <f>(Table2[[#This Row],[Close Price]]-Table2[[#This Row],[200D EMA]])/Table2[[#This Row],[200D EMA]]</f>
        <v>-8.0385647995360979E-2</v>
      </c>
      <c r="V692">
        <v>0.65163415527232904</v>
      </c>
      <c r="W692">
        <v>47.75</v>
      </c>
      <c r="X692">
        <v>49.6</v>
      </c>
      <c r="Y692">
        <v>47.75</v>
      </c>
      <c r="Z692">
        <v>50.02</v>
      </c>
      <c r="AA692">
        <v>47.75</v>
      </c>
      <c r="AB692">
        <v>51.1</v>
      </c>
      <c r="AC692" s="1">
        <f>(Table2[[#This Row],[Close Price]]/Table2[[#This Row],[Day Low]])-1</f>
        <v>3.3507853403140775E-3</v>
      </c>
      <c r="AD692" s="1">
        <f>(Table2[[#This Row],[Day High]]/Table2[[#This Row],[Close Price]])-1</f>
        <v>3.5274472970152404E-2</v>
      </c>
      <c r="AE692" s="1">
        <f>(Table2[[#This Row],[Close Price]]/Table2[[#This Row],[Current Week Low]])-1</f>
        <v>3.3507853403140775E-3</v>
      </c>
      <c r="AF692" s="1">
        <f>(Table2[[#This Row],[Current Week High]]/Table2[[#This Row],[Close Price]])-1</f>
        <v>4.4040910039657932E-2</v>
      </c>
      <c r="AG692" s="1">
        <f>(Table2[[#This Row],[Close Price]]/Table2[[#This Row],[Current Month Low]])-1</f>
        <v>3.3507853403140775E-3</v>
      </c>
      <c r="AH692" s="1">
        <f>(Table2[[#This Row],[Current Month High]]/Table2[[#This Row],[Close Price]])-1</f>
        <v>6.6583176789814402E-2</v>
      </c>
      <c r="AI692">
        <v>42.558964725526998</v>
      </c>
      <c r="AJ692">
        <v>6.8227424749163799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-0.12</v>
      </c>
      <c r="AM692" t="s">
        <v>3089</v>
      </c>
      <c r="AN692">
        <v>-4.18</v>
      </c>
      <c r="AO692" t="s">
        <v>3089</v>
      </c>
      <c r="AQ692">
        <f>(Table2[[#This Row],[Sharpe Ratio]]-AVERAGE(Table2[Sharpe Ratio]))/_xlfn.STDEV.P(Table2[Sharpe Ratio])</f>
        <v>-0.69187918825832739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667</v>
      </c>
      <c r="AT692">
        <f>_xlfn.RANK.AVG(Table2[[#This Row],[6M Return vs Nifty Z-Score]],Table2[6M Return vs Nifty Z-Score])</f>
        <v>689</v>
      </c>
      <c r="AU692">
        <f>_xlfn.RANK.AVG(Table2[[#This Row],[Sharpe Ratio Z-Score]],Table2[Sharpe Ratio Z-Score])</f>
        <v>542.5</v>
      </c>
      <c r="AV692">
        <f>(Table2[[#This Row],[Rank 1Y]]+Table2[[#This Row],[Rank 6M]]+Table2[[#This Row],[Rank Sharpe]])/3</f>
        <v>632.83333333333337</v>
      </c>
    </row>
    <row r="693" spans="1:48" x14ac:dyDescent="0.3">
      <c r="A693" t="s">
        <v>2037</v>
      </c>
      <c r="B693" t="s">
        <v>2038</v>
      </c>
      <c r="C693" t="s">
        <v>3037</v>
      </c>
      <c r="D693" t="s">
        <v>130</v>
      </c>
      <c r="E693">
        <v>2911.0094422500001</v>
      </c>
      <c r="F693">
        <v>999.95</v>
      </c>
      <c r="G693">
        <v>-31.969116218907999</v>
      </c>
      <c r="H693">
        <f>(Table2[[#This Row],[1Y Return vs Nifty]]-AVERAGE(Table2[1Y Return vs Nifty]))/_xlfn.STDEV.P(Table2[1Y Return vs Nifty])</f>
        <v>-1.0035293836320971</v>
      </c>
      <c r="I693">
        <v>-18.506844550942301</v>
      </c>
      <c r="J693">
        <f>(Table2[[#This Row],[1M Return vs Nifty]]-AVERAGE(Table2[1M Return vs Nifty]))/_xlfn.STDEV.P(Table2[1M Return vs Nifty])</f>
        <v>-1.7807816006423458</v>
      </c>
      <c r="K693">
        <v>-20.226429307818499</v>
      </c>
      <c r="L693">
        <f>(Table2[[#This Row],[6M Return vs Nifty]]-AVERAGE(Table2[6M Return vs Nifty]))/_xlfn.STDEV.P(Table2[6M Return vs Nifty])</f>
        <v>-0.88446689354353347</v>
      </c>
      <c r="M693">
        <v>-4.3517586244602997</v>
      </c>
      <c r="N693">
        <f>(Table2[[#This Row],[1W Return vs Nifty]]-AVERAGE(Table2[1W Return vs Nifty]))/_xlfn.STDEV.P(Table2[1W Return vs Nifty])</f>
        <v>-0.64295182248066707</v>
      </c>
      <c r="O693">
        <v>1122.43</v>
      </c>
      <c r="P693">
        <v>1163.3389485433499</v>
      </c>
      <c r="Q693">
        <v>1133.9702618763499</v>
      </c>
      <c r="R693">
        <v>11.6399857459025</v>
      </c>
      <c r="S693" s="1">
        <f>(Table2[[#This Row],[Close Price]]-Table2[[#This Row],[20D EMA]])/Table2[[#This Row],[20D EMA]]</f>
        <v>-0.10912039058114983</v>
      </c>
      <c r="T693" s="1">
        <f>(Table2[[#This Row],[Close Price]]-Table2[[#This Row],[50D EMA]])/Table2[[#This Row],[50D EMA]]</f>
        <v>-0.14044827498291351</v>
      </c>
      <c r="U693" s="1">
        <f>(Table2[[#This Row],[Close Price]]-Table2[[#This Row],[200D EMA]])/Table2[[#This Row],[200D EMA]]</f>
        <v>-0.11818675178887864</v>
      </c>
      <c r="V693">
        <v>0.91766092761328499</v>
      </c>
      <c r="W693">
        <v>995</v>
      </c>
      <c r="X693">
        <v>1054.3499999999999</v>
      </c>
      <c r="Y693">
        <v>995</v>
      </c>
      <c r="Z693">
        <v>1054.3499999999999</v>
      </c>
      <c r="AA693">
        <v>995</v>
      </c>
      <c r="AB693">
        <v>1110.0999999999999</v>
      </c>
      <c r="AC693" s="1">
        <f>(Table2[[#This Row],[Close Price]]/Table2[[#This Row],[Day Low]])-1</f>
        <v>4.9748743718593946E-3</v>
      </c>
      <c r="AD693" s="1">
        <f>(Table2[[#This Row],[Day High]]/Table2[[#This Row],[Close Price]])-1</f>
        <v>5.4402720136006666E-2</v>
      </c>
      <c r="AE693" s="1">
        <f>(Table2[[#This Row],[Close Price]]/Table2[[#This Row],[Current Week Low]])-1</f>
        <v>4.9748743718593946E-3</v>
      </c>
      <c r="AF693" s="1">
        <f>(Table2[[#This Row],[Current Week High]]/Table2[[#This Row],[Close Price]])-1</f>
        <v>5.4402720136006666E-2</v>
      </c>
      <c r="AG693" s="1">
        <f>(Table2[[#This Row],[Close Price]]/Table2[[#This Row],[Current Month Low]])-1</f>
        <v>4.9748743718593946E-3</v>
      </c>
      <c r="AH693" s="1">
        <f>(Table2[[#This Row],[Current Month High]]/Table2[[#This Row],[Close Price]])-1</f>
        <v>0.11015550777538863</v>
      </c>
      <c r="AI693">
        <v>35.906795339766902</v>
      </c>
      <c r="AJ693">
        <v>4.7068062827224999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-0.18</v>
      </c>
      <c r="AM693" t="s">
        <v>3089</v>
      </c>
      <c r="AN693">
        <v>-14.59</v>
      </c>
      <c r="AO693" t="s">
        <v>3089</v>
      </c>
      <c r="AP693">
        <v>-3.2983727086840997E-2</v>
      </c>
      <c r="AQ693">
        <f>(Table2[[#This Row],[Sharpe Ratio]]-AVERAGE(Table2[Sharpe Ratio]))/_xlfn.STDEV.P(Table2[Sharpe Ratio])</f>
        <v>-1.0781091543583283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662</v>
      </c>
      <c r="AT693">
        <f>_xlfn.RANK.AVG(Table2[[#This Row],[6M Return vs Nifty Z-Score]],Table2[6M Return vs Nifty Z-Score])</f>
        <v>619</v>
      </c>
      <c r="AU693">
        <f>_xlfn.RANK.AVG(Table2[[#This Row],[Sharpe Ratio Z-Score]],Table2[Sharpe Ratio Z-Score])</f>
        <v>624</v>
      </c>
      <c r="AV693">
        <f>(Table2[[#This Row],[Rank 1Y]]+Table2[[#This Row],[Rank 6M]]+Table2[[#This Row],[Rank Sharpe]])/3</f>
        <v>635</v>
      </c>
    </row>
    <row r="694" spans="1:48" x14ac:dyDescent="0.3">
      <c r="A694" t="s">
        <v>1213</v>
      </c>
      <c r="B694" t="s">
        <v>1214</v>
      </c>
      <c r="C694" t="s">
        <v>3030</v>
      </c>
      <c r="D694" t="s">
        <v>542</v>
      </c>
      <c r="E694">
        <v>9173.788189285</v>
      </c>
      <c r="F694">
        <v>154.9</v>
      </c>
      <c r="G694">
        <v>-17.8366755243221</v>
      </c>
      <c r="H694">
        <f>(Table2[[#This Row],[1Y Return vs Nifty]]-AVERAGE(Table2[1Y Return vs Nifty]))/_xlfn.STDEV.P(Table2[1Y Return vs Nifty])</f>
        <v>-0.78234907082917038</v>
      </c>
      <c r="I694">
        <v>-6.6085384594444898</v>
      </c>
      <c r="J694">
        <f>(Table2[[#This Row],[1M Return vs Nifty]]-AVERAGE(Table2[1M Return vs Nifty]))/_xlfn.STDEV.P(Table2[1M Return vs Nifty])</f>
        <v>-0.51905280021149702</v>
      </c>
      <c r="K694">
        <v>-26.218027989185099</v>
      </c>
      <c r="L694">
        <f>(Table2[[#This Row],[6M Return vs Nifty]]-AVERAGE(Table2[6M Return vs Nifty]))/_xlfn.STDEV.P(Table2[6M Return vs Nifty])</f>
        <v>-1.1053448382854678</v>
      </c>
      <c r="M694">
        <v>-3.26841487352538</v>
      </c>
      <c r="N694">
        <f>(Table2[[#This Row],[1W Return vs Nifty]]-AVERAGE(Table2[1W Return vs Nifty]))/_xlfn.STDEV.P(Table2[1W Return vs Nifty])</f>
        <v>-0.42674747763825754</v>
      </c>
      <c r="O694">
        <v>166.55</v>
      </c>
      <c r="P694">
        <v>167.47163117859901</v>
      </c>
      <c r="Q694">
        <v>165.36802900166501</v>
      </c>
      <c r="R694">
        <v>26.945183713439</v>
      </c>
      <c r="S694" s="1">
        <f>(Table2[[#This Row],[Close Price]]-Table2[[#This Row],[20D EMA]])/Table2[[#This Row],[20D EMA]]</f>
        <v>-6.9948964274992517E-2</v>
      </c>
      <c r="T694" s="1">
        <f>(Table2[[#This Row],[Close Price]]-Table2[[#This Row],[50D EMA]])/Table2[[#This Row],[50D EMA]]</f>
        <v>-7.5067228342644329E-2</v>
      </c>
      <c r="U694" s="1">
        <f>(Table2[[#This Row],[Close Price]]-Table2[[#This Row],[200D EMA]])/Table2[[#This Row],[200D EMA]]</f>
        <v>-6.3301407562640813E-2</v>
      </c>
      <c r="V694">
        <v>0.82092875374866603</v>
      </c>
      <c r="W694">
        <v>154.1</v>
      </c>
      <c r="X694">
        <v>163.05000000000001</v>
      </c>
      <c r="Y694">
        <v>154.1</v>
      </c>
      <c r="Z694">
        <v>163.85</v>
      </c>
      <c r="AA694">
        <v>154.1</v>
      </c>
      <c r="AB694">
        <v>175.25</v>
      </c>
      <c r="AC694" s="1">
        <f>(Table2[[#This Row],[Close Price]]/Table2[[#This Row],[Day Low]])-1</f>
        <v>5.1914341336793957E-3</v>
      </c>
      <c r="AD694" s="1">
        <f>(Table2[[#This Row],[Day High]]/Table2[[#This Row],[Close Price]])-1</f>
        <v>5.2614590058102095E-2</v>
      </c>
      <c r="AE694" s="1">
        <f>(Table2[[#This Row],[Close Price]]/Table2[[#This Row],[Current Week Low]])-1</f>
        <v>5.1914341336793957E-3</v>
      </c>
      <c r="AF694" s="1">
        <f>(Table2[[#This Row],[Current Week High]]/Table2[[#This Row],[Close Price]])-1</f>
        <v>5.7779212395093538E-2</v>
      </c>
      <c r="AG694" s="1">
        <f>(Table2[[#This Row],[Close Price]]/Table2[[#This Row],[Current Month Low]])-1</f>
        <v>5.1914341336793957E-3</v>
      </c>
      <c r="AH694" s="1">
        <f>(Table2[[#This Row],[Current Month High]]/Table2[[#This Row],[Close Price]])-1</f>
        <v>0.13137508069722403</v>
      </c>
      <c r="AI694">
        <v>35.117739365496099</v>
      </c>
      <c r="AJ694">
        <v>17.933063961926798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-0.09</v>
      </c>
      <c r="AM694" t="s">
        <v>3089</v>
      </c>
      <c r="AN694">
        <v>-6.3</v>
      </c>
      <c r="AO694" t="s">
        <v>3089</v>
      </c>
      <c r="AP694">
        <v>-4.5447423156129999E-2</v>
      </c>
      <c r="AQ694">
        <f>(Table2[[#This Row],[Sharpe Ratio]]-AVERAGE(Table2[Sharpe Ratio]))/_xlfn.STDEV.P(Table2[Sharpe Ratio])</f>
        <v>-1.2240554538061765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602</v>
      </c>
      <c r="AT694">
        <f>_xlfn.RANK.AVG(Table2[[#This Row],[6M Return vs Nifty Z-Score]],Table2[6M Return vs Nifty Z-Score])</f>
        <v>662</v>
      </c>
      <c r="AU694">
        <f>_xlfn.RANK.AVG(Table2[[#This Row],[Sharpe Ratio Z-Score]],Table2[Sharpe Ratio Z-Score])</f>
        <v>647</v>
      </c>
      <c r="AV694">
        <f>(Table2[[#This Row],[Rank 1Y]]+Table2[[#This Row],[Rank 6M]]+Table2[[#This Row],[Rank Sharpe]])/3</f>
        <v>637</v>
      </c>
    </row>
    <row r="695" spans="1:48" x14ac:dyDescent="0.3">
      <c r="A695" t="s">
        <v>2000</v>
      </c>
      <c r="B695" t="s">
        <v>2001</v>
      </c>
      <c r="C695" t="s">
        <v>3042</v>
      </c>
      <c r="D695" t="s">
        <v>1136</v>
      </c>
      <c r="E695">
        <v>3045.4856393750001</v>
      </c>
      <c r="F695">
        <v>421.25</v>
      </c>
      <c r="G695">
        <v>-56.209443427426798</v>
      </c>
      <c r="H695">
        <f>(Table2[[#This Row],[1Y Return vs Nifty]]-AVERAGE(Table2[1Y Return vs Nifty]))/_xlfn.STDEV.P(Table2[1Y Return vs Nifty])</f>
        <v>-1.3829035674897701</v>
      </c>
      <c r="I695">
        <v>-10.1720257803668</v>
      </c>
      <c r="J695">
        <f>(Table2[[#This Row],[1M Return vs Nifty]]-AVERAGE(Table2[1M Return vs Nifty]))/_xlfn.STDEV.P(Table2[1M Return vs Nifty])</f>
        <v>-0.89693470610654458</v>
      </c>
      <c r="K695">
        <v>-19.387844827466299</v>
      </c>
      <c r="L695">
        <f>(Table2[[#This Row],[6M Return vs Nifty]]-AVERAGE(Table2[6M Return vs Nifty]))/_xlfn.STDEV.P(Table2[6M Return vs Nifty])</f>
        <v>-0.85355280427238256</v>
      </c>
      <c r="M695">
        <v>-2.8393954125405099</v>
      </c>
      <c r="N695">
        <f>(Table2[[#This Row],[1W Return vs Nifty]]-AVERAGE(Table2[1W Return vs Nifty]))/_xlfn.STDEV.P(Table2[1W Return vs Nifty])</f>
        <v>-0.34112749653177155</v>
      </c>
      <c r="O695">
        <v>438.46</v>
      </c>
      <c r="P695">
        <v>426.43595212679799</v>
      </c>
      <c r="Q695">
        <v>432.527572924575</v>
      </c>
      <c r="R695">
        <v>31.1708112305006</v>
      </c>
      <c r="S695" s="1">
        <f>(Table2[[#This Row],[Close Price]]-Table2[[#This Row],[20D EMA]])/Table2[[#This Row],[20D EMA]]</f>
        <v>-3.9251014915841764E-2</v>
      </c>
      <c r="T695" s="1">
        <f>(Table2[[#This Row],[Close Price]]-Table2[[#This Row],[50D EMA]])/Table2[[#This Row],[50D EMA]]</f>
        <v>-1.2161151284111186E-2</v>
      </c>
      <c r="U695" s="1">
        <f>(Table2[[#This Row],[Close Price]]-Table2[[#This Row],[200D EMA]])/Table2[[#This Row],[200D EMA]]</f>
        <v>-2.60736508618876E-2</v>
      </c>
      <c r="V695">
        <v>0.55732372630009697</v>
      </c>
      <c r="W695">
        <v>418.3</v>
      </c>
      <c r="X695">
        <v>443.45</v>
      </c>
      <c r="Y695">
        <v>412.85</v>
      </c>
      <c r="Z695">
        <v>443.45</v>
      </c>
      <c r="AA695">
        <v>412.85</v>
      </c>
      <c r="AB695">
        <v>453.8</v>
      </c>
      <c r="AC695" s="1">
        <f>(Table2[[#This Row],[Close Price]]/Table2[[#This Row],[Day Low]])-1</f>
        <v>7.0523547693042143E-3</v>
      </c>
      <c r="AD695" s="1">
        <f>(Table2[[#This Row],[Day High]]/Table2[[#This Row],[Close Price]])-1</f>
        <v>5.2700296735904928E-2</v>
      </c>
      <c r="AE695" s="1">
        <f>(Table2[[#This Row],[Close Price]]/Table2[[#This Row],[Current Week Low]])-1</f>
        <v>2.0346372774615373E-2</v>
      </c>
      <c r="AF695" s="1">
        <f>(Table2[[#This Row],[Current Week High]]/Table2[[#This Row],[Close Price]])-1</f>
        <v>5.2700296735904928E-2</v>
      </c>
      <c r="AG695" s="1">
        <f>(Table2[[#This Row],[Close Price]]/Table2[[#This Row],[Current Month Low]])-1</f>
        <v>2.0346372774615373E-2</v>
      </c>
      <c r="AH695" s="1">
        <f>(Table2[[#This Row],[Current Month High]]/Table2[[#This Row],[Close Price]])-1</f>
        <v>7.7270029673590424E-2</v>
      </c>
      <c r="AI695">
        <v>57.649851632047401</v>
      </c>
      <c r="AJ695">
        <v>33.730158730158699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-0.01</v>
      </c>
      <c r="AM695" t="s">
        <v>3089</v>
      </c>
      <c r="AN695">
        <v>0.55000000000000004</v>
      </c>
      <c r="AO695" t="s">
        <v>3088</v>
      </c>
      <c r="AP695">
        <v>-7.3365320590849997E-3</v>
      </c>
      <c r="AQ695">
        <f>(Table2[[#This Row],[Sharpe Ratio]]-AVERAGE(Table2[Sharpe Ratio]))/_xlfn.STDEV.P(Table2[Sharpe Ratio])</f>
        <v>-0.77778787047036413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726</v>
      </c>
      <c r="AT695">
        <f>_xlfn.RANK.AVG(Table2[[#This Row],[6M Return vs Nifty Z-Score]],Table2[6M Return vs Nifty Z-Score])</f>
        <v>607</v>
      </c>
      <c r="AU695">
        <f>_xlfn.RANK.AVG(Table2[[#This Row],[Sharpe Ratio Z-Score]],Table2[Sharpe Ratio Z-Score])</f>
        <v>578</v>
      </c>
      <c r="AV695">
        <f>(Table2[[#This Row],[Rank 1Y]]+Table2[[#This Row],[Rank 6M]]+Table2[[#This Row],[Rank Sharpe]])/3</f>
        <v>637</v>
      </c>
    </row>
    <row r="696" spans="1:48" x14ac:dyDescent="0.3">
      <c r="A696" t="s">
        <v>1371</v>
      </c>
      <c r="B696" t="s">
        <v>1372</v>
      </c>
      <c r="C696" t="s">
        <v>3041</v>
      </c>
      <c r="D696" t="s">
        <v>133</v>
      </c>
      <c r="E696">
        <v>7596.2018397749998</v>
      </c>
      <c r="F696">
        <v>427.75</v>
      </c>
      <c r="G696">
        <v>-32.803017568765199</v>
      </c>
      <c r="H696">
        <f>(Table2[[#This Row],[1Y Return vs Nifty]]-AVERAGE(Table2[1Y Return vs Nifty]))/_xlfn.STDEV.P(Table2[1Y Return vs Nifty])</f>
        <v>-1.0165803891444611</v>
      </c>
      <c r="I696">
        <v>-6.2843951138045</v>
      </c>
      <c r="J696">
        <f>(Table2[[#This Row],[1M Return vs Nifty]]-AVERAGE(Table2[1M Return vs Nifty]))/_xlfn.STDEV.P(Table2[1M Return vs Nifty])</f>
        <v>-0.48467975655999501</v>
      </c>
      <c r="K696">
        <v>-34.423484909348801</v>
      </c>
      <c r="L696">
        <f>(Table2[[#This Row],[6M Return vs Nifty]]-AVERAGE(Table2[6M Return vs Nifty]))/_xlfn.STDEV.P(Table2[6M Return vs Nifty])</f>
        <v>-1.4078358021463613</v>
      </c>
      <c r="M696">
        <v>0.30194701856535699</v>
      </c>
      <c r="N696">
        <f>(Table2[[#This Row],[1W Return vs Nifty]]-AVERAGE(Table2[1W Return vs Nifty]))/_xlfn.STDEV.P(Table2[1W Return vs Nifty])</f>
        <v>0.28579436613350379</v>
      </c>
      <c r="O696">
        <v>476.43</v>
      </c>
      <c r="P696">
        <v>477.88782885695503</v>
      </c>
      <c r="Q696">
        <v>490.92020001660302</v>
      </c>
      <c r="R696">
        <v>23.922910592132901</v>
      </c>
      <c r="S696" s="1">
        <f>(Table2[[#This Row],[Close Price]]-Table2[[#This Row],[20D EMA]])/Table2[[#This Row],[20D EMA]]</f>
        <v>-0.10217660516760071</v>
      </c>
      <c r="T696" s="1">
        <f>(Table2[[#This Row],[Close Price]]-Table2[[#This Row],[50D EMA]])/Table2[[#This Row],[50D EMA]]</f>
        <v>-0.10491547561878303</v>
      </c>
      <c r="U696" s="1">
        <f>(Table2[[#This Row],[Close Price]]-Table2[[#This Row],[200D EMA]])/Table2[[#This Row],[200D EMA]]</f>
        <v>-0.12867712515082205</v>
      </c>
      <c r="V696">
        <v>0.77906699812758096</v>
      </c>
      <c r="W696">
        <v>423</v>
      </c>
      <c r="X696">
        <v>461.65</v>
      </c>
      <c r="Y696">
        <v>423</v>
      </c>
      <c r="Z696">
        <v>484.9</v>
      </c>
      <c r="AA696">
        <v>423</v>
      </c>
      <c r="AB696">
        <v>505.7</v>
      </c>
      <c r="AC696" s="1">
        <f>(Table2[[#This Row],[Close Price]]/Table2[[#This Row],[Day Low]])-1</f>
        <v>1.1229314420803771E-2</v>
      </c>
      <c r="AD696" s="1">
        <f>(Table2[[#This Row],[Day High]]/Table2[[#This Row],[Close Price]])-1</f>
        <v>7.9251899473991694E-2</v>
      </c>
      <c r="AE696" s="1">
        <f>(Table2[[#This Row],[Close Price]]/Table2[[#This Row],[Current Week Low]])-1</f>
        <v>1.1229314420803771E-2</v>
      </c>
      <c r="AF696" s="1">
        <f>(Table2[[#This Row],[Current Week High]]/Table2[[#This Row],[Close Price]])-1</f>
        <v>0.13360607831677385</v>
      </c>
      <c r="AG696" s="1">
        <f>(Table2[[#This Row],[Close Price]]/Table2[[#This Row],[Current Month Low]])-1</f>
        <v>1.1229314420803771E-2</v>
      </c>
      <c r="AH696" s="1">
        <f>(Table2[[#This Row],[Current Month High]]/Table2[[#This Row],[Close Price]])-1</f>
        <v>0.18223261250730571</v>
      </c>
      <c r="AI696">
        <v>64.862653419053203</v>
      </c>
      <c r="AJ696">
        <v>10.787360787360701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0</v>
      </c>
      <c r="AM696" t="s">
        <v>3090</v>
      </c>
      <c r="AN696">
        <v>-5.59</v>
      </c>
      <c r="AO696" t="s">
        <v>3089</v>
      </c>
      <c r="AQ696">
        <f>(Table2[[#This Row],[Sharpe Ratio]]-AVERAGE(Table2[Sharpe Ratio]))/_xlfn.STDEV.P(Table2[Sharpe Ratio])</f>
        <v>-0.69187918825832739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666</v>
      </c>
      <c r="AT696">
        <f>_xlfn.RANK.AVG(Table2[[#This Row],[6M Return vs Nifty Z-Score]],Table2[6M Return vs Nifty Z-Score])</f>
        <v>707</v>
      </c>
      <c r="AU696">
        <f>_xlfn.RANK.AVG(Table2[[#This Row],[Sharpe Ratio Z-Score]],Table2[Sharpe Ratio Z-Score])</f>
        <v>542.5</v>
      </c>
      <c r="AV696">
        <f>(Table2[[#This Row],[Rank 1Y]]+Table2[[#This Row],[Rank 6M]]+Table2[[#This Row],[Rank Sharpe]])/3</f>
        <v>638.5</v>
      </c>
    </row>
    <row r="697" spans="1:48" x14ac:dyDescent="0.3">
      <c r="A697" t="s">
        <v>1681</v>
      </c>
      <c r="B697" t="s">
        <v>1682</v>
      </c>
      <c r="C697" t="s">
        <v>3034</v>
      </c>
      <c r="D697" t="s">
        <v>51</v>
      </c>
      <c r="E697">
        <v>4594.9112999999998</v>
      </c>
      <c r="F697">
        <v>499.8</v>
      </c>
      <c r="G697">
        <v>-33.641685311253802</v>
      </c>
      <c r="H697">
        <f>(Table2[[#This Row],[1Y Return vs Nifty]]-AVERAGE(Table2[1Y Return vs Nifty]))/_xlfn.STDEV.P(Table2[1Y Return vs Nifty])</f>
        <v>-1.0297059912701025</v>
      </c>
      <c r="I697">
        <v>-9.6382421233634208</v>
      </c>
      <c r="J697">
        <f>(Table2[[#This Row],[1M Return vs Nifty]]-AVERAGE(Table2[1M Return vs Nifty]))/_xlfn.STDEV.P(Table2[1M Return vs Nifty])</f>
        <v>-0.84033083257519181</v>
      </c>
      <c r="K697">
        <v>-16.620621775237499</v>
      </c>
      <c r="L697">
        <f>(Table2[[#This Row],[6M Return vs Nifty]]-AVERAGE(Table2[6M Return vs Nifty]))/_xlfn.STDEV.P(Table2[6M Return vs Nifty])</f>
        <v>-0.75154020748087158</v>
      </c>
      <c r="M697">
        <v>0.65757120024208304</v>
      </c>
      <c r="N697">
        <f>(Table2[[#This Row],[1W Return vs Nifty]]-AVERAGE(Table2[1W Return vs Nifty]))/_xlfn.STDEV.P(Table2[1W Return vs Nifty])</f>
        <v>0.35676675430040011</v>
      </c>
      <c r="O697">
        <v>516.02</v>
      </c>
      <c r="P697">
        <v>514.09846524565603</v>
      </c>
      <c r="Q697">
        <v>502.71613505914098</v>
      </c>
      <c r="R697">
        <v>32.986120839904103</v>
      </c>
      <c r="S697" s="1">
        <f>(Table2[[#This Row],[Close Price]]-Table2[[#This Row],[20D EMA]])/Table2[[#This Row],[20D EMA]]</f>
        <v>-3.1432890198054279E-2</v>
      </c>
      <c r="T697" s="1">
        <f>(Table2[[#This Row],[Close Price]]-Table2[[#This Row],[50D EMA]])/Table2[[#This Row],[50D EMA]]</f>
        <v>-2.7812697785089987E-2</v>
      </c>
      <c r="U697" s="1">
        <f>(Table2[[#This Row],[Close Price]]-Table2[[#This Row],[200D EMA]])/Table2[[#This Row],[200D EMA]]</f>
        <v>-5.80075882942947E-3</v>
      </c>
      <c r="V697">
        <v>0.79536044578243403</v>
      </c>
      <c r="W697">
        <v>497.5</v>
      </c>
      <c r="X697">
        <v>507.9</v>
      </c>
      <c r="Y697">
        <v>494.5</v>
      </c>
      <c r="Z697">
        <v>511.4</v>
      </c>
      <c r="AA697">
        <v>494.5</v>
      </c>
      <c r="AB697">
        <v>516.95000000000005</v>
      </c>
      <c r="AC697" s="1">
        <f>(Table2[[#This Row],[Close Price]]/Table2[[#This Row],[Day Low]])-1</f>
        <v>4.623115577889525E-3</v>
      </c>
      <c r="AD697" s="1">
        <f>(Table2[[#This Row],[Day High]]/Table2[[#This Row],[Close Price]])-1</f>
        <v>1.6206482593037252E-2</v>
      </c>
      <c r="AE697" s="1">
        <f>(Table2[[#This Row],[Close Price]]/Table2[[#This Row],[Current Week Low]])-1</f>
        <v>1.0717896865520826E-2</v>
      </c>
      <c r="AF697" s="1">
        <f>(Table2[[#This Row],[Current Week High]]/Table2[[#This Row],[Close Price]])-1</f>
        <v>2.3209283713485407E-2</v>
      </c>
      <c r="AG697" s="1">
        <f>(Table2[[#This Row],[Close Price]]/Table2[[#This Row],[Current Month Low]])-1</f>
        <v>1.0717896865520826E-2</v>
      </c>
      <c r="AH697" s="1">
        <f>(Table2[[#This Row],[Current Month High]]/Table2[[#This Row],[Close Price]])-1</f>
        <v>3.4313725490196179E-2</v>
      </c>
      <c r="AI697">
        <v>25.050020008003202</v>
      </c>
      <c r="AJ697">
        <v>15.949425820670401</v>
      </c>
      <c r="AK697" t="str">
        <f>IF(AND(Table2[[#This Row],[20D EMA]]&gt;Table2[[#This Row],[50D EMA]],Table2[[#This Row],[50D EMA]]&gt;Table2[[#This Row],[200D EMA]]),"Uptrend","Downtrend/NoTrend")</f>
        <v>Uptrend</v>
      </c>
      <c r="AL697">
        <v>-0.1</v>
      </c>
      <c r="AM697" t="s">
        <v>3089</v>
      </c>
      <c r="AN697">
        <v>-2.6</v>
      </c>
      <c r="AO697" t="s">
        <v>3089</v>
      </c>
      <c r="AP697">
        <v>-6.1976344305851999E-2</v>
      </c>
      <c r="AQ697">
        <f>(Table2[[#This Row],[Sharpe Ratio]]-AVERAGE(Table2[Sharpe Ratio]))/_xlfn.STDEV.P(Table2[Sharpe Ratio])</f>
        <v>-1.4176043707772255</v>
      </c>
      <c r="AR6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-3.6824146478029913</v>
      </c>
      <c r="AS697">
        <f>_xlfn.RANK.AVG(Table2[[#This Row],[1Y Return vs Nifty Z-Score]],Table2[1Y Return vs Nifty Z-Score])</f>
        <v>670</v>
      </c>
      <c r="AT697">
        <f>_xlfn.RANK.AVG(Table2[[#This Row],[6M Return vs Nifty Z-Score]],Table2[6M Return vs Nifty Z-Score])</f>
        <v>571</v>
      </c>
      <c r="AU697">
        <f>_xlfn.RANK.AVG(Table2[[#This Row],[Sharpe Ratio Z-Score]],Table2[Sharpe Ratio Z-Score])</f>
        <v>675</v>
      </c>
      <c r="AV697">
        <f>(Table2[[#This Row],[Rank 1Y]]+Table2[[#This Row],[Rank 6M]]+Table2[[#This Row],[Rank Sharpe]])/3</f>
        <v>638.66666666666663</v>
      </c>
    </row>
    <row r="698" spans="1:48" x14ac:dyDescent="0.3">
      <c r="A698" t="s">
        <v>1327</v>
      </c>
      <c r="B698" t="s">
        <v>1328</v>
      </c>
      <c r="C698" t="s">
        <v>3040</v>
      </c>
      <c r="D698" t="s">
        <v>127</v>
      </c>
      <c r="E698">
        <v>8009.9966871500001</v>
      </c>
      <c r="F698">
        <v>670.55</v>
      </c>
      <c r="G698">
        <v>-52.4400882494906</v>
      </c>
      <c r="H698">
        <f>(Table2[[#This Row],[1Y Return vs Nifty]]-AVERAGE(Table2[1Y Return vs Nifty]))/_xlfn.STDEV.P(Table2[1Y Return vs Nifty])</f>
        <v>-1.3239111276601336</v>
      </c>
      <c r="I698">
        <v>0.42630903973419798</v>
      </c>
      <c r="J698">
        <f>(Table2[[#This Row],[1M Return vs Nifty]]-AVERAGE(Table2[1M Return vs Nifty]))/_xlfn.STDEV.P(Table2[1M Return vs Nifty])</f>
        <v>0.22694159832690242</v>
      </c>
      <c r="K698">
        <v>-9.3335248447911496</v>
      </c>
      <c r="L698">
        <f>(Table2[[#This Row],[6M Return vs Nifty]]-AVERAGE(Table2[6M Return vs Nifty]))/_xlfn.STDEV.P(Table2[6M Return vs Nifty])</f>
        <v>-0.48290422587919163</v>
      </c>
      <c r="M698">
        <v>1.1488455942392499</v>
      </c>
      <c r="N698">
        <f>(Table2[[#This Row],[1W Return vs Nifty]]-AVERAGE(Table2[1W Return vs Nifty]))/_xlfn.STDEV.P(Table2[1W Return vs Nifty])</f>
        <v>0.45481103470571532</v>
      </c>
      <c r="O698">
        <v>676.07</v>
      </c>
      <c r="P698">
        <v>682.43256525658398</v>
      </c>
      <c r="Q698">
        <v>710.97648752023895</v>
      </c>
      <c r="R698">
        <v>43.802207606779596</v>
      </c>
      <c r="S698" s="1">
        <f>(Table2[[#This Row],[Close Price]]-Table2[[#This Row],[20D EMA]])/Table2[[#This Row],[20D EMA]]</f>
        <v>-8.1648350022928019E-3</v>
      </c>
      <c r="T698" s="1">
        <f>(Table2[[#This Row],[Close Price]]-Table2[[#This Row],[50D EMA]])/Table2[[#This Row],[50D EMA]]</f>
        <v>-1.7412072432558039E-2</v>
      </c>
      <c r="U698" s="1">
        <f>(Table2[[#This Row],[Close Price]]-Table2[[#This Row],[200D EMA]])/Table2[[#This Row],[200D EMA]]</f>
        <v>-5.6860512590563267E-2</v>
      </c>
      <c r="V698">
        <v>0.95774789976578401</v>
      </c>
      <c r="W698">
        <v>658.15</v>
      </c>
      <c r="X698">
        <v>678.9</v>
      </c>
      <c r="Y698">
        <v>652.1</v>
      </c>
      <c r="Z698">
        <v>710.95</v>
      </c>
      <c r="AA698">
        <v>652.1</v>
      </c>
      <c r="AB698">
        <v>710.95</v>
      </c>
      <c r="AC698" s="1">
        <f>(Table2[[#This Row],[Close Price]]/Table2[[#This Row],[Day Low]])-1</f>
        <v>1.8840689812352762E-2</v>
      </c>
      <c r="AD698" s="1">
        <f>(Table2[[#This Row],[Day High]]/Table2[[#This Row],[Close Price]])-1</f>
        <v>1.2452464394899776E-2</v>
      </c>
      <c r="AE698" s="1">
        <f>(Table2[[#This Row],[Close Price]]/Table2[[#This Row],[Current Week Low]])-1</f>
        <v>2.82932065634105E-2</v>
      </c>
      <c r="AF698" s="1">
        <f>(Table2[[#This Row],[Current Week High]]/Table2[[#This Row],[Close Price]])-1</f>
        <v>6.0249049287898204E-2</v>
      </c>
      <c r="AG698" s="1">
        <f>(Table2[[#This Row],[Close Price]]/Table2[[#This Row],[Current Month Low]])-1</f>
        <v>2.82932065634105E-2</v>
      </c>
      <c r="AH698" s="1">
        <f>(Table2[[#This Row],[Current Month High]]/Table2[[#This Row],[Close Price]])-1</f>
        <v>6.0249049287898204E-2</v>
      </c>
      <c r="AI698">
        <v>43.166057713816997</v>
      </c>
      <c r="AJ698">
        <v>12.01971266288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-0.14000000000000001</v>
      </c>
      <c r="AM698" t="s">
        <v>3089</v>
      </c>
      <c r="AN698">
        <v>-0.19</v>
      </c>
      <c r="AO698" t="s">
        <v>3089</v>
      </c>
      <c r="AP698">
        <v>-0.10130644861438801</v>
      </c>
      <c r="AQ698">
        <f>(Table2[[#This Row],[Sharpe Ratio]]-AVERAGE(Table2[Sharpe Ratio]))/_xlfn.STDEV.P(Table2[Sharpe Ratio])</f>
        <v>-1.8781485904708106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721</v>
      </c>
      <c r="AT698">
        <f>_xlfn.RANK.AVG(Table2[[#This Row],[6M Return vs Nifty Z-Score]],Table2[6M Return vs Nifty Z-Score])</f>
        <v>486</v>
      </c>
      <c r="AU698">
        <f>_xlfn.RANK.AVG(Table2[[#This Row],[Sharpe Ratio Z-Score]],Table2[Sharpe Ratio Z-Score])</f>
        <v>719</v>
      </c>
      <c r="AV698">
        <f>(Table2[[#This Row],[Rank 1Y]]+Table2[[#This Row],[Rank 6M]]+Table2[[#This Row],[Rank Sharpe]])/3</f>
        <v>642</v>
      </c>
    </row>
    <row r="699" spans="1:48" x14ac:dyDescent="0.3">
      <c r="A699" t="s">
        <v>1170</v>
      </c>
      <c r="B699" t="s">
        <v>1171</v>
      </c>
      <c r="C699" t="s">
        <v>3041</v>
      </c>
      <c r="D699" t="s">
        <v>230</v>
      </c>
      <c r="E699">
        <v>9771.7103339099995</v>
      </c>
      <c r="F699">
        <v>500.15</v>
      </c>
      <c r="G699">
        <v>-15.0475951741016</v>
      </c>
      <c r="H699">
        <f>(Table2[[#This Row],[1Y Return vs Nifty]]-AVERAGE(Table2[1Y Return vs Nifty]))/_xlfn.STDEV.P(Table2[1Y Return vs Nifty])</f>
        <v>-0.73869846032064046</v>
      </c>
      <c r="I699">
        <v>-13.692081288440299</v>
      </c>
      <c r="J699">
        <f>(Table2[[#This Row],[1M Return vs Nifty]]-AVERAGE(Table2[1M Return vs Nifty]))/_xlfn.STDEV.P(Table2[1M Return vs Nifty])</f>
        <v>-1.2702109842168585</v>
      </c>
      <c r="K699">
        <v>-26.4163598644339</v>
      </c>
      <c r="L699">
        <f>(Table2[[#This Row],[6M Return vs Nifty]]-AVERAGE(Table2[6M Return vs Nifty]))/_xlfn.STDEV.P(Table2[6M Return vs Nifty])</f>
        <v>-1.1126562653872205</v>
      </c>
      <c r="M699">
        <v>-3.5603021857742001</v>
      </c>
      <c r="N699">
        <f>(Table2[[#This Row],[1W Return vs Nifty]]-AVERAGE(Table2[1W Return vs Nifty]))/_xlfn.STDEV.P(Table2[1W Return vs Nifty])</f>
        <v>-0.48499981449634788</v>
      </c>
      <c r="O699">
        <v>529.45000000000005</v>
      </c>
      <c r="P699">
        <v>554.16591339503202</v>
      </c>
      <c r="Q699">
        <v>549.759294464552</v>
      </c>
      <c r="R699">
        <v>32.984776003674803</v>
      </c>
      <c r="S699" s="1">
        <f>(Table2[[#This Row],[Close Price]]-Table2[[#This Row],[20D EMA]])/Table2[[#This Row],[20D EMA]]</f>
        <v>-5.5340447634337646E-2</v>
      </c>
      <c r="T699" s="1">
        <f>(Table2[[#This Row],[Close Price]]-Table2[[#This Row],[50D EMA]])/Table2[[#This Row],[50D EMA]]</f>
        <v>-9.7472457416425934E-2</v>
      </c>
      <c r="U699" s="1">
        <f>(Table2[[#This Row],[Close Price]]-Table2[[#This Row],[200D EMA]])/Table2[[#This Row],[200D EMA]]</f>
        <v>-9.0238209638401637E-2</v>
      </c>
      <c r="V699">
        <v>1.66100802303693</v>
      </c>
      <c r="W699">
        <v>491</v>
      </c>
      <c r="X699">
        <v>527.95000000000005</v>
      </c>
      <c r="Y699">
        <v>485.15</v>
      </c>
      <c r="Z699">
        <v>527.95000000000005</v>
      </c>
      <c r="AA699">
        <v>485.15</v>
      </c>
      <c r="AB699">
        <v>548</v>
      </c>
      <c r="AC699" s="1">
        <f>(Table2[[#This Row],[Close Price]]/Table2[[#This Row],[Day Low]])-1</f>
        <v>1.8635437881873607E-2</v>
      </c>
      <c r="AD699" s="1">
        <f>(Table2[[#This Row],[Day High]]/Table2[[#This Row],[Close Price]])-1</f>
        <v>5.5583325002499295E-2</v>
      </c>
      <c r="AE699" s="1">
        <f>(Table2[[#This Row],[Close Price]]/Table2[[#This Row],[Current Week Low]])-1</f>
        <v>3.091827269916525E-2</v>
      </c>
      <c r="AF699" s="1">
        <f>(Table2[[#This Row],[Current Week High]]/Table2[[#This Row],[Close Price]])-1</f>
        <v>5.5583325002499295E-2</v>
      </c>
      <c r="AG699" s="1">
        <f>(Table2[[#This Row],[Close Price]]/Table2[[#This Row],[Current Month Low]])-1</f>
        <v>3.091827269916525E-2</v>
      </c>
      <c r="AH699" s="1">
        <f>(Table2[[#This Row],[Current Month High]]/Table2[[#This Row],[Close Price]])-1</f>
        <v>9.5671298610416899E-2</v>
      </c>
      <c r="AI699">
        <v>41.837448765370297</v>
      </c>
      <c r="AJ699">
        <v>21.322013341419002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-0.21</v>
      </c>
      <c r="AM699" t="s">
        <v>3089</v>
      </c>
      <c r="AN699">
        <v>-5.86</v>
      </c>
      <c r="AO699" t="s">
        <v>3089</v>
      </c>
      <c r="AP699">
        <v>-6.6703115022859E-2</v>
      </c>
      <c r="AQ699">
        <f>(Table2[[#This Row],[Sharpe Ratio]]-AVERAGE(Table2[Sharpe Ratio]))/_xlfn.STDEV.P(Table2[Sharpe Ratio])</f>
        <v>-1.4729534976052978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585</v>
      </c>
      <c r="AT699">
        <f>_xlfn.RANK.AVG(Table2[[#This Row],[6M Return vs Nifty Z-Score]],Table2[6M Return vs Nifty Z-Score])</f>
        <v>664</v>
      </c>
      <c r="AU699">
        <f>_xlfn.RANK.AVG(Table2[[#This Row],[Sharpe Ratio Z-Score]],Table2[Sharpe Ratio Z-Score])</f>
        <v>681</v>
      </c>
      <c r="AV699">
        <f>(Table2[[#This Row],[Rank 1Y]]+Table2[[#This Row],[Rank 6M]]+Table2[[#This Row],[Rank Sharpe]])/3</f>
        <v>643.33333333333337</v>
      </c>
    </row>
    <row r="700" spans="1:48" x14ac:dyDescent="0.3">
      <c r="A700" t="s">
        <v>2202</v>
      </c>
      <c r="B700" t="s">
        <v>2203</v>
      </c>
      <c r="C700" t="s">
        <v>3039</v>
      </c>
      <c r="D700" t="s">
        <v>392</v>
      </c>
      <c r="E700">
        <v>2422.4887897200001</v>
      </c>
      <c r="F700">
        <v>456.85</v>
      </c>
      <c r="G700">
        <v>-63.727244387850703</v>
      </c>
      <c r="H700">
        <f>(Table2[[#This Row],[1Y Return vs Nifty]]-AVERAGE(Table2[1Y Return vs Nifty]))/_xlfn.STDEV.P(Table2[1Y Return vs Nifty])</f>
        <v>-1.5005612038422589</v>
      </c>
      <c r="I700">
        <v>-6.5593499208180797</v>
      </c>
      <c r="J700">
        <f>(Table2[[#This Row],[1M Return vs Nifty]]-AVERAGE(Table2[1M Return vs Nifty]))/_xlfn.STDEV.P(Table2[1M Return vs Nifty])</f>
        <v>-0.51383671353842053</v>
      </c>
      <c r="K700">
        <v>-24.625739163886099</v>
      </c>
      <c r="L700">
        <f>(Table2[[#This Row],[6M Return vs Nifty]]-AVERAGE(Table2[6M Return vs Nifty]))/_xlfn.STDEV.P(Table2[6M Return vs Nifty])</f>
        <v>-1.0466457327760559</v>
      </c>
      <c r="M700">
        <v>-0.99006145824408098</v>
      </c>
      <c r="N700">
        <f>(Table2[[#This Row],[1W Return vs Nifty]]-AVERAGE(Table2[1W Return vs Nifty]))/_xlfn.STDEV.P(Table2[1W Return vs Nifty])</f>
        <v>2.7946526038098246E-2</v>
      </c>
      <c r="O700">
        <v>468.9</v>
      </c>
      <c r="P700">
        <v>479.02485905869997</v>
      </c>
      <c r="Q700">
        <v>500.45063765428199</v>
      </c>
      <c r="R700">
        <v>34.8060909167584</v>
      </c>
      <c r="S700" s="1">
        <f>(Table2[[#This Row],[Close Price]]-Table2[[#This Row],[20D EMA]])/Table2[[#This Row],[20D EMA]]</f>
        <v>-2.5698443164853816E-2</v>
      </c>
      <c r="T700" s="1">
        <f>(Table2[[#This Row],[Close Price]]-Table2[[#This Row],[50D EMA]])/Table2[[#This Row],[50D EMA]]</f>
        <v>-4.6291666579213235E-2</v>
      </c>
      <c r="U700" s="1">
        <f>(Table2[[#This Row],[Close Price]]-Table2[[#This Row],[200D EMA]])/Table2[[#This Row],[200D EMA]]</f>
        <v>-8.7122753721820365E-2</v>
      </c>
      <c r="V700">
        <v>0.65483789603484799</v>
      </c>
      <c r="W700">
        <v>450</v>
      </c>
      <c r="X700">
        <v>458.95</v>
      </c>
      <c r="Y700">
        <v>449.9</v>
      </c>
      <c r="Z700">
        <v>459.45</v>
      </c>
      <c r="AA700">
        <v>449.9</v>
      </c>
      <c r="AB700">
        <v>473.3</v>
      </c>
      <c r="AC700" s="1">
        <f>(Table2[[#This Row],[Close Price]]/Table2[[#This Row],[Day Low]])-1</f>
        <v>1.5222222222222248E-2</v>
      </c>
      <c r="AD700" s="1">
        <f>(Table2[[#This Row],[Day High]]/Table2[[#This Row],[Close Price]])-1</f>
        <v>4.5966947575790673E-3</v>
      </c>
      <c r="AE700" s="1">
        <f>(Table2[[#This Row],[Close Price]]/Table2[[#This Row],[Current Week Low]])-1</f>
        <v>1.5447877306068225E-2</v>
      </c>
      <c r="AF700" s="1">
        <f>(Table2[[#This Row],[Current Week High]]/Table2[[#This Row],[Close Price]])-1</f>
        <v>5.6911458903359247E-3</v>
      </c>
      <c r="AG700" s="1">
        <f>(Table2[[#This Row],[Close Price]]/Table2[[#This Row],[Current Month Low]])-1</f>
        <v>1.5447877306068225E-2</v>
      </c>
      <c r="AH700" s="1">
        <f>(Table2[[#This Row],[Current Month High]]/Table2[[#This Row],[Close Price]])-1</f>
        <v>3.6007442267702805E-2</v>
      </c>
      <c r="AI700">
        <v>74.827623946590705</v>
      </c>
      <c r="AJ700">
        <v>3.8295454545454501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-0.16</v>
      </c>
      <c r="AM700" t="s">
        <v>3089</v>
      </c>
      <c r="AN700">
        <v>-2.33</v>
      </c>
      <c r="AO700" t="s">
        <v>3089</v>
      </c>
      <c r="AQ700">
        <f>(Table2[[#This Row],[Sharpe Ratio]]-AVERAGE(Table2[Sharpe Ratio]))/_xlfn.STDEV.P(Table2[Sharpe Ratio])</f>
        <v>-0.69187918825832739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732</v>
      </c>
      <c r="AT700">
        <f>_xlfn.RANK.AVG(Table2[[#This Row],[6M Return vs Nifty Z-Score]],Table2[6M Return vs Nifty Z-Score])</f>
        <v>656</v>
      </c>
      <c r="AU700">
        <f>_xlfn.RANK.AVG(Table2[[#This Row],[Sharpe Ratio Z-Score]],Table2[Sharpe Ratio Z-Score])</f>
        <v>542.5</v>
      </c>
      <c r="AV700">
        <f>(Table2[[#This Row],[Rank 1Y]]+Table2[[#This Row],[Rank 6M]]+Table2[[#This Row],[Rank Sharpe]])/3</f>
        <v>643.5</v>
      </c>
    </row>
    <row r="701" spans="1:48" x14ac:dyDescent="0.3">
      <c r="A701" t="s">
        <v>2151</v>
      </c>
      <c r="B701" t="s">
        <v>2152</v>
      </c>
      <c r="C701" t="s">
        <v>3032</v>
      </c>
      <c r="D701" t="s">
        <v>371</v>
      </c>
      <c r="E701">
        <v>2572.9110470400001</v>
      </c>
      <c r="F701">
        <v>1826.4</v>
      </c>
      <c r="G701">
        <v>-27.5880513460415</v>
      </c>
      <c r="H701">
        <f>(Table2[[#This Row],[1Y Return vs Nifty]]-AVERAGE(Table2[1Y Return vs Nifty]))/_xlfn.STDEV.P(Table2[1Y Return vs Nifty])</f>
        <v>-0.93496335742816261</v>
      </c>
      <c r="I701">
        <v>-5.7716076374788496</v>
      </c>
      <c r="J701">
        <f>(Table2[[#This Row],[1M Return vs Nifty]]-AVERAGE(Table2[1M Return vs Nifty]))/_xlfn.STDEV.P(Table2[1M Return vs Nifty])</f>
        <v>-0.43030237524160281</v>
      </c>
      <c r="K701">
        <v>-17.2076312242475</v>
      </c>
      <c r="L701">
        <f>(Table2[[#This Row],[6M Return vs Nifty]]-AVERAGE(Table2[6M Return vs Nifty]))/_xlfn.STDEV.P(Table2[6M Return vs Nifty])</f>
        <v>-0.77318008150058004</v>
      </c>
      <c r="M701">
        <v>-1.5933076308849301</v>
      </c>
      <c r="N701">
        <f>(Table2[[#This Row],[1W Return vs Nifty]]-AVERAGE(Table2[1W Return vs Nifty]))/_xlfn.STDEV.P(Table2[1W Return vs Nifty])</f>
        <v>-9.2444110287583509E-2</v>
      </c>
      <c r="O701">
        <v>1907.94</v>
      </c>
      <c r="P701">
        <v>1888.1147245246</v>
      </c>
      <c r="Q701">
        <v>1863.1923645643701</v>
      </c>
      <c r="R701">
        <v>32.624019264559102</v>
      </c>
      <c r="S701" s="1">
        <f>(Table2[[#This Row],[Close Price]]-Table2[[#This Row],[20D EMA]])/Table2[[#This Row],[20D EMA]]</f>
        <v>-4.2737192993490339E-2</v>
      </c>
      <c r="T701" s="1">
        <f>(Table2[[#This Row],[Close Price]]-Table2[[#This Row],[50D EMA]])/Table2[[#This Row],[50D EMA]]</f>
        <v>-3.2685897590327181E-2</v>
      </c>
      <c r="U701" s="1">
        <f>(Table2[[#This Row],[Close Price]]-Table2[[#This Row],[200D EMA]])/Table2[[#This Row],[200D EMA]]</f>
        <v>-1.9746948980747019E-2</v>
      </c>
      <c r="V701">
        <v>1.4570244290901699</v>
      </c>
      <c r="W701">
        <v>1825</v>
      </c>
      <c r="X701">
        <v>1908.95</v>
      </c>
      <c r="Y701">
        <v>1825</v>
      </c>
      <c r="Z701">
        <v>1919</v>
      </c>
      <c r="AA701">
        <v>1825</v>
      </c>
      <c r="AB701">
        <v>2035</v>
      </c>
      <c r="AC701" s="1">
        <f>(Table2[[#This Row],[Close Price]]/Table2[[#This Row],[Day Low]])-1</f>
        <v>7.6712328767136739E-4</v>
      </c>
      <c r="AD701" s="1">
        <f>(Table2[[#This Row],[Day High]]/Table2[[#This Row],[Close Price]])-1</f>
        <v>4.5198204117389285E-2</v>
      </c>
      <c r="AE701" s="1">
        <f>(Table2[[#This Row],[Close Price]]/Table2[[#This Row],[Current Week Low]])-1</f>
        <v>7.6712328767136739E-4</v>
      </c>
      <c r="AF701" s="1">
        <f>(Table2[[#This Row],[Current Week High]]/Table2[[#This Row],[Close Price]])-1</f>
        <v>5.0700832238282922E-2</v>
      </c>
      <c r="AG701" s="1">
        <f>(Table2[[#This Row],[Close Price]]/Table2[[#This Row],[Current Month Low]])-1</f>
        <v>7.6712328767136739E-4</v>
      </c>
      <c r="AH701" s="1">
        <f>(Table2[[#This Row],[Current Month High]]/Table2[[#This Row],[Close Price]])-1</f>
        <v>0.11421375383267618</v>
      </c>
      <c r="AI701">
        <v>26.7466053438458</v>
      </c>
      <c r="AJ701">
        <v>19.294578706727599</v>
      </c>
      <c r="AK701" t="str">
        <f>IF(AND(Table2[[#This Row],[20D EMA]]&gt;Table2[[#This Row],[50D EMA]],Table2[[#This Row],[50D EMA]]&gt;Table2[[#This Row],[200D EMA]]),"Uptrend","Downtrend/NoTrend")</f>
        <v>Uptrend</v>
      </c>
      <c r="AL701">
        <v>-0.08</v>
      </c>
      <c r="AM701" t="s">
        <v>3089</v>
      </c>
      <c r="AN701">
        <v>1.49</v>
      </c>
      <c r="AO701" t="s">
        <v>3088</v>
      </c>
      <c r="AP701">
        <v>-8.5721316720790003E-2</v>
      </c>
      <c r="AQ701">
        <f>(Table2[[#This Row],[Sharpe Ratio]]-AVERAGE(Table2[Sharpe Ratio]))/_xlfn.STDEV.P(Table2[Sharpe Ratio])</f>
        <v>-1.6956511744850387</v>
      </c>
      <c r="AR7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-3.9265410989429674</v>
      </c>
      <c r="AS701">
        <f>_xlfn.RANK.AVG(Table2[[#This Row],[1Y Return vs Nifty Z-Score]],Table2[1Y Return vs Nifty Z-Score])</f>
        <v>647</v>
      </c>
      <c r="AT701">
        <f>_xlfn.RANK.AVG(Table2[[#This Row],[6M Return vs Nifty Z-Score]],Table2[6M Return vs Nifty Z-Score])</f>
        <v>578</v>
      </c>
      <c r="AU701">
        <f>_xlfn.RANK.AVG(Table2[[#This Row],[Sharpe Ratio Z-Score]],Table2[Sharpe Ratio Z-Score])</f>
        <v>706</v>
      </c>
      <c r="AV701">
        <f>(Table2[[#This Row],[Rank 1Y]]+Table2[[#This Row],[Rank 6M]]+Table2[[#This Row],[Rank Sharpe]])/3</f>
        <v>643.66666666666663</v>
      </c>
    </row>
    <row r="702" spans="1:48" x14ac:dyDescent="0.3">
      <c r="A702" t="s">
        <v>350</v>
      </c>
      <c r="B702" t="s">
        <v>351</v>
      </c>
      <c r="C702" t="s">
        <v>3030</v>
      </c>
      <c r="D702" t="s">
        <v>352</v>
      </c>
      <c r="E702">
        <v>66447.276440410002</v>
      </c>
      <c r="F702">
        <v>698.65</v>
      </c>
      <c r="G702">
        <v>-43.611610435151498</v>
      </c>
      <c r="H702">
        <f>(Table2[[#This Row],[1Y Return vs Nifty]]-AVERAGE(Table2[1Y Return vs Nifty]))/_xlfn.STDEV.P(Table2[1Y Return vs Nifty])</f>
        <v>-1.1857406922237912</v>
      </c>
      <c r="I702">
        <v>-1.25344778197285</v>
      </c>
      <c r="J702">
        <f>(Table2[[#This Row],[1M Return vs Nifty]]-AVERAGE(Table2[1M Return vs Nifty]))/_xlfn.STDEV.P(Table2[1M Return vs Nifty])</f>
        <v>4.8815607671608204E-2</v>
      </c>
      <c r="K702">
        <v>-10.812323392626499</v>
      </c>
      <c r="L702">
        <f>(Table2[[#This Row],[6M Return vs Nifty]]-AVERAGE(Table2[6M Return vs Nifty]))/_xlfn.STDEV.P(Table2[6M Return vs Nifty])</f>
        <v>-0.53741955664542518</v>
      </c>
      <c r="M702">
        <v>2.33873485997138</v>
      </c>
      <c r="N702">
        <f>(Table2[[#This Row],[1W Return vs Nifty]]-AVERAGE(Table2[1W Return vs Nifty]))/_xlfn.STDEV.P(Table2[1W Return vs Nifty])</f>
        <v>0.69227880881768833</v>
      </c>
      <c r="O702">
        <v>720.37</v>
      </c>
      <c r="P702">
        <v>721.81360662216196</v>
      </c>
      <c r="Q702">
        <v>739.54621273856299</v>
      </c>
      <c r="R702">
        <v>31.569373134999399</v>
      </c>
      <c r="S702" s="1">
        <f>(Table2[[#This Row],[Close Price]]-Table2[[#This Row],[20D EMA]])/Table2[[#This Row],[20D EMA]]</f>
        <v>-3.015117231422745E-2</v>
      </c>
      <c r="T702" s="1">
        <f>(Table2[[#This Row],[Close Price]]-Table2[[#This Row],[50D EMA]])/Table2[[#This Row],[50D EMA]]</f>
        <v>-3.2090842302848303E-2</v>
      </c>
      <c r="U702" s="1">
        <f>(Table2[[#This Row],[Close Price]]-Table2[[#This Row],[200D EMA]])/Table2[[#This Row],[200D EMA]]</f>
        <v>-5.5299063174325563E-2</v>
      </c>
      <c r="V702">
        <v>1.5184527357492399</v>
      </c>
      <c r="W702">
        <v>697.45</v>
      </c>
      <c r="X702">
        <v>710</v>
      </c>
      <c r="Y702">
        <v>697.45</v>
      </c>
      <c r="Z702">
        <v>712.9</v>
      </c>
      <c r="AA702">
        <v>697.45</v>
      </c>
      <c r="AB702">
        <v>726.25</v>
      </c>
      <c r="AC702" s="1">
        <f>(Table2[[#This Row],[Close Price]]/Table2[[#This Row],[Day Low]])-1</f>
        <v>1.7205534446913529E-3</v>
      </c>
      <c r="AD702" s="1">
        <f>(Table2[[#This Row],[Day High]]/Table2[[#This Row],[Close Price]])-1</f>
        <v>1.6245616546196162E-2</v>
      </c>
      <c r="AE702" s="1">
        <f>(Table2[[#This Row],[Close Price]]/Table2[[#This Row],[Current Week Low]])-1</f>
        <v>1.7205534446913529E-3</v>
      </c>
      <c r="AF702" s="1">
        <f>(Table2[[#This Row],[Current Week High]]/Table2[[#This Row],[Close Price]])-1</f>
        <v>2.0396478923638384E-2</v>
      </c>
      <c r="AG702" s="1">
        <f>(Table2[[#This Row],[Close Price]]/Table2[[#This Row],[Current Month Low]])-1</f>
        <v>1.7205534446913529E-3</v>
      </c>
      <c r="AH702" s="1">
        <f>(Table2[[#This Row],[Current Month High]]/Table2[[#This Row],[Close Price]])-1</f>
        <v>3.9504759178415449E-2</v>
      </c>
      <c r="AI702">
        <v>27.796464610319902</v>
      </c>
      <c r="AJ702">
        <v>7.8246778300794704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-7.0000000000000007E-2</v>
      </c>
      <c r="AM702" t="s">
        <v>3089</v>
      </c>
      <c r="AN702">
        <v>-2.78</v>
      </c>
      <c r="AO702" t="s">
        <v>3089</v>
      </c>
      <c r="AP702">
        <v>-0.13895153620318099</v>
      </c>
      <c r="AQ702">
        <f>(Table2[[#This Row],[Sharpe Ratio]]-AVERAGE(Table2[Sharpe Ratio]))/_xlfn.STDEV.P(Table2[Sharpe Ratio])</f>
        <v>-2.3189617485766374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710</v>
      </c>
      <c r="AT702">
        <f>_xlfn.RANK.AVG(Table2[[#This Row],[6M Return vs Nifty Z-Score]],Table2[6M Return vs Nifty Z-Score])</f>
        <v>501</v>
      </c>
      <c r="AU702">
        <f>_xlfn.RANK.AVG(Table2[[#This Row],[Sharpe Ratio Z-Score]],Table2[Sharpe Ratio Z-Score])</f>
        <v>732</v>
      </c>
      <c r="AV702">
        <f>(Table2[[#This Row],[Rank 1Y]]+Table2[[#This Row],[Rank 6M]]+Table2[[#This Row],[Rank Sharpe]])/3</f>
        <v>647.66666666666663</v>
      </c>
    </row>
    <row r="703" spans="1:48" x14ac:dyDescent="0.3">
      <c r="A703" t="s">
        <v>2002</v>
      </c>
      <c r="B703" t="s">
        <v>2003</v>
      </c>
      <c r="C703" t="s">
        <v>3038</v>
      </c>
      <c r="D703" t="s">
        <v>75</v>
      </c>
      <c r="E703">
        <v>3015.684547456</v>
      </c>
      <c r="F703">
        <v>230.72</v>
      </c>
      <c r="G703">
        <v>-23.440386873835301</v>
      </c>
      <c r="H703">
        <f>(Table2[[#This Row],[1Y Return vs Nifty]]-AVERAGE(Table2[1Y Return vs Nifty]))/_xlfn.STDEV.P(Table2[1Y Return vs Nifty])</f>
        <v>-0.8700501732733833</v>
      </c>
      <c r="I703">
        <v>-5.9366411966985604</v>
      </c>
      <c r="J703">
        <f>(Table2[[#This Row],[1M Return vs Nifty]]-AVERAGE(Table2[1M Return vs Nifty]))/_xlfn.STDEV.P(Table2[1M Return vs Nifty])</f>
        <v>-0.44780298357222159</v>
      </c>
      <c r="K703">
        <v>-20.9757965824911</v>
      </c>
      <c r="L703">
        <f>(Table2[[#This Row],[6M Return vs Nifty]]-AVERAGE(Table2[6M Return vs Nifty]))/_xlfn.STDEV.P(Table2[6M Return vs Nifty])</f>
        <v>-0.91209202538043355</v>
      </c>
      <c r="M703">
        <v>-0.40258807422993798</v>
      </c>
      <c r="N703">
        <f>(Table2[[#This Row],[1W Return vs Nifty]]-AVERAGE(Table2[1W Return vs Nifty]))/_xlfn.STDEV.P(Table2[1W Return vs Nifty])</f>
        <v>0.14518936608173022</v>
      </c>
      <c r="O703">
        <v>241.21</v>
      </c>
      <c r="P703">
        <v>239.28771754496501</v>
      </c>
      <c r="Q703">
        <v>236.73474680868699</v>
      </c>
      <c r="R703">
        <v>29.950473994709</v>
      </c>
      <c r="S703" s="1">
        <f>(Table2[[#This Row],[Close Price]]-Table2[[#This Row],[20D EMA]])/Table2[[#This Row],[20D EMA]]</f>
        <v>-4.3489075908959035E-2</v>
      </c>
      <c r="T703" s="1">
        <f>(Table2[[#This Row],[Close Price]]-Table2[[#This Row],[50D EMA]])/Table2[[#This Row],[50D EMA]]</f>
        <v>-3.580508700098671E-2</v>
      </c>
      <c r="U703" s="1">
        <f>(Table2[[#This Row],[Close Price]]-Table2[[#This Row],[200D EMA]])/Table2[[#This Row],[200D EMA]]</f>
        <v>-2.5407114459406778E-2</v>
      </c>
      <c r="V703">
        <v>0.92711472457308597</v>
      </c>
      <c r="W703">
        <v>230</v>
      </c>
      <c r="X703">
        <v>241.08</v>
      </c>
      <c r="Y703">
        <v>227.91</v>
      </c>
      <c r="Z703">
        <v>242.88</v>
      </c>
      <c r="AA703">
        <v>227.91</v>
      </c>
      <c r="AB703">
        <v>252.99</v>
      </c>
      <c r="AC703" s="1">
        <f>(Table2[[#This Row],[Close Price]]/Table2[[#This Row],[Day Low]])-1</f>
        <v>3.1304347826086598E-3</v>
      </c>
      <c r="AD703" s="1">
        <f>(Table2[[#This Row],[Day High]]/Table2[[#This Row],[Close Price]])-1</f>
        <v>4.490291262135937E-2</v>
      </c>
      <c r="AE703" s="1">
        <f>(Table2[[#This Row],[Close Price]]/Table2[[#This Row],[Current Week Low]])-1</f>
        <v>1.2329428283094135E-2</v>
      </c>
      <c r="AF703" s="1">
        <f>(Table2[[#This Row],[Current Week High]]/Table2[[#This Row],[Close Price]])-1</f>
        <v>5.2704576976421613E-2</v>
      </c>
      <c r="AG703" s="1">
        <f>(Table2[[#This Row],[Close Price]]/Table2[[#This Row],[Current Month Low]])-1</f>
        <v>1.2329428283094135E-2</v>
      </c>
      <c r="AH703" s="1">
        <f>(Table2[[#This Row],[Current Month High]]/Table2[[#This Row],[Close Price]])-1</f>
        <v>9.652392510402219E-2</v>
      </c>
      <c r="AI703">
        <v>32.194868238557497</v>
      </c>
      <c r="AJ703">
        <v>18.9278350515463</v>
      </c>
      <c r="AK703" t="str">
        <f>IF(AND(Table2[[#This Row],[20D EMA]]&gt;Table2[[#This Row],[50D EMA]],Table2[[#This Row],[50D EMA]]&gt;Table2[[#This Row],[200D EMA]]),"Uptrend","Downtrend/NoTrend")</f>
        <v>Uptrend</v>
      </c>
      <c r="AL703">
        <v>0</v>
      </c>
      <c r="AM703" t="s">
        <v>3090</v>
      </c>
      <c r="AN703">
        <v>-3.08</v>
      </c>
      <c r="AO703" t="s">
        <v>3089</v>
      </c>
      <c r="AP703">
        <v>-7.2270308007077996E-2</v>
      </c>
      <c r="AQ703">
        <f>(Table2[[#This Row],[Sharpe Ratio]]-AVERAGE(Table2[Sharpe Ratio]))/_xlfn.STDEV.P(Table2[Sharpe Ratio])</f>
        <v>-1.5381437276816587</v>
      </c>
      <c r="AR7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-3.6228995438259672</v>
      </c>
      <c r="AS703">
        <f>_xlfn.RANK.AVG(Table2[[#This Row],[1Y Return vs Nifty Z-Score]],Table2[1Y Return vs Nifty Z-Score])</f>
        <v>627</v>
      </c>
      <c r="AT703">
        <f>_xlfn.RANK.AVG(Table2[[#This Row],[6M Return vs Nifty Z-Score]],Table2[6M Return vs Nifty Z-Score])</f>
        <v>628</v>
      </c>
      <c r="AU703">
        <f>_xlfn.RANK.AVG(Table2[[#This Row],[Sharpe Ratio Z-Score]],Table2[Sharpe Ratio Z-Score])</f>
        <v>692</v>
      </c>
      <c r="AV703">
        <f>(Table2[[#This Row],[Rank 1Y]]+Table2[[#This Row],[Rank 6M]]+Table2[[#This Row],[Rank Sharpe]])/3</f>
        <v>649</v>
      </c>
    </row>
    <row r="704" spans="1:48" x14ac:dyDescent="0.3">
      <c r="A704" t="s">
        <v>1895</v>
      </c>
      <c r="B704" t="s">
        <v>1896</v>
      </c>
      <c r="C704" t="s">
        <v>3042</v>
      </c>
      <c r="D704" t="s">
        <v>1487</v>
      </c>
      <c r="E704">
        <v>3465.9749999999999</v>
      </c>
      <c r="F704">
        <v>312.25</v>
      </c>
      <c r="G704">
        <v>-54.665259143425203</v>
      </c>
      <c r="H704">
        <f>(Table2[[#This Row],[1Y Return vs Nifty]]-AVERAGE(Table2[1Y Return vs Nifty]))/_xlfn.STDEV.P(Table2[1Y Return vs Nifty])</f>
        <v>-1.3587362512885648</v>
      </c>
      <c r="I704">
        <v>-10.3429803875151</v>
      </c>
      <c r="J704">
        <f>(Table2[[#This Row],[1M Return vs Nifty]]-AVERAGE(Table2[1M Return vs Nifty]))/_xlfn.STDEV.P(Table2[1M Return vs Nifty])</f>
        <v>-0.91506319849416973</v>
      </c>
      <c r="K704">
        <v>-22.864354567429899</v>
      </c>
      <c r="L704">
        <f>(Table2[[#This Row],[6M Return vs Nifty]]-AVERAGE(Table2[6M Return vs Nifty]))/_xlfn.STDEV.P(Table2[6M Return vs Nifty])</f>
        <v>-0.9817129777210043</v>
      </c>
      <c r="M704">
        <v>-0.70205657736448202</v>
      </c>
      <c r="N704">
        <f>(Table2[[#This Row],[1W Return vs Nifty]]-AVERAGE(Table2[1W Return vs Nifty]))/_xlfn.STDEV.P(Table2[1W Return vs Nifty])</f>
        <v>8.542404093422705E-2</v>
      </c>
      <c r="O704">
        <v>320.14</v>
      </c>
      <c r="P704">
        <v>323.40528652852799</v>
      </c>
      <c r="Q704">
        <v>345.22432515172</v>
      </c>
      <c r="R704">
        <v>37.647244830427702</v>
      </c>
      <c r="S704" s="1">
        <f>(Table2[[#This Row],[Close Price]]-Table2[[#This Row],[20D EMA]])/Table2[[#This Row],[20D EMA]]</f>
        <v>-2.4645467607921492E-2</v>
      </c>
      <c r="T704" s="1">
        <f>(Table2[[#This Row],[Close Price]]-Table2[[#This Row],[50D EMA]])/Table2[[#This Row],[50D EMA]]</f>
        <v>-3.4493210201571561E-2</v>
      </c>
      <c r="U704" s="1">
        <f>(Table2[[#This Row],[Close Price]]-Table2[[#This Row],[200D EMA]])/Table2[[#This Row],[200D EMA]]</f>
        <v>-9.5515648085424926E-2</v>
      </c>
      <c r="V704">
        <v>0.92280706957470904</v>
      </c>
      <c r="W704">
        <v>308.39999999999998</v>
      </c>
      <c r="X704">
        <v>315</v>
      </c>
      <c r="Y704">
        <v>307</v>
      </c>
      <c r="Z704">
        <v>315.2</v>
      </c>
      <c r="AA704">
        <v>307</v>
      </c>
      <c r="AB704">
        <v>324.60000000000002</v>
      </c>
      <c r="AC704" s="1">
        <f>(Table2[[#This Row],[Close Price]]/Table2[[#This Row],[Day Low]])-1</f>
        <v>1.2483787289234938E-2</v>
      </c>
      <c r="AD704" s="1">
        <f>(Table2[[#This Row],[Day High]]/Table2[[#This Row],[Close Price]])-1</f>
        <v>8.8070456365092475E-3</v>
      </c>
      <c r="AE704" s="1">
        <f>(Table2[[#This Row],[Close Price]]/Table2[[#This Row],[Current Week Low]])-1</f>
        <v>1.7100977198696965E-2</v>
      </c>
      <c r="AF704" s="1">
        <f>(Table2[[#This Row],[Current Week High]]/Table2[[#This Row],[Close Price]])-1</f>
        <v>9.4475580464370434E-3</v>
      </c>
      <c r="AG704" s="1">
        <f>(Table2[[#This Row],[Close Price]]/Table2[[#This Row],[Current Month Low]])-1</f>
        <v>1.7100977198696965E-2</v>
      </c>
      <c r="AH704" s="1">
        <f>(Table2[[#This Row],[Current Month High]]/Table2[[#This Row],[Close Price]])-1</f>
        <v>3.9551641313050556E-2</v>
      </c>
      <c r="AI704">
        <v>49.463570856685301</v>
      </c>
      <c r="AJ704">
        <v>7.5241046831955902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-0.09</v>
      </c>
      <c r="AM704" t="s">
        <v>3089</v>
      </c>
      <c r="AN704">
        <v>-1</v>
      </c>
      <c r="AO704" t="s">
        <v>3089</v>
      </c>
      <c r="AP704">
        <v>-1.0399085824183999E-2</v>
      </c>
      <c r="AQ704">
        <f>(Table2[[#This Row],[Sharpe Ratio]]-AVERAGE(Table2[Sharpe Ratio]))/_xlfn.STDEV.P(Table2[Sharpe Ratio])</f>
        <v>-0.81364949501507833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724</v>
      </c>
      <c r="AT704">
        <f>_xlfn.RANK.AVG(Table2[[#This Row],[6M Return vs Nifty Z-Score]],Table2[6M Return vs Nifty Z-Score])</f>
        <v>643</v>
      </c>
      <c r="AU704">
        <f>_xlfn.RANK.AVG(Table2[[#This Row],[Sharpe Ratio Z-Score]],Table2[Sharpe Ratio Z-Score])</f>
        <v>585</v>
      </c>
      <c r="AV704">
        <f>(Table2[[#This Row],[Rank 1Y]]+Table2[[#This Row],[Rank 6M]]+Table2[[#This Row],[Rank Sharpe]])/3</f>
        <v>650.66666666666663</v>
      </c>
    </row>
    <row r="705" spans="1:48" x14ac:dyDescent="0.3">
      <c r="A705" t="s">
        <v>2174</v>
      </c>
      <c r="B705" t="s">
        <v>2175</v>
      </c>
      <c r="C705" t="s">
        <v>3036</v>
      </c>
      <c r="D705" t="s">
        <v>1602</v>
      </c>
      <c r="E705">
        <v>2500.3134004499998</v>
      </c>
      <c r="F705">
        <v>604.95000000000005</v>
      </c>
      <c r="G705">
        <v>-39.622313227171098</v>
      </c>
      <c r="H705">
        <f>(Table2[[#This Row],[1Y Return vs Nifty]]-AVERAGE(Table2[1Y Return vs Nifty]))/_xlfn.STDEV.P(Table2[1Y Return vs Nifty])</f>
        <v>-1.12330604109782</v>
      </c>
      <c r="I705">
        <v>-10.895218959689799</v>
      </c>
      <c r="J705">
        <f>(Table2[[#This Row],[1M Return vs Nifty]]-AVERAGE(Table2[1M Return vs Nifty]))/_xlfn.STDEV.P(Table2[1M Return vs Nifty])</f>
        <v>-0.97362408151931934</v>
      </c>
      <c r="K705">
        <v>-36.094203222240097</v>
      </c>
      <c r="L705">
        <f>(Table2[[#This Row],[6M Return vs Nifty]]-AVERAGE(Table2[6M Return vs Nifty]))/_xlfn.STDEV.P(Table2[6M Return vs Nifty])</f>
        <v>-1.4694261800770094</v>
      </c>
      <c r="M705">
        <v>-0.53309988822112198</v>
      </c>
      <c r="N705">
        <f>(Table2[[#This Row],[1W Return vs Nifty]]-AVERAGE(Table2[1W Return vs Nifty]))/_xlfn.STDEV.P(Table2[1W Return vs Nifty])</f>
        <v>0.11914295079220918</v>
      </c>
      <c r="O705">
        <v>642.20000000000005</v>
      </c>
      <c r="P705">
        <v>674.30733814132202</v>
      </c>
      <c r="Q705">
        <v>714.27629900805402</v>
      </c>
      <c r="R705">
        <v>21.822724068727702</v>
      </c>
      <c r="S705" s="1">
        <f>(Table2[[#This Row],[Close Price]]-Table2[[#This Row],[20D EMA]])/Table2[[#This Row],[20D EMA]]</f>
        <v>-5.8003737153534719E-2</v>
      </c>
      <c r="T705" s="1">
        <f>(Table2[[#This Row],[Close Price]]-Table2[[#This Row],[50D EMA]])/Table2[[#This Row],[50D EMA]]</f>
        <v>-0.10285716055308002</v>
      </c>
      <c r="U705" s="1">
        <f>(Table2[[#This Row],[Close Price]]-Table2[[#This Row],[200D EMA]])/Table2[[#This Row],[200D EMA]]</f>
        <v>-0.15305883613929241</v>
      </c>
      <c r="V705">
        <v>0.72267387692449903</v>
      </c>
      <c r="W705">
        <v>601</v>
      </c>
      <c r="X705">
        <v>625.75</v>
      </c>
      <c r="Y705">
        <v>601</v>
      </c>
      <c r="Z705">
        <v>627.70000000000005</v>
      </c>
      <c r="AA705">
        <v>601</v>
      </c>
      <c r="AB705">
        <v>649.54999999999995</v>
      </c>
      <c r="AC705" s="1">
        <f>(Table2[[#This Row],[Close Price]]/Table2[[#This Row],[Day Low]])-1</f>
        <v>6.5723793677205933E-3</v>
      </c>
      <c r="AD705" s="1">
        <f>(Table2[[#This Row],[Day High]]/Table2[[#This Row],[Close Price]])-1</f>
        <v>3.4383006860071008E-2</v>
      </c>
      <c r="AE705" s="1">
        <f>(Table2[[#This Row],[Close Price]]/Table2[[#This Row],[Current Week Low]])-1</f>
        <v>6.5723793677205933E-3</v>
      </c>
      <c r="AF705" s="1">
        <f>(Table2[[#This Row],[Current Week High]]/Table2[[#This Row],[Close Price]])-1</f>
        <v>3.7606413753202839E-2</v>
      </c>
      <c r="AG705" s="1">
        <f>(Table2[[#This Row],[Close Price]]/Table2[[#This Row],[Current Month Low]])-1</f>
        <v>6.5723793677205933E-3</v>
      </c>
      <c r="AH705" s="1">
        <f>(Table2[[#This Row],[Current Month High]]/Table2[[#This Row],[Close Price]])-1</f>
        <v>7.3725101248036884E-2</v>
      </c>
      <c r="AI705">
        <v>49.599140424828398</v>
      </c>
      <c r="AJ705">
        <v>0.65723793677205899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-0.24</v>
      </c>
      <c r="AM705" t="s">
        <v>3089</v>
      </c>
      <c r="AN705">
        <v>-4.5599999999999996</v>
      </c>
      <c r="AO705" t="s">
        <v>3089</v>
      </c>
      <c r="AQ705">
        <f>(Table2[[#This Row],[Sharpe Ratio]]-AVERAGE(Table2[Sharpe Ratio]))/_xlfn.STDEV.P(Table2[Sharpe Ratio])</f>
        <v>-0.69187918825832739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697</v>
      </c>
      <c r="AT705">
        <f>_xlfn.RANK.AVG(Table2[[#This Row],[6M Return vs Nifty Z-Score]],Table2[6M Return vs Nifty Z-Score])</f>
        <v>715</v>
      </c>
      <c r="AU705">
        <f>_xlfn.RANK.AVG(Table2[[#This Row],[Sharpe Ratio Z-Score]],Table2[Sharpe Ratio Z-Score])</f>
        <v>542.5</v>
      </c>
      <c r="AV705">
        <f>(Table2[[#This Row],[Rank 1Y]]+Table2[[#This Row],[Rank 6M]]+Table2[[#This Row],[Rank Sharpe]])/3</f>
        <v>651.5</v>
      </c>
    </row>
    <row r="706" spans="1:48" x14ac:dyDescent="0.3">
      <c r="A706" t="s">
        <v>612</v>
      </c>
      <c r="B706" t="s">
        <v>613</v>
      </c>
      <c r="C706" t="s">
        <v>3039</v>
      </c>
      <c r="D706" t="s">
        <v>392</v>
      </c>
      <c r="E706">
        <v>30089.117560634899</v>
      </c>
      <c r="F706">
        <v>407.05</v>
      </c>
      <c r="G706">
        <v>-24.5389918650467</v>
      </c>
      <c r="H706">
        <f>(Table2[[#This Row],[1Y Return vs Nifty]]-AVERAGE(Table2[1Y Return vs Nifty]))/_xlfn.STDEV.P(Table2[1Y Return vs Nifty])</f>
        <v>-0.88724393342099039</v>
      </c>
      <c r="I706">
        <v>3.4197129934152199</v>
      </c>
      <c r="J706">
        <f>(Table2[[#This Row],[1M Return vs Nifty]]-AVERAGE(Table2[1M Return vs Nifty]))/_xlfn.STDEV.P(Table2[1M Return vs Nifty])</f>
        <v>0.54437031050146611</v>
      </c>
      <c r="K706">
        <v>-21.8893329832487</v>
      </c>
      <c r="L706">
        <f>(Table2[[#This Row],[6M Return vs Nifty]]-AVERAGE(Table2[6M Return vs Nifty]))/_xlfn.STDEV.P(Table2[6M Return vs Nifty])</f>
        <v>-0.94576918791700371</v>
      </c>
      <c r="M706">
        <v>1.8557953020647999</v>
      </c>
      <c r="N706">
        <f>(Table2[[#This Row],[1W Return vs Nifty]]-AVERAGE(Table2[1W Return vs Nifty]))/_xlfn.STDEV.P(Table2[1W Return vs Nifty])</f>
        <v>0.59589792267183961</v>
      </c>
      <c r="O706">
        <v>397.74</v>
      </c>
      <c r="P706">
        <v>400.96990227822801</v>
      </c>
      <c r="Q706">
        <v>415.18091965273101</v>
      </c>
      <c r="R706">
        <v>59.6064270823939</v>
      </c>
      <c r="S706" s="1">
        <f>(Table2[[#This Row],[Close Price]]-Table2[[#This Row],[20D EMA]])/Table2[[#This Row],[20D EMA]]</f>
        <v>2.3407250967969029E-2</v>
      </c>
      <c r="T706" s="1">
        <f>(Table2[[#This Row],[Close Price]]-Table2[[#This Row],[50D EMA]])/Table2[[#This Row],[50D EMA]]</f>
        <v>1.5163476578232304E-2</v>
      </c>
      <c r="U706" s="1">
        <f>(Table2[[#This Row],[Close Price]]-Table2[[#This Row],[200D EMA]])/Table2[[#This Row],[200D EMA]]</f>
        <v>-1.9584039795306405E-2</v>
      </c>
      <c r="V706">
        <v>1.9275406693805199</v>
      </c>
      <c r="W706">
        <v>403</v>
      </c>
      <c r="X706">
        <v>418</v>
      </c>
      <c r="Y706">
        <v>401.4</v>
      </c>
      <c r="Z706">
        <v>425.6</v>
      </c>
      <c r="AA706">
        <v>397.4</v>
      </c>
      <c r="AB706">
        <v>425.6</v>
      </c>
      <c r="AC706" s="1">
        <f>(Table2[[#This Row],[Close Price]]/Table2[[#This Row],[Day Low]])-1</f>
        <v>1.0049627791563376E-2</v>
      </c>
      <c r="AD706" s="1">
        <f>(Table2[[#This Row],[Day High]]/Table2[[#This Row],[Close Price]])-1</f>
        <v>2.6900872128731157E-2</v>
      </c>
      <c r="AE706" s="1">
        <f>(Table2[[#This Row],[Close Price]]/Table2[[#This Row],[Current Week Low]])-1</f>
        <v>1.4075734927752936E-2</v>
      </c>
      <c r="AF706" s="1">
        <f>(Table2[[#This Row],[Current Week High]]/Table2[[#This Row],[Close Price]])-1</f>
        <v>4.5571797076526144E-2</v>
      </c>
      <c r="AG706" s="1">
        <f>(Table2[[#This Row],[Close Price]]/Table2[[#This Row],[Current Month Low]])-1</f>
        <v>2.4282838449924515E-2</v>
      </c>
      <c r="AH706" s="1">
        <f>(Table2[[#This Row],[Current Month High]]/Table2[[#This Row],[Close Price]])-1</f>
        <v>4.5571797076526144E-2</v>
      </c>
      <c r="AI706">
        <v>19.886991770052799</v>
      </c>
      <c r="AJ706">
        <v>14.9209486166008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-0.15</v>
      </c>
      <c r="AM706" t="s">
        <v>3089</v>
      </c>
      <c r="AN706">
        <v>8.75</v>
      </c>
      <c r="AO706" t="s">
        <v>3088</v>
      </c>
      <c r="AP706">
        <v>-6.9589191913243004E-2</v>
      </c>
      <c r="AQ706">
        <f>(Table2[[#This Row],[Sharpe Ratio]]-AVERAGE(Table2[Sharpe Ratio]))/_xlfn.STDEV.P(Table2[Sharpe Ratio])</f>
        <v>-1.5067486286588687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633</v>
      </c>
      <c r="AT706">
        <f>_xlfn.RANK.AVG(Table2[[#This Row],[6M Return vs Nifty Z-Score]],Table2[6M Return vs Nifty Z-Score])</f>
        <v>637</v>
      </c>
      <c r="AU706">
        <f>_xlfn.RANK.AVG(Table2[[#This Row],[Sharpe Ratio Z-Score]],Table2[Sharpe Ratio Z-Score])</f>
        <v>688</v>
      </c>
      <c r="AV706">
        <f>(Table2[[#This Row],[Rank 1Y]]+Table2[[#This Row],[Rank 6M]]+Table2[[#This Row],[Rank Sharpe]])/3</f>
        <v>652.66666666666663</v>
      </c>
    </row>
    <row r="707" spans="1:48" x14ac:dyDescent="0.3">
      <c r="A707" t="s">
        <v>1923</v>
      </c>
      <c r="B707" t="s">
        <v>1924</v>
      </c>
      <c r="C707" t="s">
        <v>3040</v>
      </c>
      <c r="D707" t="s">
        <v>1443</v>
      </c>
      <c r="E707">
        <v>3352.7619055370001</v>
      </c>
      <c r="F707">
        <v>125.21</v>
      </c>
      <c r="G707">
        <v>-53.964320197264001</v>
      </c>
      <c r="H707">
        <f>(Table2[[#This Row],[1Y Return vs Nifty]]-AVERAGE(Table2[1Y Return vs Nifty]))/_xlfn.STDEV.P(Table2[1Y Return vs Nifty])</f>
        <v>-1.3477661790471096</v>
      </c>
      <c r="I707">
        <v>-5.0288557658775801</v>
      </c>
      <c r="J707">
        <f>(Table2[[#This Row],[1M Return vs Nifty]]-AVERAGE(Table2[1M Return vs Nifty]))/_xlfn.STDEV.P(Table2[1M Return vs Nifty])</f>
        <v>-0.3515389428028543</v>
      </c>
      <c r="K707">
        <v>-17.779898794471801</v>
      </c>
      <c r="L707">
        <f>(Table2[[#This Row],[6M Return vs Nifty]]-AVERAGE(Table2[6M Return vs Nifty]))/_xlfn.STDEV.P(Table2[6M Return vs Nifty])</f>
        <v>-0.79427650191783905</v>
      </c>
      <c r="M707">
        <v>-3.0212532285290301</v>
      </c>
      <c r="N707">
        <f>(Table2[[#This Row],[1W Return vs Nifty]]-AVERAGE(Table2[1W Return vs Nifty]))/_xlfn.STDEV.P(Table2[1W Return vs Nifty])</f>
        <v>-0.37742110133296036</v>
      </c>
      <c r="O707">
        <v>133.66</v>
      </c>
      <c r="P707">
        <v>132.07978535088199</v>
      </c>
      <c r="Q707">
        <v>139.89071133327499</v>
      </c>
      <c r="R707">
        <v>24.561696387583702</v>
      </c>
      <c r="S707" s="1">
        <f>(Table2[[#This Row],[Close Price]]-Table2[[#This Row],[20D EMA]])/Table2[[#This Row],[20D EMA]]</f>
        <v>-6.3220110728714668E-2</v>
      </c>
      <c r="T707" s="1">
        <f>(Table2[[#This Row],[Close Price]]-Table2[[#This Row],[50D EMA]])/Table2[[#This Row],[50D EMA]]</f>
        <v>-5.2012390333856059E-2</v>
      </c>
      <c r="U707" s="1">
        <f>(Table2[[#This Row],[Close Price]]-Table2[[#This Row],[200D EMA]])/Table2[[#This Row],[200D EMA]]</f>
        <v>-0.10494414670820952</v>
      </c>
      <c r="V707">
        <v>0.39153850398966999</v>
      </c>
      <c r="W707">
        <v>124.3</v>
      </c>
      <c r="X707">
        <v>130.44</v>
      </c>
      <c r="Y707">
        <v>124.3</v>
      </c>
      <c r="Z707">
        <v>132.49</v>
      </c>
      <c r="AA707">
        <v>124.3</v>
      </c>
      <c r="AB707">
        <v>136.69999999999999</v>
      </c>
      <c r="AC707" s="1">
        <f>(Table2[[#This Row],[Close Price]]/Table2[[#This Row],[Day Low]])-1</f>
        <v>7.3209975864843013E-3</v>
      </c>
      <c r="AD707" s="1">
        <f>(Table2[[#This Row],[Day High]]/Table2[[#This Row],[Close Price]])-1</f>
        <v>4.1769826691158807E-2</v>
      </c>
      <c r="AE707" s="1">
        <f>(Table2[[#This Row],[Close Price]]/Table2[[#This Row],[Current Week Low]])-1</f>
        <v>7.3209975864843013E-3</v>
      </c>
      <c r="AF707" s="1">
        <f>(Table2[[#This Row],[Current Week High]]/Table2[[#This Row],[Close Price]])-1</f>
        <v>5.8142320900886668E-2</v>
      </c>
      <c r="AG707" s="1">
        <f>(Table2[[#This Row],[Close Price]]/Table2[[#This Row],[Current Month Low]])-1</f>
        <v>7.3209975864843013E-3</v>
      </c>
      <c r="AH707" s="1">
        <f>(Table2[[#This Row],[Current Month High]]/Table2[[#This Row],[Close Price]])-1</f>
        <v>9.1765833399888086E-2</v>
      </c>
      <c r="AI707">
        <v>52.383994888587097</v>
      </c>
      <c r="AJ707">
        <v>19.875538535184202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-0.04</v>
      </c>
      <c r="AM707" t="s">
        <v>3089</v>
      </c>
      <c r="AN707">
        <v>-6.87</v>
      </c>
      <c r="AO707" t="s">
        <v>3089</v>
      </c>
      <c r="AP707">
        <v>-4.6885936872087003E-2</v>
      </c>
      <c r="AQ707">
        <f>(Table2[[#This Row],[Sharpe Ratio]]-AVERAGE(Table2[Sharpe Ratio]))/_xlfn.STDEV.P(Table2[Sharpe Ratio])</f>
        <v>-1.2409000360538305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723</v>
      </c>
      <c r="AT707">
        <f>_xlfn.RANK.AVG(Table2[[#This Row],[6M Return vs Nifty Z-Score]],Table2[6M Return vs Nifty Z-Score])</f>
        <v>588</v>
      </c>
      <c r="AU707">
        <f>_xlfn.RANK.AVG(Table2[[#This Row],[Sharpe Ratio Z-Score]],Table2[Sharpe Ratio Z-Score])</f>
        <v>650</v>
      </c>
      <c r="AV707">
        <f>(Table2[[#This Row],[Rank 1Y]]+Table2[[#This Row],[Rank 6M]]+Table2[[#This Row],[Rank Sharpe]])/3</f>
        <v>653.66666666666663</v>
      </c>
    </row>
    <row r="708" spans="1:48" x14ac:dyDescent="0.3">
      <c r="A708" t="s">
        <v>579</v>
      </c>
      <c r="B708" t="s">
        <v>580</v>
      </c>
      <c r="C708" t="s">
        <v>3030</v>
      </c>
      <c r="D708" t="s">
        <v>24</v>
      </c>
      <c r="E708">
        <v>32393.388158252001</v>
      </c>
      <c r="F708">
        <v>201.08</v>
      </c>
      <c r="G708">
        <v>-35.429371051538602</v>
      </c>
      <c r="H708">
        <f>(Table2[[#This Row],[1Y Return vs Nifty]]-AVERAGE(Table2[1Y Return vs Nifty]))/_xlfn.STDEV.P(Table2[1Y Return vs Nifty])</f>
        <v>-1.0576842364843915</v>
      </c>
      <c r="I708">
        <v>1.62582354167363</v>
      </c>
      <c r="J708">
        <f>(Table2[[#This Row],[1M Return vs Nifty]]-AVERAGE(Table2[1M Return vs Nifty]))/_xlfn.STDEV.P(Table2[1M Return vs Nifty])</f>
        <v>0.3541413847496877</v>
      </c>
      <c r="K708">
        <v>-17.338549072112201</v>
      </c>
      <c r="L708">
        <f>(Table2[[#This Row],[6M Return vs Nifty]]-AVERAGE(Table2[6M Return vs Nifty]))/_xlfn.STDEV.P(Table2[6M Return vs Nifty])</f>
        <v>-0.77800631681842958</v>
      </c>
      <c r="M708">
        <v>-3.8737470161158498</v>
      </c>
      <c r="N708">
        <f>(Table2[[#This Row],[1W Return vs Nifty]]-AVERAGE(Table2[1W Return vs Nifty]))/_xlfn.STDEV.P(Table2[1W Return vs Nifty])</f>
        <v>-0.5475544137449917</v>
      </c>
      <c r="O708">
        <v>203.39</v>
      </c>
      <c r="P708">
        <v>199.55044557039699</v>
      </c>
      <c r="Q708">
        <v>206.41117225300599</v>
      </c>
      <c r="R708">
        <v>44.685928563404303</v>
      </c>
      <c r="S708" s="1">
        <f>(Table2[[#This Row],[Close Price]]-Table2[[#This Row],[20D EMA]])/Table2[[#This Row],[20D EMA]]</f>
        <v>-1.1357490535424427E-2</v>
      </c>
      <c r="T708" s="1">
        <f>(Table2[[#This Row],[Close Price]]-Table2[[#This Row],[50D EMA]])/Table2[[#This Row],[50D EMA]]</f>
        <v>7.665001324506847E-3</v>
      </c>
      <c r="U708" s="1">
        <f>(Table2[[#This Row],[Close Price]]-Table2[[#This Row],[200D EMA]])/Table2[[#This Row],[200D EMA]]</f>
        <v>-2.5827924888054771E-2</v>
      </c>
      <c r="V708">
        <v>1.6988932219420301</v>
      </c>
      <c r="W708">
        <v>199.68</v>
      </c>
      <c r="X708">
        <v>206.5</v>
      </c>
      <c r="Y708">
        <v>199.68</v>
      </c>
      <c r="Z708">
        <v>209.2</v>
      </c>
      <c r="AA708">
        <v>199.68</v>
      </c>
      <c r="AB708">
        <v>218.49</v>
      </c>
      <c r="AC708" s="1">
        <f>(Table2[[#This Row],[Close Price]]/Table2[[#This Row],[Day Low]])-1</f>
        <v>7.0112179487180626E-3</v>
      </c>
      <c r="AD708" s="1">
        <f>(Table2[[#This Row],[Day High]]/Table2[[#This Row],[Close Price]])-1</f>
        <v>2.6954445991645093E-2</v>
      </c>
      <c r="AE708" s="1">
        <f>(Table2[[#This Row],[Close Price]]/Table2[[#This Row],[Current Week Low]])-1</f>
        <v>7.0112179487180626E-3</v>
      </c>
      <c r="AF708" s="1">
        <f>(Table2[[#This Row],[Current Week High]]/Table2[[#This Row],[Close Price]])-1</f>
        <v>4.0381937537298462E-2</v>
      </c>
      <c r="AG708" s="1">
        <f>(Table2[[#This Row],[Close Price]]/Table2[[#This Row],[Current Month Low]])-1</f>
        <v>7.0112179487180626E-3</v>
      </c>
      <c r="AH708" s="1">
        <f>(Table2[[#This Row],[Current Month High]]/Table2[[#This Row],[Close Price]])-1</f>
        <v>8.6582454744380311E-2</v>
      </c>
      <c r="AI708">
        <v>30.8434453948677</v>
      </c>
      <c r="AJ708">
        <v>18.876736624297902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7.0000000000000007E-2</v>
      </c>
      <c r="AM708" t="s">
        <v>3088</v>
      </c>
      <c r="AN708">
        <v>4.4800000000000004</v>
      </c>
      <c r="AO708" t="s">
        <v>3088</v>
      </c>
      <c r="AP708">
        <v>-8.0165192095568993E-2</v>
      </c>
      <c r="AQ708">
        <f>(Table2[[#This Row],[Sharpe Ratio]]-AVERAGE(Table2[Sharpe Ratio]))/_xlfn.STDEV.P(Table2[Sharpe Ratio])</f>
        <v>-1.6305905517119796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683</v>
      </c>
      <c r="AT708">
        <f>_xlfn.RANK.AVG(Table2[[#This Row],[6M Return vs Nifty Z-Score]],Table2[6M Return vs Nifty Z-Score])</f>
        <v>581</v>
      </c>
      <c r="AU708">
        <f>_xlfn.RANK.AVG(Table2[[#This Row],[Sharpe Ratio Z-Score]],Table2[Sharpe Ratio Z-Score])</f>
        <v>698</v>
      </c>
      <c r="AV708">
        <f>(Table2[[#This Row],[Rank 1Y]]+Table2[[#This Row],[Rank 6M]]+Table2[[#This Row],[Rank Sharpe]])/3</f>
        <v>654</v>
      </c>
    </row>
    <row r="709" spans="1:48" x14ac:dyDescent="0.3">
      <c r="A709" t="s">
        <v>1271</v>
      </c>
      <c r="B709" t="s">
        <v>1272</v>
      </c>
      <c r="C709" t="s">
        <v>3044</v>
      </c>
      <c r="D709" t="s">
        <v>539</v>
      </c>
      <c r="E709">
        <v>8564.9089702399997</v>
      </c>
      <c r="F709">
        <v>779.8</v>
      </c>
      <c r="G709">
        <v>-38.733522778413402</v>
      </c>
      <c r="H709">
        <f>(Table2[[#This Row],[1Y Return vs Nifty]]-AVERAGE(Table2[1Y Return vs Nifty]))/_xlfn.STDEV.P(Table2[1Y Return vs Nifty])</f>
        <v>-1.1093959916080818</v>
      </c>
      <c r="I709">
        <v>3.5407573565662198</v>
      </c>
      <c r="J709">
        <f>(Table2[[#This Row],[1M Return vs Nifty]]-AVERAGE(Table2[1M Return vs Nifty]))/_xlfn.STDEV.P(Table2[1M Return vs Nifty])</f>
        <v>0.55720618461186233</v>
      </c>
      <c r="K709">
        <v>-24.420951983352801</v>
      </c>
      <c r="L709">
        <f>(Table2[[#This Row],[6M Return vs Nifty]]-AVERAGE(Table2[6M Return vs Nifty]))/_xlfn.STDEV.P(Table2[6M Return vs Nifty])</f>
        <v>-1.039096333366786</v>
      </c>
      <c r="M709">
        <v>3.40200813409125</v>
      </c>
      <c r="N709">
        <f>(Table2[[#This Row],[1W Return vs Nifty]]-AVERAGE(Table2[1W Return vs Nifty]))/_xlfn.STDEV.P(Table2[1W Return vs Nifty])</f>
        <v>0.90447766206361435</v>
      </c>
      <c r="O709">
        <v>780.24</v>
      </c>
      <c r="P709">
        <v>784.652147127489</v>
      </c>
      <c r="Q709">
        <v>852.06945526146103</v>
      </c>
      <c r="R709">
        <v>46.517207851863802</v>
      </c>
      <c r="S709" s="1">
        <f>(Table2[[#This Row],[Close Price]]-Table2[[#This Row],[20D EMA]])/Table2[[#This Row],[20D EMA]]</f>
        <v>-5.6392904747264248E-4</v>
      </c>
      <c r="T709" s="1">
        <f>(Table2[[#This Row],[Close Price]]-Table2[[#This Row],[50D EMA]])/Table2[[#This Row],[50D EMA]]</f>
        <v>-6.1838193462569833E-3</v>
      </c>
      <c r="U709" s="1">
        <f>(Table2[[#This Row],[Close Price]]-Table2[[#This Row],[200D EMA]])/Table2[[#This Row],[200D EMA]]</f>
        <v>-8.4816390043326806E-2</v>
      </c>
      <c r="V709">
        <v>1.96534955408262</v>
      </c>
      <c r="W709">
        <v>775.75</v>
      </c>
      <c r="X709">
        <v>785</v>
      </c>
      <c r="Y709">
        <v>760.05</v>
      </c>
      <c r="Z709">
        <v>785</v>
      </c>
      <c r="AA709">
        <v>760.05</v>
      </c>
      <c r="AB709">
        <v>819.9</v>
      </c>
      <c r="AC709" s="1">
        <f>(Table2[[#This Row],[Close Price]]/Table2[[#This Row],[Day Low]])-1</f>
        <v>5.2207541089268616E-3</v>
      </c>
      <c r="AD709" s="1">
        <f>(Table2[[#This Row],[Day High]]/Table2[[#This Row],[Close Price]])-1</f>
        <v>6.6683765067967471E-3</v>
      </c>
      <c r="AE709" s="1">
        <f>(Table2[[#This Row],[Close Price]]/Table2[[#This Row],[Current Week Low]])-1</f>
        <v>2.598513255706858E-2</v>
      </c>
      <c r="AF709" s="1">
        <f>(Table2[[#This Row],[Current Week High]]/Table2[[#This Row],[Close Price]])-1</f>
        <v>6.6683765067967471E-3</v>
      </c>
      <c r="AG709" s="1">
        <f>(Table2[[#This Row],[Close Price]]/Table2[[#This Row],[Current Month Low]])-1</f>
        <v>2.598513255706858E-2</v>
      </c>
      <c r="AH709" s="1">
        <f>(Table2[[#This Row],[Current Month High]]/Table2[[#This Row],[Close Price]])-1</f>
        <v>5.14234419081816E-2</v>
      </c>
      <c r="AI709">
        <v>41.869710182097897</v>
      </c>
      <c r="AJ709">
        <v>8.2454192115491303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-0.04</v>
      </c>
      <c r="AM709" t="s">
        <v>3089</v>
      </c>
      <c r="AN709">
        <v>-0.65</v>
      </c>
      <c r="AO709" t="s">
        <v>3089</v>
      </c>
      <c r="AP709">
        <v>-3.0221494549164001E-2</v>
      </c>
      <c r="AQ709">
        <f>(Table2[[#This Row],[Sharpe Ratio]]-AVERAGE(Table2[Sharpe Ratio]))/_xlfn.STDEV.P(Table2[Sharpe Ratio])</f>
        <v>-1.0457642050874822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693</v>
      </c>
      <c r="AT709">
        <f>_xlfn.RANK.AVG(Table2[[#This Row],[6M Return vs Nifty Z-Score]],Table2[6M Return vs Nifty Z-Score])</f>
        <v>654</v>
      </c>
      <c r="AU709">
        <f>_xlfn.RANK.AVG(Table2[[#This Row],[Sharpe Ratio Z-Score]],Table2[Sharpe Ratio Z-Score])</f>
        <v>618</v>
      </c>
      <c r="AV709">
        <f>(Table2[[#This Row],[Rank 1Y]]+Table2[[#This Row],[Rank 6M]]+Table2[[#This Row],[Rank Sharpe]])/3</f>
        <v>655</v>
      </c>
    </row>
    <row r="710" spans="1:48" x14ac:dyDescent="0.3">
      <c r="A710" t="s">
        <v>2165</v>
      </c>
      <c r="B710" t="s">
        <v>2166</v>
      </c>
      <c r="C710" t="s">
        <v>3032</v>
      </c>
      <c r="D710" t="s">
        <v>371</v>
      </c>
      <c r="E710">
        <v>2530.38964781</v>
      </c>
      <c r="F710">
        <v>50.53</v>
      </c>
      <c r="G710">
        <v>-40.312187798378503</v>
      </c>
      <c r="H710">
        <f>(Table2[[#This Row],[1Y Return vs Nifty]]-AVERAGE(Table2[1Y Return vs Nifty]))/_xlfn.STDEV.P(Table2[1Y Return vs Nifty])</f>
        <v>-1.1341029499086877</v>
      </c>
      <c r="I710">
        <v>-5.4066620825354601</v>
      </c>
      <c r="J710">
        <f>(Table2[[#This Row],[1M Return vs Nifty]]-AVERAGE(Table2[1M Return vs Nifty]))/_xlfn.STDEV.P(Table2[1M Return vs Nifty])</f>
        <v>-0.39160255413090483</v>
      </c>
      <c r="K710">
        <v>-42.613698025384103</v>
      </c>
      <c r="L710">
        <f>(Table2[[#This Row],[6M Return vs Nifty]]-AVERAGE(Table2[6M Return vs Nifty]))/_xlfn.STDEV.P(Table2[6M Return vs Nifty])</f>
        <v>-1.7097648091231261</v>
      </c>
      <c r="M710">
        <v>-2.8073915131141902</v>
      </c>
      <c r="N710">
        <f>(Table2[[#This Row],[1W Return vs Nifty]]-AVERAGE(Table2[1W Return vs Nifty]))/_xlfn.STDEV.P(Table2[1W Return vs Nifty])</f>
        <v>-0.33474043600560116</v>
      </c>
      <c r="O710">
        <v>52.76</v>
      </c>
      <c r="P710">
        <v>54.006843982656697</v>
      </c>
      <c r="Q710">
        <v>60.783588387133101</v>
      </c>
      <c r="R710">
        <v>28.535989107104101</v>
      </c>
      <c r="S710" s="1">
        <f>(Table2[[#This Row],[Close Price]]-Table2[[#This Row],[20D EMA]])/Table2[[#This Row],[20D EMA]]</f>
        <v>-4.2266868840030267E-2</v>
      </c>
      <c r="T710" s="1">
        <f>(Table2[[#This Row],[Close Price]]-Table2[[#This Row],[50D EMA]])/Table2[[#This Row],[50D EMA]]</f>
        <v>-6.4377840404323955E-2</v>
      </c>
      <c r="U710" s="1">
        <f>(Table2[[#This Row],[Close Price]]-Table2[[#This Row],[200D EMA]])/Table2[[#This Row],[200D EMA]]</f>
        <v>-0.16869007999046692</v>
      </c>
      <c r="V710">
        <v>1.0188504229455799</v>
      </c>
      <c r="W710">
        <v>50.33</v>
      </c>
      <c r="X710">
        <v>52.5</v>
      </c>
      <c r="Y710">
        <v>49</v>
      </c>
      <c r="Z710">
        <v>52.5</v>
      </c>
      <c r="AA710">
        <v>49</v>
      </c>
      <c r="AB710">
        <v>54</v>
      </c>
      <c r="AC710" s="1">
        <f>(Table2[[#This Row],[Close Price]]/Table2[[#This Row],[Day Low]])-1</f>
        <v>3.9737730975561991E-3</v>
      </c>
      <c r="AD710" s="1">
        <f>(Table2[[#This Row],[Day High]]/Table2[[#This Row],[Close Price]])-1</f>
        <v>3.8986740550168264E-2</v>
      </c>
      <c r="AE710" s="1">
        <f>(Table2[[#This Row],[Close Price]]/Table2[[#This Row],[Current Week Low]])-1</f>
        <v>3.1224489795918409E-2</v>
      </c>
      <c r="AF710" s="1">
        <f>(Table2[[#This Row],[Current Week High]]/Table2[[#This Row],[Close Price]])-1</f>
        <v>3.8986740550168264E-2</v>
      </c>
      <c r="AG710" s="1">
        <f>(Table2[[#This Row],[Close Price]]/Table2[[#This Row],[Current Month Low]])-1</f>
        <v>3.1224489795918409E-2</v>
      </c>
      <c r="AH710" s="1">
        <f>(Table2[[#This Row],[Current Month High]]/Table2[[#This Row],[Close Price]])-1</f>
        <v>6.8672075994458792E-2</v>
      </c>
      <c r="AI710">
        <v>66.336829606174504</v>
      </c>
      <c r="AJ710">
        <v>5.0519750519750497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-0.17</v>
      </c>
      <c r="AM710" t="s">
        <v>3089</v>
      </c>
      <c r="AN710">
        <v>-3.01</v>
      </c>
      <c r="AO710" t="s">
        <v>3089</v>
      </c>
      <c r="AQ710">
        <f>(Table2[[#This Row],[Sharpe Ratio]]-AVERAGE(Table2[Sharpe Ratio]))/_xlfn.STDEV.P(Table2[Sharpe Ratio])</f>
        <v>-0.69187918825832739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699</v>
      </c>
      <c r="AT710">
        <f>_xlfn.RANK.AVG(Table2[[#This Row],[6M Return vs Nifty Z-Score]],Table2[6M Return vs Nifty Z-Score])</f>
        <v>725</v>
      </c>
      <c r="AU710">
        <f>_xlfn.RANK.AVG(Table2[[#This Row],[Sharpe Ratio Z-Score]],Table2[Sharpe Ratio Z-Score])</f>
        <v>542.5</v>
      </c>
      <c r="AV710">
        <f>(Table2[[#This Row],[Rank 1Y]]+Table2[[#This Row],[Rank 6M]]+Table2[[#This Row],[Rank Sharpe]])/3</f>
        <v>655.5</v>
      </c>
    </row>
    <row r="711" spans="1:48" x14ac:dyDescent="0.3">
      <c r="A711" t="s">
        <v>1483</v>
      </c>
      <c r="B711" t="s">
        <v>1484</v>
      </c>
      <c r="C711" t="s">
        <v>3031</v>
      </c>
      <c r="D711" t="s">
        <v>635</v>
      </c>
      <c r="E711">
        <v>6446.3426021830001</v>
      </c>
      <c r="F711">
        <v>132.19</v>
      </c>
      <c r="G711">
        <v>-39.425545593162603</v>
      </c>
      <c r="H711">
        <f>(Table2[[#This Row],[1Y Return vs Nifty]]-AVERAGE(Table2[1Y Return vs Nifty]))/_xlfn.STDEV.P(Table2[1Y Return vs Nifty])</f>
        <v>-1.1202265215880609</v>
      </c>
      <c r="I711">
        <v>-2.6514590781135401</v>
      </c>
      <c r="J711">
        <f>(Table2[[#This Row],[1M Return vs Nifty]]-AVERAGE(Table2[1M Return vs Nifty]))/_xlfn.STDEV.P(Table2[1M Return vs Nifty])</f>
        <v>-9.9433319705441683E-2</v>
      </c>
      <c r="K711">
        <v>-15.423076820699601</v>
      </c>
      <c r="L711">
        <f>(Table2[[#This Row],[6M Return vs Nifty]]-AVERAGE(Table2[6M Return vs Nifty]))/_xlfn.STDEV.P(Table2[6M Return vs Nifty])</f>
        <v>-0.70739318055848899</v>
      </c>
      <c r="M711">
        <v>-7.69977373418424</v>
      </c>
      <c r="N711">
        <f>(Table2[[#This Row],[1W Return vs Nifty]]-AVERAGE(Table2[1W Return vs Nifty]))/_xlfn.STDEV.P(Table2[1W Return vs Nifty])</f>
        <v>-1.3111196248939538</v>
      </c>
      <c r="O711">
        <v>139.96</v>
      </c>
      <c r="P711">
        <v>137.959933626983</v>
      </c>
      <c r="Q711">
        <v>139.616605350306</v>
      </c>
      <c r="R711">
        <v>30.6089817388733</v>
      </c>
      <c r="S711" s="1">
        <f>(Table2[[#This Row],[Close Price]]-Table2[[#This Row],[20D EMA]])/Table2[[#This Row],[20D EMA]]</f>
        <v>-5.5515861674764286E-2</v>
      </c>
      <c r="T711" s="1">
        <f>(Table2[[#This Row],[Close Price]]-Table2[[#This Row],[50D EMA]])/Table2[[#This Row],[50D EMA]]</f>
        <v>-4.1823256037392634E-2</v>
      </c>
      <c r="U711" s="1">
        <f>(Table2[[#This Row],[Close Price]]-Table2[[#This Row],[200D EMA]])/Table2[[#This Row],[200D EMA]]</f>
        <v>-5.3192851463994772E-2</v>
      </c>
      <c r="V711">
        <v>1.3184428820093701</v>
      </c>
      <c r="W711">
        <v>131.4</v>
      </c>
      <c r="X711">
        <v>136.5</v>
      </c>
      <c r="Y711">
        <v>131.4</v>
      </c>
      <c r="Z711">
        <v>136.5</v>
      </c>
      <c r="AA711">
        <v>131.4</v>
      </c>
      <c r="AB711">
        <v>143.80000000000001</v>
      </c>
      <c r="AC711" s="1">
        <f>(Table2[[#This Row],[Close Price]]/Table2[[#This Row],[Day Low]])-1</f>
        <v>6.0121765601217625E-3</v>
      </c>
      <c r="AD711" s="1">
        <f>(Table2[[#This Row],[Day High]]/Table2[[#This Row],[Close Price]])-1</f>
        <v>3.2604584310462315E-2</v>
      </c>
      <c r="AE711" s="1">
        <f>(Table2[[#This Row],[Close Price]]/Table2[[#This Row],[Current Week Low]])-1</f>
        <v>6.0121765601217625E-3</v>
      </c>
      <c r="AF711" s="1">
        <f>(Table2[[#This Row],[Current Week High]]/Table2[[#This Row],[Close Price]])-1</f>
        <v>3.2604584310462315E-2</v>
      </c>
      <c r="AG711" s="1">
        <f>(Table2[[#This Row],[Close Price]]/Table2[[#This Row],[Current Month Low]])-1</f>
        <v>6.0121765601217625E-3</v>
      </c>
      <c r="AH711" s="1">
        <f>(Table2[[#This Row],[Current Month High]]/Table2[[#This Row],[Close Price]])-1</f>
        <v>8.7828126182010857E-2</v>
      </c>
      <c r="AI711">
        <v>35.448974960284403</v>
      </c>
      <c r="AJ711">
        <v>20.721461187214601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-0.04</v>
      </c>
      <c r="AM711" t="s">
        <v>3089</v>
      </c>
      <c r="AN711">
        <v>-4.0599999999999996</v>
      </c>
      <c r="AO711" t="s">
        <v>3089</v>
      </c>
      <c r="AP711">
        <v>-0.103301381819039</v>
      </c>
      <c r="AQ711">
        <f>(Table2[[#This Row],[Sharpe Ratio]]-AVERAGE(Table2[Sharpe Ratio]))/_xlfn.STDEV.P(Table2[Sharpe Ratio])</f>
        <v>-1.9015086850403391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694</v>
      </c>
      <c r="AT711">
        <f>_xlfn.RANK.AVG(Table2[[#This Row],[6M Return vs Nifty Z-Score]],Table2[6M Return vs Nifty Z-Score])</f>
        <v>557</v>
      </c>
      <c r="AU711">
        <f>_xlfn.RANK.AVG(Table2[[#This Row],[Sharpe Ratio Z-Score]],Table2[Sharpe Ratio Z-Score])</f>
        <v>720</v>
      </c>
      <c r="AV711">
        <f>(Table2[[#This Row],[Rank 1Y]]+Table2[[#This Row],[Rank 6M]]+Table2[[#This Row],[Rank Sharpe]])/3</f>
        <v>657</v>
      </c>
    </row>
    <row r="712" spans="1:48" x14ac:dyDescent="0.3">
      <c r="A712" t="s">
        <v>1728</v>
      </c>
      <c r="B712" t="s">
        <v>1729</v>
      </c>
      <c r="C712" t="s">
        <v>3030</v>
      </c>
      <c r="D712" t="s">
        <v>54</v>
      </c>
      <c r="E712">
        <v>4358.1917640000001</v>
      </c>
      <c r="F712">
        <v>433</v>
      </c>
      <c r="G712">
        <v>-49.758754292158997</v>
      </c>
      <c r="H712">
        <f>(Table2[[#This Row],[1Y Return vs Nifty]]-AVERAGE(Table2[1Y Return vs Nifty]))/_xlfn.STDEV.P(Table2[1Y Return vs Nifty])</f>
        <v>-1.281946806264544</v>
      </c>
      <c r="I712">
        <v>-3.0284764676092899</v>
      </c>
      <c r="J712">
        <f>(Table2[[#This Row],[1M Return vs Nifty]]-AVERAGE(Table2[1M Return vs Nifty]))/_xlfn.STDEV.P(Table2[1M Return vs Nifty])</f>
        <v>-0.13941327104741966</v>
      </c>
      <c r="K712">
        <v>-35.403702456869098</v>
      </c>
      <c r="L712">
        <f>(Table2[[#This Row],[6M Return vs Nifty]]-AVERAGE(Table2[6M Return vs Nifty]))/_xlfn.STDEV.P(Table2[6M Return vs Nifty])</f>
        <v>-1.44397113910903</v>
      </c>
      <c r="M712">
        <v>2.8266834045251898</v>
      </c>
      <c r="N712">
        <f>(Table2[[#This Row],[1W Return vs Nifty]]-AVERAGE(Table2[1W Return vs Nifty]))/_xlfn.STDEV.P(Table2[1W Return vs Nifty])</f>
        <v>0.78965934505193591</v>
      </c>
      <c r="O712">
        <v>438.8</v>
      </c>
      <c r="P712">
        <v>451.77838061337599</v>
      </c>
      <c r="Q712">
        <v>494.92465599142901</v>
      </c>
      <c r="R712">
        <v>41.1784418554601</v>
      </c>
      <c r="S712" s="1">
        <f>(Table2[[#This Row],[Close Price]]-Table2[[#This Row],[20D EMA]])/Table2[[#This Row],[20D EMA]]</f>
        <v>-1.3217866909753899E-2</v>
      </c>
      <c r="T712" s="1">
        <f>(Table2[[#This Row],[Close Price]]-Table2[[#This Row],[50D EMA]])/Table2[[#This Row],[50D EMA]]</f>
        <v>-4.1565469750634652E-2</v>
      </c>
      <c r="U712" s="1">
        <f>(Table2[[#This Row],[Close Price]]-Table2[[#This Row],[200D EMA]])/Table2[[#This Row],[200D EMA]]</f>
        <v>-0.12511935956672443</v>
      </c>
      <c r="V712">
        <v>0.84982057839101099</v>
      </c>
      <c r="W712">
        <v>429.05</v>
      </c>
      <c r="X712">
        <v>441.65</v>
      </c>
      <c r="Y712">
        <v>421.05</v>
      </c>
      <c r="Z712">
        <v>450.5</v>
      </c>
      <c r="AA712">
        <v>421.05</v>
      </c>
      <c r="AB712">
        <v>450.5</v>
      </c>
      <c r="AC712" s="1">
        <f>(Table2[[#This Row],[Close Price]]/Table2[[#This Row],[Day Low]])-1</f>
        <v>9.2063862020743681E-3</v>
      </c>
      <c r="AD712" s="1">
        <f>(Table2[[#This Row],[Day High]]/Table2[[#This Row],[Close Price]])-1</f>
        <v>1.9976905311778204E-2</v>
      </c>
      <c r="AE712" s="1">
        <f>(Table2[[#This Row],[Close Price]]/Table2[[#This Row],[Current Week Low]])-1</f>
        <v>2.8381427383921132E-2</v>
      </c>
      <c r="AF712" s="1">
        <f>(Table2[[#This Row],[Current Week High]]/Table2[[#This Row],[Close Price]])-1</f>
        <v>4.0415704387990692E-2</v>
      </c>
      <c r="AG712" s="1">
        <f>(Table2[[#This Row],[Close Price]]/Table2[[#This Row],[Current Month Low]])-1</f>
        <v>2.8381427383921132E-2</v>
      </c>
      <c r="AH712" s="1">
        <f>(Table2[[#This Row],[Current Month High]]/Table2[[#This Row],[Close Price]])-1</f>
        <v>4.0415704387990692E-2</v>
      </c>
      <c r="AI712">
        <v>55.854503464203198</v>
      </c>
      <c r="AJ712">
        <v>4.0365209034118203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-0.13</v>
      </c>
      <c r="AM712" t="s">
        <v>3089</v>
      </c>
      <c r="AN712">
        <v>-0.15</v>
      </c>
      <c r="AO712" t="s">
        <v>3089</v>
      </c>
      <c r="AQ712">
        <f>(Table2[[#This Row],[Sharpe Ratio]]-AVERAGE(Table2[Sharpe Ratio]))/_xlfn.STDEV.P(Table2[Sharpe Ratio])</f>
        <v>-0.69187918825832739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719</v>
      </c>
      <c r="AT712">
        <f>_xlfn.RANK.AVG(Table2[[#This Row],[6M Return vs Nifty Z-Score]],Table2[6M Return vs Nifty Z-Score])</f>
        <v>710</v>
      </c>
      <c r="AU712">
        <f>_xlfn.RANK.AVG(Table2[[#This Row],[Sharpe Ratio Z-Score]],Table2[Sharpe Ratio Z-Score])</f>
        <v>542.5</v>
      </c>
      <c r="AV712">
        <f>(Table2[[#This Row],[Rank 1Y]]+Table2[[#This Row],[Rank 6M]]+Table2[[#This Row],[Rank Sharpe]])/3</f>
        <v>657.16666666666663</v>
      </c>
    </row>
    <row r="713" spans="1:48" x14ac:dyDescent="0.3">
      <c r="A713" t="s">
        <v>1063</v>
      </c>
      <c r="B713" t="s">
        <v>1064</v>
      </c>
      <c r="C713" t="s">
        <v>3038</v>
      </c>
      <c r="D713" t="s">
        <v>75</v>
      </c>
      <c r="E713">
        <v>11677.220422335</v>
      </c>
      <c r="F713">
        <v>326.95</v>
      </c>
      <c r="G713">
        <v>-33.274489881589901</v>
      </c>
      <c r="H713">
        <f>(Table2[[#This Row],[1Y Return vs Nifty]]-AVERAGE(Table2[1Y Return vs Nifty]))/_xlfn.STDEV.P(Table2[1Y Return vs Nifty])</f>
        <v>-1.0239591849152749</v>
      </c>
      <c r="I713">
        <v>-11.3712990066679</v>
      </c>
      <c r="J713">
        <f>(Table2[[#This Row],[1M Return vs Nifty]]-AVERAGE(Table2[1M Return vs Nifty]))/_xlfn.STDEV.P(Table2[1M Return vs Nifty])</f>
        <v>-1.024108907003173</v>
      </c>
      <c r="K713">
        <v>-17.8639770250916</v>
      </c>
      <c r="L713">
        <f>(Table2[[#This Row],[6M Return vs Nifty]]-AVERAGE(Table2[6M Return vs Nifty]))/_xlfn.STDEV.P(Table2[6M Return vs Nifty])</f>
        <v>-0.79737601304407546</v>
      </c>
      <c r="M713">
        <v>-4.3452752853249699</v>
      </c>
      <c r="N713">
        <f>(Table2[[#This Row],[1W Return vs Nifty]]-AVERAGE(Table2[1W Return vs Nifty]))/_xlfn.STDEV.P(Table2[1W Return vs Nifty])</f>
        <v>-0.64165793391673209</v>
      </c>
      <c r="O713">
        <v>345.24</v>
      </c>
      <c r="P713">
        <v>344.17563931356699</v>
      </c>
      <c r="Q713">
        <v>342.81359864300998</v>
      </c>
      <c r="R713">
        <v>27.023092684878701</v>
      </c>
      <c r="S713" s="1">
        <f>(Table2[[#This Row],[Close Price]]-Table2[[#This Row],[20D EMA]])/Table2[[#This Row],[20D EMA]]</f>
        <v>-5.297763874406216E-2</v>
      </c>
      <c r="T713" s="1">
        <f>(Table2[[#This Row],[Close Price]]-Table2[[#This Row],[50D EMA]])/Table2[[#This Row],[50D EMA]]</f>
        <v>-5.0048978910658154E-2</v>
      </c>
      <c r="U713" s="1">
        <f>(Table2[[#This Row],[Close Price]]-Table2[[#This Row],[200D EMA]])/Table2[[#This Row],[200D EMA]]</f>
        <v>-4.6274706446314581E-2</v>
      </c>
      <c r="V713">
        <v>1.23254043099346</v>
      </c>
      <c r="W713">
        <v>325.14999999999998</v>
      </c>
      <c r="X713">
        <v>337</v>
      </c>
      <c r="Y713">
        <v>323.95</v>
      </c>
      <c r="Z713">
        <v>337</v>
      </c>
      <c r="AA713">
        <v>323.95</v>
      </c>
      <c r="AB713">
        <v>351</v>
      </c>
      <c r="AC713" s="1">
        <f>(Table2[[#This Row],[Close Price]]/Table2[[#This Row],[Day Low]])-1</f>
        <v>5.5359065046902689E-3</v>
      </c>
      <c r="AD713" s="1">
        <f>(Table2[[#This Row],[Day High]]/Table2[[#This Row],[Close Price]])-1</f>
        <v>3.0738645052760472E-2</v>
      </c>
      <c r="AE713" s="1">
        <f>(Table2[[#This Row],[Close Price]]/Table2[[#This Row],[Current Week Low]])-1</f>
        <v>9.2606883778361127E-3</v>
      </c>
      <c r="AF713" s="1">
        <f>(Table2[[#This Row],[Current Week High]]/Table2[[#This Row],[Close Price]])-1</f>
        <v>3.0738645052760472E-2</v>
      </c>
      <c r="AG713" s="1">
        <f>(Table2[[#This Row],[Close Price]]/Table2[[#This Row],[Current Month Low]])-1</f>
        <v>9.2606883778361127E-3</v>
      </c>
      <c r="AH713" s="1">
        <f>(Table2[[#This Row],[Current Month High]]/Table2[[#This Row],[Close Price]])-1</f>
        <v>7.3558648111331948E-2</v>
      </c>
      <c r="AI713">
        <v>21.7311515522251</v>
      </c>
      <c r="AJ713">
        <v>12.238242361826201</v>
      </c>
      <c r="AK713" t="str">
        <f>IF(AND(Table2[[#This Row],[20D EMA]]&gt;Table2[[#This Row],[50D EMA]],Table2[[#This Row],[50D EMA]]&gt;Table2[[#This Row],[200D EMA]]),"Uptrend","Downtrend/NoTrend")</f>
        <v>Uptrend</v>
      </c>
      <c r="AL713">
        <v>-0.03</v>
      </c>
      <c r="AM713" t="s">
        <v>3089</v>
      </c>
      <c r="AN713">
        <v>-2.87</v>
      </c>
      <c r="AO713" t="s">
        <v>3089</v>
      </c>
      <c r="AP713">
        <v>-0.115244785411243</v>
      </c>
      <c r="AQ713">
        <f>(Table2[[#This Row],[Sharpe Ratio]]-AVERAGE(Table2[Sharpe Ratio]))/_xlfn.STDEV.P(Table2[Sharpe Ratio])</f>
        <v>-2.041362509090924</v>
      </c>
      <c r="AR7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-5.5284645479701799</v>
      </c>
      <c r="AS713">
        <f>_xlfn.RANK.AVG(Table2[[#This Row],[1Y Return vs Nifty Z-Score]],Table2[1Y Return vs Nifty Z-Score])</f>
        <v>668</v>
      </c>
      <c r="AT713">
        <f>_xlfn.RANK.AVG(Table2[[#This Row],[6M Return vs Nifty Z-Score]],Table2[6M Return vs Nifty Z-Score])</f>
        <v>589</v>
      </c>
      <c r="AU713">
        <f>_xlfn.RANK.AVG(Table2[[#This Row],[Sharpe Ratio Z-Score]],Table2[Sharpe Ratio Z-Score])</f>
        <v>726</v>
      </c>
      <c r="AV713">
        <f>(Table2[[#This Row],[Rank 1Y]]+Table2[[#This Row],[Rank 6M]]+Table2[[#This Row],[Rank Sharpe]])/3</f>
        <v>661</v>
      </c>
    </row>
    <row r="714" spans="1:48" x14ac:dyDescent="0.3">
      <c r="A714" t="s">
        <v>1603</v>
      </c>
      <c r="B714" t="s">
        <v>1604</v>
      </c>
      <c r="C714" t="s">
        <v>3044</v>
      </c>
      <c r="D714" t="s">
        <v>296</v>
      </c>
      <c r="E714">
        <v>5355.295901038</v>
      </c>
      <c r="F714">
        <v>159.22</v>
      </c>
      <c r="G714">
        <v>-24.373824789115201</v>
      </c>
      <c r="H714">
        <f>(Table2[[#This Row],[1Y Return vs Nifty]]-AVERAGE(Table2[1Y Return vs Nifty]))/_xlfn.STDEV.P(Table2[1Y Return vs Nifty])</f>
        <v>-0.88465897967458851</v>
      </c>
      <c r="I714">
        <v>-1.9955059619919999</v>
      </c>
      <c r="J714">
        <f>(Table2[[#This Row],[1M Return vs Nifty]]-AVERAGE(Table2[1M Return vs Nifty]))/_xlfn.STDEV.P(Table2[1M Return vs Nifty])</f>
        <v>-2.9874263821485857E-2</v>
      </c>
      <c r="K714">
        <v>-27.123908415611101</v>
      </c>
      <c r="L714">
        <f>(Table2[[#This Row],[6M Return vs Nifty]]-AVERAGE(Table2[6M Return vs Nifty]))/_xlfn.STDEV.P(Table2[6M Return vs Nifty])</f>
        <v>-1.1387397663191468</v>
      </c>
      <c r="M714">
        <v>0.19643743137521599</v>
      </c>
      <c r="N714">
        <f>(Table2[[#This Row],[1W Return vs Nifty]]-AVERAGE(Table2[1W Return vs Nifty]))/_xlfn.STDEV.P(Table2[1W Return vs Nifty])</f>
        <v>0.26473767830625483</v>
      </c>
      <c r="O714">
        <v>165.87</v>
      </c>
      <c r="P714">
        <v>166.22610339484501</v>
      </c>
      <c r="Q714">
        <v>166.03250325532201</v>
      </c>
      <c r="R714">
        <v>34.630060191829003</v>
      </c>
      <c r="S714" s="1">
        <f>(Table2[[#This Row],[Close Price]]-Table2[[#This Row],[20D EMA]])/Table2[[#This Row],[20D EMA]]</f>
        <v>-4.0091638029782391E-2</v>
      </c>
      <c r="T714" s="1">
        <f>(Table2[[#This Row],[Close Price]]-Table2[[#This Row],[50D EMA]])/Table2[[#This Row],[50D EMA]]</f>
        <v>-4.2148033622631892E-2</v>
      </c>
      <c r="U714" s="1">
        <f>(Table2[[#This Row],[Close Price]]-Table2[[#This Row],[200D EMA]])/Table2[[#This Row],[200D EMA]]</f>
        <v>-4.1031142226687141E-2</v>
      </c>
      <c r="V714">
        <v>1.1108020662992</v>
      </c>
      <c r="W714">
        <v>157.5</v>
      </c>
      <c r="X714">
        <v>167.25</v>
      </c>
      <c r="Y714">
        <v>157.5</v>
      </c>
      <c r="Z714">
        <v>167.25</v>
      </c>
      <c r="AA714">
        <v>157.5</v>
      </c>
      <c r="AB714">
        <v>176.01</v>
      </c>
      <c r="AC714" s="1">
        <f>(Table2[[#This Row],[Close Price]]/Table2[[#This Row],[Day Low]])-1</f>
        <v>1.0920634920634997E-2</v>
      </c>
      <c r="AD714" s="1">
        <f>(Table2[[#This Row],[Day High]]/Table2[[#This Row],[Close Price]])-1</f>
        <v>5.0433362642884116E-2</v>
      </c>
      <c r="AE714" s="1">
        <f>(Table2[[#This Row],[Close Price]]/Table2[[#This Row],[Current Week Low]])-1</f>
        <v>1.0920634920634997E-2</v>
      </c>
      <c r="AF714" s="1">
        <f>(Table2[[#This Row],[Current Week High]]/Table2[[#This Row],[Close Price]])-1</f>
        <v>5.0433362642884116E-2</v>
      </c>
      <c r="AG714" s="1">
        <f>(Table2[[#This Row],[Close Price]]/Table2[[#This Row],[Current Month Low]])-1</f>
        <v>1.0920634920634997E-2</v>
      </c>
      <c r="AH714" s="1">
        <f>(Table2[[#This Row],[Current Month High]]/Table2[[#This Row],[Close Price]])-1</f>
        <v>0.10545157643512115</v>
      </c>
      <c r="AI714">
        <v>37.922371561361601</v>
      </c>
      <c r="AJ714">
        <v>22.429834678969598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</v>
      </c>
      <c r="AM714" t="s">
        <v>3089</v>
      </c>
      <c r="AN714">
        <v>-0.61</v>
      </c>
      <c r="AO714" t="s">
        <v>3089</v>
      </c>
      <c r="AP714">
        <v>-6.7163370023923002E-2</v>
      </c>
      <c r="AQ714">
        <f>(Table2[[#This Row],[Sharpe Ratio]]-AVERAGE(Table2[Sharpe Ratio]))/_xlfn.STDEV.P(Table2[Sharpe Ratio])</f>
        <v>-1.4783429514105115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631</v>
      </c>
      <c r="AT714">
        <f>_xlfn.RANK.AVG(Table2[[#This Row],[6M Return vs Nifty Z-Score]],Table2[6M Return vs Nifty Z-Score])</f>
        <v>669</v>
      </c>
      <c r="AU714">
        <f>_xlfn.RANK.AVG(Table2[[#This Row],[Sharpe Ratio Z-Score]],Table2[Sharpe Ratio Z-Score])</f>
        <v>683</v>
      </c>
      <c r="AV714">
        <f>(Table2[[#This Row],[Rank 1Y]]+Table2[[#This Row],[Rank 6M]]+Table2[[#This Row],[Rank Sharpe]])/3</f>
        <v>661</v>
      </c>
    </row>
    <row r="715" spans="1:48" x14ac:dyDescent="0.3">
      <c r="A715" t="s">
        <v>1469</v>
      </c>
      <c r="B715" t="s">
        <v>1470</v>
      </c>
      <c r="C715" t="s">
        <v>3041</v>
      </c>
      <c r="D715" t="s">
        <v>405</v>
      </c>
      <c r="E715">
        <v>6546.3214875900003</v>
      </c>
      <c r="F715">
        <v>592.1</v>
      </c>
      <c r="G715">
        <v>-35.536712908246997</v>
      </c>
      <c r="H715">
        <f>(Table2[[#This Row],[1Y Return vs Nifty]]-AVERAGE(Table2[1Y Return vs Nifty]))/_xlfn.STDEV.P(Table2[1Y Return vs Nifty])</f>
        <v>-1.0593641943881036</v>
      </c>
      <c r="I715">
        <v>-12.2524769081864</v>
      </c>
      <c r="J715">
        <f>(Table2[[#This Row],[1M Return vs Nifty]]-AVERAGE(Table2[1M Return vs Nifty]))/_xlfn.STDEV.P(Table2[1M Return vs Nifty])</f>
        <v>-1.1175514128606729</v>
      </c>
      <c r="K715">
        <v>-21.500789598022799</v>
      </c>
      <c r="L715">
        <f>(Table2[[#This Row],[6M Return vs Nifty]]-AVERAGE(Table2[6M Return vs Nifty]))/_xlfn.STDEV.P(Table2[6M Return vs Nifty])</f>
        <v>-0.93144568780698034</v>
      </c>
      <c r="M715">
        <v>-6.2240834198548098</v>
      </c>
      <c r="N715">
        <f>(Table2[[#This Row],[1W Return vs Nifty]]-AVERAGE(Table2[1W Return vs Nifty]))/_xlfn.STDEV.P(Table2[1W Return vs Nifty])</f>
        <v>-1.0166141576084826</v>
      </c>
      <c r="O715">
        <v>656.57</v>
      </c>
      <c r="P715">
        <v>659.00772732250198</v>
      </c>
      <c r="Q715">
        <v>649.12501107026105</v>
      </c>
      <c r="R715">
        <v>11.663991400244299</v>
      </c>
      <c r="S715" s="1">
        <f>(Table2[[#This Row],[Close Price]]-Table2[[#This Row],[20D EMA]])/Table2[[#This Row],[20D EMA]]</f>
        <v>-9.8192119652131565E-2</v>
      </c>
      <c r="T715" s="1">
        <f>(Table2[[#This Row],[Close Price]]-Table2[[#This Row],[50D EMA]])/Table2[[#This Row],[50D EMA]]</f>
        <v>-0.10152798601367383</v>
      </c>
      <c r="U715" s="1">
        <f>(Table2[[#This Row],[Close Price]]-Table2[[#This Row],[200D EMA]])/Table2[[#This Row],[200D EMA]]</f>
        <v>-8.7849043093008575E-2</v>
      </c>
      <c r="V715">
        <v>0.56372900318605201</v>
      </c>
      <c r="W715">
        <v>590</v>
      </c>
      <c r="X715">
        <v>619.4</v>
      </c>
      <c r="Y715">
        <v>590</v>
      </c>
      <c r="Z715">
        <v>631.15</v>
      </c>
      <c r="AA715">
        <v>590</v>
      </c>
      <c r="AB715">
        <v>680.3</v>
      </c>
      <c r="AC715" s="1">
        <f>(Table2[[#This Row],[Close Price]]/Table2[[#This Row],[Day Low]])-1</f>
        <v>3.5593220338983045E-3</v>
      </c>
      <c r="AD715" s="1">
        <f>(Table2[[#This Row],[Day High]]/Table2[[#This Row],[Close Price]])-1</f>
        <v>4.6107076507346578E-2</v>
      </c>
      <c r="AE715" s="1">
        <f>(Table2[[#This Row],[Close Price]]/Table2[[#This Row],[Current Week Low]])-1</f>
        <v>3.5593220338983045E-3</v>
      </c>
      <c r="AF715" s="1">
        <f>(Table2[[#This Row],[Current Week High]]/Table2[[#This Row],[Close Price]])-1</f>
        <v>6.5951697348420879E-2</v>
      </c>
      <c r="AG715" s="1">
        <f>(Table2[[#This Row],[Close Price]]/Table2[[#This Row],[Current Month Low]])-1</f>
        <v>3.5593220338983045E-3</v>
      </c>
      <c r="AH715" s="1">
        <f>(Table2[[#This Row],[Current Month High]]/Table2[[#This Row],[Close Price]])-1</f>
        <v>0.14896132410065865</v>
      </c>
      <c r="AI715">
        <v>31.058942746157701</v>
      </c>
      <c r="AJ715">
        <v>13.5705380262779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-0.18</v>
      </c>
      <c r="AM715" t="s">
        <v>3089</v>
      </c>
      <c r="AN715">
        <v>-11.8</v>
      </c>
      <c r="AO715" t="s">
        <v>3089</v>
      </c>
      <c r="AP715">
        <v>-5.7571758965996998E-2</v>
      </c>
      <c r="AQ715">
        <f>(Table2[[#This Row],[Sharpe Ratio]]-AVERAGE(Table2[Sharpe Ratio]))/_xlfn.STDEV.P(Table2[Sharpe Ratio])</f>
        <v>-1.3660279421335548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685</v>
      </c>
      <c r="AT715">
        <f>_xlfn.RANK.AVG(Table2[[#This Row],[6M Return vs Nifty Z-Score]],Table2[6M Return vs Nifty Z-Score])</f>
        <v>634</v>
      </c>
      <c r="AU715">
        <f>_xlfn.RANK.AVG(Table2[[#This Row],[Sharpe Ratio Z-Score]],Table2[Sharpe Ratio Z-Score])</f>
        <v>670</v>
      </c>
      <c r="AV715">
        <f>(Table2[[#This Row],[Rank 1Y]]+Table2[[#This Row],[Rank 6M]]+Table2[[#This Row],[Rank Sharpe]])/3</f>
        <v>663</v>
      </c>
    </row>
    <row r="716" spans="1:48" x14ac:dyDescent="0.3">
      <c r="A716" t="s">
        <v>2033</v>
      </c>
      <c r="B716" t="s">
        <v>2034</v>
      </c>
      <c r="C716" t="s">
        <v>3034</v>
      </c>
      <c r="D716" t="s">
        <v>51</v>
      </c>
      <c r="E716">
        <v>2920.3322543999998</v>
      </c>
      <c r="F716">
        <v>316.8</v>
      </c>
      <c r="G716">
        <v>-24.470008395048101</v>
      </c>
      <c r="H716">
        <f>(Table2[[#This Row],[1Y Return vs Nifty]]-AVERAGE(Table2[1Y Return vs Nifty]))/_xlfn.STDEV.P(Table2[1Y Return vs Nifty])</f>
        <v>-0.88616430494051379</v>
      </c>
      <c r="I716">
        <v>-7.0613969798931802</v>
      </c>
      <c r="J716">
        <f>(Table2[[#This Row],[1M Return vs Nifty]]-AVERAGE(Table2[1M Return vs Nifty]))/_xlfn.STDEV.P(Table2[1M Return vs Nifty])</f>
        <v>-0.56707515174428458</v>
      </c>
      <c r="K716">
        <v>-21.858056325487102</v>
      </c>
      <c r="L716">
        <f>(Table2[[#This Row],[6M Return vs Nifty]]-AVERAGE(Table2[6M Return vs Nifty]))/_xlfn.STDEV.P(Table2[6M Return vs Nifty])</f>
        <v>-0.94461618614699816</v>
      </c>
      <c r="M716">
        <v>0.27812572177535699</v>
      </c>
      <c r="N716">
        <f>(Table2[[#This Row],[1W Return vs Nifty]]-AVERAGE(Table2[1W Return vs Nifty]))/_xlfn.STDEV.P(Table2[1W Return vs Nifty])</f>
        <v>0.28104031843503885</v>
      </c>
      <c r="O716">
        <v>326.8</v>
      </c>
      <c r="P716">
        <v>328.11773020197302</v>
      </c>
      <c r="Q716">
        <v>338.213346800046</v>
      </c>
      <c r="R716">
        <v>33.071635996850503</v>
      </c>
      <c r="S716" s="1">
        <f>(Table2[[#This Row],[Close Price]]-Table2[[#This Row],[20D EMA]])/Table2[[#This Row],[20D EMA]]</f>
        <v>-3.0599755201958383E-2</v>
      </c>
      <c r="T716" s="1">
        <f>(Table2[[#This Row],[Close Price]]-Table2[[#This Row],[50D EMA]])/Table2[[#This Row],[50D EMA]]</f>
        <v>-3.4492894349251936E-2</v>
      </c>
      <c r="U716" s="1">
        <f>(Table2[[#This Row],[Close Price]]-Table2[[#This Row],[200D EMA]])/Table2[[#This Row],[200D EMA]]</f>
        <v>-6.3313133566859803E-2</v>
      </c>
      <c r="V716">
        <v>0.95404335067164503</v>
      </c>
      <c r="W716">
        <v>315.14999999999998</v>
      </c>
      <c r="X716">
        <v>332</v>
      </c>
      <c r="Y716">
        <v>315.14999999999998</v>
      </c>
      <c r="Z716">
        <v>332</v>
      </c>
      <c r="AA716">
        <v>315.14999999999998</v>
      </c>
      <c r="AB716">
        <v>338.8</v>
      </c>
      <c r="AC716" s="1">
        <f>(Table2[[#This Row],[Close Price]]/Table2[[#This Row],[Day Low]])-1</f>
        <v>5.2356020942410098E-3</v>
      </c>
      <c r="AD716" s="1">
        <f>(Table2[[#This Row],[Day High]]/Table2[[#This Row],[Close Price]])-1</f>
        <v>4.7979797979798011E-2</v>
      </c>
      <c r="AE716" s="1">
        <f>(Table2[[#This Row],[Close Price]]/Table2[[#This Row],[Current Week Low]])-1</f>
        <v>5.2356020942410098E-3</v>
      </c>
      <c r="AF716" s="1">
        <f>(Table2[[#This Row],[Current Week High]]/Table2[[#This Row],[Close Price]])-1</f>
        <v>4.7979797979798011E-2</v>
      </c>
      <c r="AG716" s="1">
        <f>(Table2[[#This Row],[Close Price]]/Table2[[#This Row],[Current Month Low]])-1</f>
        <v>5.2356020942410098E-3</v>
      </c>
      <c r="AH716" s="1">
        <f>(Table2[[#This Row],[Current Month High]]/Table2[[#This Row],[Close Price]])-1</f>
        <v>6.944444444444442E-2</v>
      </c>
      <c r="AI716">
        <v>30.997474747474701</v>
      </c>
      <c r="AJ716">
        <v>10.537334263782199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-0.13</v>
      </c>
      <c r="AM716" t="s">
        <v>3089</v>
      </c>
      <c r="AN716">
        <v>-3</v>
      </c>
      <c r="AO716" t="s">
        <v>3089</v>
      </c>
      <c r="AP716">
        <v>-0.107450348220879</v>
      </c>
      <c r="AQ716">
        <f>(Table2[[#This Row],[Sharpe Ratio]]-AVERAGE(Table2[Sharpe Ratio]))/_xlfn.STDEV.P(Table2[Sharpe Ratio])</f>
        <v>-1.9500918893736057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632</v>
      </c>
      <c r="AT716">
        <f>_xlfn.RANK.AVG(Table2[[#This Row],[6M Return vs Nifty Z-Score]],Table2[6M Return vs Nifty Z-Score])</f>
        <v>636</v>
      </c>
      <c r="AU716">
        <f>_xlfn.RANK.AVG(Table2[[#This Row],[Sharpe Ratio Z-Score]],Table2[Sharpe Ratio Z-Score])</f>
        <v>722</v>
      </c>
      <c r="AV716">
        <f>(Table2[[#This Row],[Rank 1Y]]+Table2[[#This Row],[Rank 6M]]+Table2[[#This Row],[Rank Sharpe]])/3</f>
        <v>663.33333333333337</v>
      </c>
    </row>
    <row r="717" spans="1:48" x14ac:dyDescent="0.3">
      <c r="A717" t="s">
        <v>1110</v>
      </c>
      <c r="B717" t="s">
        <v>1111</v>
      </c>
      <c r="C717" t="s">
        <v>3044</v>
      </c>
      <c r="D717" t="s">
        <v>539</v>
      </c>
      <c r="E717">
        <v>10662.86541328</v>
      </c>
      <c r="F717">
        <v>2085.4</v>
      </c>
      <c r="G717">
        <v>-35.067888469007201</v>
      </c>
      <c r="H717">
        <f>(Table2[[#This Row],[1Y Return vs Nifty]]-AVERAGE(Table2[1Y Return vs Nifty]))/_xlfn.STDEV.P(Table2[1Y Return vs Nifty])</f>
        <v>-1.0520268392658252</v>
      </c>
      <c r="I717">
        <v>-1.1510599881794801</v>
      </c>
      <c r="J717">
        <f>(Table2[[#This Row],[1M Return vs Nifty]]-AVERAGE(Table2[1M Return vs Nifty]))/_xlfn.STDEV.P(Table2[1M Return vs Nifty])</f>
        <v>5.9673088328790327E-2</v>
      </c>
      <c r="K717">
        <v>-17.266314704616601</v>
      </c>
      <c r="L717">
        <f>(Table2[[#This Row],[6M Return vs Nifty]]-AVERAGE(Table2[6M Return vs Nifty]))/_xlfn.STDEV.P(Table2[6M Return vs Nifty])</f>
        <v>-0.77534342507940501</v>
      </c>
      <c r="M717">
        <v>4.2246200294330896</v>
      </c>
      <c r="N717">
        <f>(Table2[[#This Row],[1W Return vs Nifty]]-AVERAGE(Table2[1W Return vs Nifty]))/_xlfn.STDEV.P(Table2[1W Return vs Nifty])</f>
        <v>1.0686474057285127</v>
      </c>
      <c r="O717">
        <v>2074.56</v>
      </c>
      <c r="P717">
        <v>2060.1825938785701</v>
      </c>
      <c r="Q717">
        <v>2154.21120762173</v>
      </c>
      <c r="R717">
        <v>52.049004521004598</v>
      </c>
      <c r="S717" s="1">
        <f>(Table2[[#This Row],[Close Price]]-Table2[[#This Row],[20D EMA]])/Table2[[#This Row],[20D EMA]]</f>
        <v>5.2252043806880234E-3</v>
      </c>
      <c r="T717" s="1">
        <f>(Table2[[#This Row],[Close Price]]-Table2[[#This Row],[50D EMA]])/Table2[[#This Row],[50D EMA]]</f>
        <v>1.2240374322333674E-2</v>
      </c>
      <c r="U717" s="1">
        <f>(Table2[[#This Row],[Close Price]]-Table2[[#This Row],[200D EMA]])/Table2[[#This Row],[200D EMA]]</f>
        <v>-3.1942646746183308E-2</v>
      </c>
      <c r="V717">
        <v>1.1076982527308099</v>
      </c>
      <c r="W717">
        <v>2073</v>
      </c>
      <c r="X717">
        <v>2135</v>
      </c>
      <c r="Y717">
        <v>2055</v>
      </c>
      <c r="Z717">
        <v>2135</v>
      </c>
      <c r="AA717">
        <v>2055</v>
      </c>
      <c r="AB717">
        <v>2154.65</v>
      </c>
      <c r="AC717" s="1">
        <f>(Table2[[#This Row],[Close Price]]/Table2[[#This Row],[Day Low]])-1</f>
        <v>5.9816690786300697E-3</v>
      </c>
      <c r="AD717" s="1">
        <f>(Table2[[#This Row],[Day High]]/Table2[[#This Row],[Close Price]])-1</f>
        <v>2.3784405869377467E-2</v>
      </c>
      <c r="AE717" s="1">
        <f>(Table2[[#This Row],[Close Price]]/Table2[[#This Row],[Current Week Low]])-1</f>
        <v>1.4793187347931891E-2</v>
      </c>
      <c r="AF717" s="1">
        <f>(Table2[[#This Row],[Current Week High]]/Table2[[#This Row],[Close Price]])-1</f>
        <v>2.3784405869377467E-2</v>
      </c>
      <c r="AG717" s="1">
        <f>(Table2[[#This Row],[Close Price]]/Table2[[#This Row],[Current Month Low]])-1</f>
        <v>1.4793187347931891E-2</v>
      </c>
      <c r="AH717" s="1">
        <f>(Table2[[#This Row],[Current Month High]]/Table2[[#This Row],[Close Price]])-1</f>
        <v>3.3207058597870986E-2</v>
      </c>
      <c r="AI717">
        <v>31.1498992998944</v>
      </c>
      <c r="AJ717">
        <v>15.342920353982301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0</v>
      </c>
      <c r="AM717" t="s">
        <v>3090</v>
      </c>
      <c r="AN717">
        <v>3.77</v>
      </c>
      <c r="AO717" t="s">
        <v>3088</v>
      </c>
      <c r="AP717">
        <v>-0.16293514511078899</v>
      </c>
      <c r="AQ717">
        <f>(Table2[[#This Row],[Sharpe Ratio]]-AVERAGE(Table2[Sharpe Ratio]))/_xlfn.STDEV.P(Table2[Sharpe Ratio])</f>
        <v>-2.5998029170398795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678</v>
      </c>
      <c r="AT717">
        <f>_xlfn.RANK.AVG(Table2[[#This Row],[6M Return vs Nifty Z-Score]],Table2[6M Return vs Nifty Z-Score])</f>
        <v>580</v>
      </c>
      <c r="AU717">
        <f>_xlfn.RANK.AVG(Table2[[#This Row],[Sharpe Ratio Z-Score]],Table2[Sharpe Ratio Z-Score])</f>
        <v>734</v>
      </c>
      <c r="AV717">
        <f>(Table2[[#This Row],[Rank 1Y]]+Table2[[#This Row],[Rank 6M]]+Table2[[#This Row],[Rank Sharpe]])/3</f>
        <v>664</v>
      </c>
    </row>
    <row r="718" spans="1:48" x14ac:dyDescent="0.3">
      <c r="A718" t="s">
        <v>2245</v>
      </c>
      <c r="B718" t="s">
        <v>2246</v>
      </c>
      <c r="C718" t="s">
        <v>3040</v>
      </c>
      <c r="D718" t="s">
        <v>583</v>
      </c>
      <c r="E718">
        <v>2321.3513801180002</v>
      </c>
      <c r="F718">
        <v>157.54</v>
      </c>
      <c r="G718">
        <v>-58.603249592397098</v>
      </c>
      <c r="H718">
        <f>(Table2[[#This Row],[1Y Return vs Nifty]]-AVERAGE(Table2[1Y Return vs Nifty]))/_xlfn.STDEV.P(Table2[1Y Return vs Nifty])</f>
        <v>-1.4203679239869844</v>
      </c>
      <c r="I718">
        <v>-9.0952140366418597</v>
      </c>
      <c r="J718">
        <f>(Table2[[#This Row],[1M Return vs Nifty]]-AVERAGE(Table2[1M Return vs Nifty]))/_xlfn.STDEV.P(Table2[1M Return vs Nifty])</f>
        <v>-0.78274665452575953</v>
      </c>
      <c r="K718">
        <v>-41.852400001057397</v>
      </c>
      <c r="L718">
        <f>(Table2[[#This Row],[6M Return vs Nifty]]-AVERAGE(Table2[6M Return vs Nifty]))/_xlfn.STDEV.P(Table2[6M Return vs Nifty])</f>
        <v>-1.681699854861032</v>
      </c>
      <c r="M718">
        <v>-4.9965919213004897</v>
      </c>
      <c r="N718">
        <f>(Table2[[#This Row],[1W Return vs Nifty]]-AVERAGE(Table2[1W Return vs Nifty]))/_xlfn.STDEV.P(Table2[1W Return vs Nifty])</f>
        <v>-0.77164205617204085</v>
      </c>
      <c r="O718">
        <v>169.59</v>
      </c>
      <c r="P718">
        <v>176.45206392207501</v>
      </c>
      <c r="Q718">
        <v>219.08926027758699</v>
      </c>
      <c r="R718">
        <v>22.1940752815472</v>
      </c>
      <c r="S718" s="1">
        <f>(Table2[[#This Row],[Close Price]]-Table2[[#This Row],[20D EMA]])/Table2[[#This Row],[20D EMA]]</f>
        <v>-7.1053717789964096E-2</v>
      </c>
      <c r="T718" s="1">
        <f>(Table2[[#This Row],[Close Price]]-Table2[[#This Row],[50D EMA]])/Table2[[#This Row],[50D EMA]]</f>
        <v>-0.10717961298784802</v>
      </c>
      <c r="U718" s="1">
        <f>(Table2[[#This Row],[Close Price]]-Table2[[#This Row],[200D EMA]])/Table2[[#This Row],[200D EMA]]</f>
        <v>-0.28093234784582244</v>
      </c>
      <c r="V718">
        <v>0.78546179014754502</v>
      </c>
      <c r="W718">
        <v>156.88</v>
      </c>
      <c r="X718">
        <v>164.17</v>
      </c>
      <c r="Y718">
        <v>156.88</v>
      </c>
      <c r="Z718">
        <v>166.39</v>
      </c>
      <c r="AA718">
        <v>156.88</v>
      </c>
      <c r="AB718">
        <v>174.2</v>
      </c>
      <c r="AC718" s="1">
        <f>(Table2[[#This Row],[Close Price]]/Table2[[#This Row],[Day Low]])-1</f>
        <v>4.207037225905097E-3</v>
      </c>
      <c r="AD718" s="1">
        <f>(Table2[[#This Row],[Day High]]/Table2[[#This Row],[Close Price]])-1</f>
        <v>4.2084549955566875E-2</v>
      </c>
      <c r="AE718" s="1">
        <f>(Table2[[#This Row],[Close Price]]/Table2[[#This Row],[Current Week Low]])-1</f>
        <v>4.207037225905097E-3</v>
      </c>
      <c r="AF718" s="1">
        <f>(Table2[[#This Row],[Current Week High]]/Table2[[#This Row],[Close Price]])-1</f>
        <v>5.6176209216706852E-2</v>
      </c>
      <c r="AG718" s="1">
        <f>(Table2[[#This Row],[Close Price]]/Table2[[#This Row],[Current Month Low]])-1</f>
        <v>4.207037225905097E-3</v>
      </c>
      <c r="AH718" s="1">
        <f>(Table2[[#This Row],[Current Month High]]/Table2[[#This Row],[Close Price]])-1</f>
        <v>0.10575092040116796</v>
      </c>
      <c r="AI718">
        <v>98.044940967373293</v>
      </c>
      <c r="AJ718">
        <v>9.4027777777777803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-0.22</v>
      </c>
      <c r="AM718" t="s">
        <v>3089</v>
      </c>
      <c r="AN718">
        <v>-6.23</v>
      </c>
      <c r="AO718" t="s">
        <v>3089</v>
      </c>
      <c r="AQ718">
        <f>(Table2[[#This Row],[Sharpe Ratio]]-AVERAGE(Table2[Sharpe Ratio]))/_xlfn.STDEV.P(Table2[Sharpe Ratio])</f>
        <v>-0.69187918825832739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727</v>
      </c>
      <c r="AT718">
        <f>_xlfn.RANK.AVG(Table2[[#This Row],[6M Return vs Nifty Z-Score]],Table2[6M Return vs Nifty Z-Score])</f>
        <v>723</v>
      </c>
      <c r="AU718">
        <f>_xlfn.RANK.AVG(Table2[[#This Row],[Sharpe Ratio Z-Score]],Table2[Sharpe Ratio Z-Score])</f>
        <v>542.5</v>
      </c>
      <c r="AV718">
        <f>(Table2[[#This Row],[Rank 1Y]]+Table2[[#This Row],[Rank 6M]]+Table2[[#This Row],[Rank Sharpe]])/3</f>
        <v>664.16666666666663</v>
      </c>
    </row>
    <row r="719" spans="1:48" x14ac:dyDescent="0.3">
      <c r="A719" t="s">
        <v>2096</v>
      </c>
      <c r="B719" t="s">
        <v>2097</v>
      </c>
      <c r="C719" t="s">
        <v>3045</v>
      </c>
      <c r="D719" t="s">
        <v>121</v>
      </c>
      <c r="E719">
        <v>2729.2139406000001</v>
      </c>
      <c r="F719">
        <v>17.329999999999998</v>
      </c>
      <c r="G719">
        <v>-62.7579357454754</v>
      </c>
      <c r="H719">
        <f>(Table2[[#This Row],[1Y Return vs Nifty]]-AVERAGE(Table2[1Y Return vs Nifty]))/_xlfn.STDEV.P(Table2[1Y Return vs Nifty])</f>
        <v>-1.4853910012313762</v>
      </c>
      <c r="I719">
        <v>-13.8153724019544</v>
      </c>
      <c r="J719">
        <f>(Table2[[#This Row],[1M Return vs Nifty]]-AVERAGE(Table2[1M Return vs Nifty]))/_xlfn.STDEV.P(Table2[1M Return vs Nifty])</f>
        <v>-1.283285109858078</v>
      </c>
      <c r="K719">
        <v>-49.854881536898297</v>
      </c>
      <c r="L719">
        <f>(Table2[[#This Row],[6M Return vs Nifty]]-AVERAGE(Table2[6M Return vs Nifty]))/_xlfn.STDEV.P(Table2[6M Return vs Nifty])</f>
        <v>-1.9767082104721687</v>
      </c>
      <c r="M719">
        <v>-2.4222591098635302</v>
      </c>
      <c r="N719">
        <f>(Table2[[#This Row],[1W Return vs Nifty]]-AVERAGE(Table2[1W Return vs Nifty]))/_xlfn.STDEV.P(Table2[1W Return vs Nifty])</f>
        <v>-0.25787905304148434</v>
      </c>
      <c r="O719">
        <v>18.89</v>
      </c>
      <c r="P719">
        <v>20.600108197325898</v>
      </c>
      <c r="Q719">
        <v>24.367252034621099</v>
      </c>
      <c r="R719">
        <v>31.497428446049501</v>
      </c>
      <c r="S719" s="1">
        <f>(Table2[[#This Row],[Close Price]]-Table2[[#This Row],[20D EMA]])/Table2[[#This Row],[20D EMA]]</f>
        <v>-8.2583377448385509E-2</v>
      </c>
      <c r="T719" s="1">
        <f>(Table2[[#This Row],[Close Price]]-Table2[[#This Row],[50D EMA]])/Table2[[#This Row],[50D EMA]]</f>
        <v>-0.15874228261336962</v>
      </c>
      <c r="U719" s="1">
        <f>(Table2[[#This Row],[Close Price]]-Table2[[#This Row],[200D EMA]])/Table2[[#This Row],[200D EMA]]</f>
        <v>-0.28879957512741045</v>
      </c>
      <c r="V719">
        <v>1.0644649553222101</v>
      </c>
      <c r="W719">
        <v>17.21</v>
      </c>
      <c r="X719">
        <v>18.190000000000001</v>
      </c>
      <c r="Y719">
        <v>17.21</v>
      </c>
      <c r="Z719">
        <v>18.25</v>
      </c>
      <c r="AA719">
        <v>17.21</v>
      </c>
      <c r="AB719">
        <v>19.2</v>
      </c>
      <c r="AC719" s="1">
        <f>(Table2[[#This Row],[Close Price]]/Table2[[#This Row],[Day Low]])-1</f>
        <v>6.972690296339179E-3</v>
      </c>
      <c r="AD719" s="1">
        <f>(Table2[[#This Row],[Day High]]/Table2[[#This Row],[Close Price]])-1</f>
        <v>4.9624927870744573E-2</v>
      </c>
      <c r="AE719" s="1">
        <f>(Table2[[#This Row],[Close Price]]/Table2[[#This Row],[Current Week Low]])-1</f>
        <v>6.972690296339179E-3</v>
      </c>
      <c r="AF719" s="1">
        <f>(Table2[[#This Row],[Current Week High]]/Table2[[#This Row],[Close Price]])-1</f>
        <v>5.3087132140796411E-2</v>
      </c>
      <c r="AG719" s="1">
        <f>(Table2[[#This Row],[Close Price]]/Table2[[#This Row],[Current Month Low]])-1</f>
        <v>6.972690296339179E-3</v>
      </c>
      <c r="AH719" s="1">
        <f>(Table2[[#This Row],[Current Month High]]/Table2[[#This Row],[Close Price]])-1</f>
        <v>0.10790536641661874</v>
      </c>
      <c r="AI719">
        <v>160.53087132140701</v>
      </c>
      <c r="AJ719">
        <v>3.7724550898203502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-0.28000000000000003</v>
      </c>
      <c r="AM719" t="s">
        <v>3089</v>
      </c>
      <c r="AN719">
        <v>-5.56</v>
      </c>
      <c r="AO719" t="s">
        <v>3089</v>
      </c>
      <c r="AQ719">
        <f>(Table2[[#This Row],[Sharpe Ratio]]-AVERAGE(Table2[Sharpe Ratio]))/_xlfn.STDEV.P(Table2[Sharpe Ratio])</f>
        <v>-0.69187918825832739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731</v>
      </c>
      <c r="AT719">
        <f>_xlfn.RANK.AVG(Table2[[#This Row],[6M Return vs Nifty Z-Score]],Table2[6M Return vs Nifty Z-Score])</f>
        <v>730</v>
      </c>
      <c r="AU719">
        <f>_xlfn.RANK.AVG(Table2[[#This Row],[Sharpe Ratio Z-Score]],Table2[Sharpe Ratio Z-Score])</f>
        <v>542.5</v>
      </c>
      <c r="AV719">
        <f>(Table2[[#This Row],[Rank 1Y]]+Table2[[#This Row],[Rank 6M]]+Table2[[#This Row],[Rank Sharpe]])/3</f>
        <v>667.83333333333337</v>
      </c>
    </row>
    <row r="720" spans="1:48" x14ac:dyDescent="0.3">
      <c r="A720" t="s">
        <v>2200</v>
      </c>
      <c r="B720" t="s">
        <v>2201</v>
      </c>
      <c r="C720" t="s">
        <v>3044</v>
      </c>
      <c r="D720" t="s">
        <v>385</v>
      </c>
      <c r="E720">
        <v>2435.1323766599999</v>
      </c>
      <c r="F720">
        <v>211.45</v>
      </c>
      <c r="G720">
        <v>-22.742018308849001</v>
      </c>
      <c r="H720">
        <f>(Table2[[#This Row],[1Y Return vs Nifty]]-AVERAGE(Table2[1Y Return vs Nifty]))/_xlfn.STDEV.P(Table2[1Y Return vs Nifty])</f>
        <v>-0.85912032888248646</v>
      </c>
      <c r="I720">
        <v>-5.01109158767777</v>
      </c>
      <c r="J720">
        <f>(Table2[[#This Row],[1M Return vs Nifty]]-AVERAGE(Table2[1M Return vs Nifty]))/_xlfn.STDEV.P(Table2[1M Return vs Nifty])</f>
        <v>-0.34965518093975156</v>
      </c>
      <c r="K720">
        <v>-55.638279644569998</v>
      </c>
      <c r="L720">
        <f>(Table2[[#This Row],[6M Return vs Nifty]]-AVERAGE(Table2[6M Return vs Nifty]))/_xlfn.STDEV.P(Table2[6M Return vs Nifty])</f>
        <v>-2.1899109223993896</v>
      </c>
      <c r="M720">
        <v>-1.4739079763871099</v>
      </c>
      <c r="N720">
        <f>(Table2[[#This Row],[1W Return vs Nifty]]-AVERAGE(Table2[1W Return vs Nifty]))/_xlfn.STDEV.P(Table2[1W Return vs Nifty])</f>
        <v>-6.8615363361380896E-2</v>
      </c>
      <c r="O720">
        <v>216.98</v>
      </c>
      <c r="P720">
        <v>224.28660069608301</v>
      </c>
      <c r="Q720">
        <v>259.94268486365598</v>
      </c>
      <c r="R720">
        <v>42.440012256500303</v>
      </c>
      <c r="S720" s="1">
        <f>(Table2[[#This Row],[Close Price]]-Table2[[#This Row],[20D EMA]])/Table2[[#This Row],[20D EMA]]</f>
        <v>-2.548621992810398E-2</v>
      </c>
      <c r="T720" s="1">
        <f>(Table2[[#This Row],[Close Price]]-Table2[[#This Row],[50D EMA]])/Table2[[#This Row],[50D EMA]]</f>
        <v>-5.7233025317803596E-2</v>
      </c>
      <c r="U720" s="1">
        <f>(Table2[[#This Row],[Close Price]]-Table2[[#This Row],[200D EMA]])/Table2[[#This Row],[200D EMA]]</f>
        <v>-0.18655145032871831</v>
      </c>
      <c r="V720">
        <v>0.74326794391012796</v>
      </c>
      <c r="W720">
        <v>209.25</v>
      </c>
      <c r="X720">
        <v>214.9</v>
      </c>
      <c r="Y720">
        <v>205.6</v>
      </c>
      <c r="Z720">
        <v>221</v>
      </c>
      <c r="AA720">
        <v>205.6</v>
      </c>
      <c r="AB720">
        <v>228.44</v>
      </c>
      <c r="AC720" s="1">
        <f>(Table2[[#This Row],[Close Price]]/Table2[[#This Row],[Day Low]])-1</f>
        <v>1.0513739545997547E-2</v>
      </c>
      <c r="AD720" s="1">
        <f>(Table2[[#This Row],[Day High]]/Table2[[#This Row],[Close Price]])-1</f>
        <v>1.6315913927642534E-2</v>
      </c>
      <c r="AE720" s="1">
        <f>(Table2[[#This Row],[Close Price]]/Table2[[#This Row],[Current Week Low]])-1</f>
        <v>2.8453307392996008E-2</v>
      </c>
      <c r="AF720" s="1">
        <f>(Table2[[#This Row],[Current Week High]]/Table2[[#This Row],[Close Price]])-1</f>
        <v>4.5164341451879864E-2</v>
      </c>
      <c r="AG720" s="1">
        <f>(Table2[[#This Row],[Close Price]]/Table2[[#This Row],[Current Month Low]])-1</f>
        <v>2.8453307392996008E-2</v>
      </c>
      <c r="AH720" s="1">
        <f>(Table2[[#This Row],[Current Month High]]/Table2[[#This Row],[Close Price]])-1</f>
        <v>8.0349964530622042E-2</v>
      </c>
      <c r="AI720">
        <v>104.185386616221</v>
      </c>
      <c r="AJ720">
        <v>10.4177545691905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-0.17</v>
      </c>
      <c r="AM720" t="s">
        <v>3089</v>
      </c>
      <c r="AN720">
        <v>1.01</v>
      </c>
      <c r="AO720" t="s">
        <v>3088</v>
      </c>
      <c r="AP720">
        <v>-4.6136620643115002E-2</v>
      </c>
      <c r="AQ720">
        <f>(Table2[[#This Row],[Sharpe Ratio]]-AVERAGE(Table2[Sharpe Ratio]))/_xlfn.STDEV.P(Table2[Sharpe Ratio])</f>
        <v>-1.232125758333424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625</v>
      </c>
      <c r="AT720">
        <f>_xlfn.RANK.AVG(Table2[[#This Row],[6M Return vs Nifty Z-Score]],Table2[6M Return vs Nifty Z-Score])</f>
        <v>733</v>
      </c>
      <c r="AU720">
        <f>_xlfn.RANK.AVG(Table2[[#This Row],[Sharpe Ratio Z-Score]],Table2[Sharpe Ratio Z-Score])</f>
        <v>648</v>
      </c>
      <c r="AV720">
        <f>(Table2[[#This Row],[Rank 1Y]]+Table2[[#This Row],[Rank 6M]]+Table2[[#This Row],[Rank Sharpe]])/3</f>
        <v>668.66666666666663</v>
      </c>
    </row>
    <row r="721" spans="1:48" x14ac:dyDescent="0.3">
      <c r="A721" t="s">
        <v>1444</v>
      </c>
      <c r="B721" t="s">
        <v>1445</v>
      </c>
      <c r="C721" t="s">
        <v>3034</v>
      </c>
      <c r="D721" t="s">
        <v>51</v>
      </c>
      <c r="E721">
        <v>6908.4155653440002</v>
      </c>
      <c r="F721">
        <v>212.88</v>
      </c>
      <c r="G721">
        <v>-32.054278980385902</v>
      </c>
      <c r="H721">
        <f>(Table2[[#This Row],[1Y Return vs Nifty]]-AVERAGE(Table2[1Y Return vs Nifty]))/_xlfn.STDEV.P(Table2[1Y Return vs Nifty])</f>
        <v>-1.0048622267431997</v>
      </c>
      <c r="I721">
        <v>-12.884715901257801</v>
      </c>
      <c r="J721">
        <f>(Table2[[#This Row],[1M Return vs Nifty]]-AVERAGE(Table2[1M Return vs Nifty]))/_xlfn.STDEV.P(Table2[1M Return vs Nifty])</f>
        <v>-1.1845957585161953</v>
      </c>
      <c r="K721">
        <v>-52.0435543874651</v>
      </c>
      <c r="L721">
        <f>(Table2[[#This Row],[6M Return vs Nifty]]-AVERAGE(Table2[6M Return vs Nifty]))/_xlfn.STDEV.P(Table2[6M Return vs Nifty])</f>
        <v>-2.05739278009281</v>
      </c>
      <c r="M721">
        <v>-0.90919449316353196</v>
      </c>
      <c r="N721">
        <f>(Table2[[#This Row],[1W Return vs Nifty]]-AVERAGE(Table2[1W Return vs Nifty]))/_xlfn.STDEV.P(Table2[1W Return vs Nifty])</f>
        <v>4.4085253186840923E-2</v>
      </c>
      <c r="O721">
        <v>227.48</v>
      </c>
      <c r="P721">
        <v>237.00583889004099</v>
      </c>
      <c r="Q721">
        <v>267.78064761662802</v>
      </c>
      <c r="R721">
        <v>20.332887413510601</v>
      </c>
      <c r="S721" s="1">
        <f>(Table2[[#This Row],[Close Price]]-Table2[[#This Row],[20D EMA]])/Table2[[#This Row],[20D EMA]]</f>
        <v>-6.4181466502549647E-2</v>
      </c>
      <c r="T721" s="1">
        <f>(Table2[[#This Row],[Close Price]]-Table2[[#This Row],[50D EMA]])/Table2[[#This Row],[50D EMA]]</f>
        <v>-0.10179428069379419</v>
      </c>
      <c r="U721" s="1">
        <f>(Table2[[#This Row],[Close Price]]-Table2[[#This Row],[200D EMA]])/Table2[[#This Row],[200D EMA]]</f>
        <v>-0.20502096811427284</v>
      </c>
      <c r="V721">
        <v>0.55050051992017901</v>
      </c>
      <c r="W721">
        <v>0</v>
      </c>
      <c r="X721">
        <v>0</v>
      </c>
      <c r="Y721">
        <v>210.13</v>
      </c>
      <c r="Z721">
        <v>225.35</v>
      </c>
      <c r="AA721">
        <v>210.13</v>
      </c>
      <c r="AB721">
        <v>232.76</v>
      </c>
      <c r="AC721" s="1" t="e">
        <f>(Table2[[#This Row],[Close Price]]/Table2[[#This Row],[Day Low]])-1</f>
        <v>#DIV/0!</v>
      </c>
      <c r="AD721" s="1">
        <f>(Table2[[#This Row],[Day High]]/Table2[[#This Row],[Close Price]])-1</f>
        <v>-1</v>
      </c>
      <c r="AE721" s="1">
        <f>(Table2[[#This Row],[Close Price]]/Table2[[#This Row],[Current Week Low]])-1</f>
        <v>1.30871365345262E-2</v>
      </c>
      <c r="AF721" s="1">
        <f>(Table2[[#This Row],[Current Week High]]/Table2[[#This Row],[Close Price]])-1</f>
        <v>5.8577602405110785E-2</v>
      </c>
      <c r="AG721" s="1">
        <f>(Table2[[#This Row],[Close Price]]/Table2[[#This Row],[Current Month Low]])-1</f>
        <v>1.30871365345262E-2</v>
      </c>
      <c r="AH721" s="1">
        <f>(Table2[[#This Row],[Current Month High]]/Table2[[#This Row],[Close Price]])-1</f>
        <v>9.3385945133408477E-2</v>
      </c>
      <c r="AI721">
        <v>122.096956031567</v>
      </c>
      <c r="AJ721">
        <v>8.5568587455379905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-0.13</v>
      </c>
      <c r="AM721" t="s">
        <v>3089</v>
      </c>
      <c r="AN721">
        <v>-3.67</v>
      </c>
      <c r="AO721" t="s">
        <v>3089</v>
      </c>
      <c r="AP721">
        <v>-2.9956729591113E-2</v>
      </c>
      <c r="AQ721">
        <f>(Table2[[#This Row],[Sharpe Ratio]]-AVERAGE(Table2[Sharpe Ratio]))/_xlfn.STDEV.P(Table2[Sharpe Ratio])</f>
        <v>-1.0426638835106248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663</v>
      </c>
      <c r="AT721">
        <f>_xlfn.RANK.AVG(Table2[[#This Row],[6M Return vs Nifty Z-Score]],Table2[6M Return vs Nifty Z-Score])</f>
        <v>732</v>
      </c>
      <c r="AU721">
        <f>_xlfn.RANK.AVG(Table2[[#This Row],[Sharpe Ratio Z-Score]],Table2[Sharpe Ratio Z-Score])</f>
        <v>617</v>
      </c>
      <c r="AV721">
        <f>(Table2[[#This Row],[Rank 1Y]]+Table2[[#This Row],[Rank 6M]]+Table2[[#This Row],[Rank Sharpe]])/3</f>
        <v>670.66666666666663</v>
      </c>
    </row>
    <row r="722" spans="1:48" x14ac:dyDescent="0.3">
      <c r="A722" t="s">
        <v>693</v>
      </c>
      <c r="B722" t="s">
        <v>694</v>
      </c>
      <c r="C722" t="s">
        <v>3042</v>
      </c>
      <c r="D722" t="s">
        <v>95</v>
      </c>
      <c r="E722">
        <v>24012.970823725002</v>
      </c>
      <c r="F722">
        <v>297.05</v>
      </c>
      <c r="G722">
        <v>-32.491601659448399</v>
      </c>
      <c r="H722">
        <f>(Table2[[#This Row],[1Y Return vs Nifty]]-AVERAGE(Table2[1Y Return vs Nifty]))/_xlfn.STDEV.P(Table2[1Y Return vs Nifty])</f>
        <v>-1.0117065623424932</v>
      </c>
      <c r="I722">
        <v>11.825345084120199</v>
      </c>
      <c r="J722">
        <f>(Table2[[#This Row],[1M Return vs Nifty]]-AVERAGE(Table2[1M Return vs Nifty]))/_xlfn.STDEV.P(Table2[1M Return vs Nifty])</f>
        <v>1.4357264424677398</v>
      </c>
      <c r="K722">
        <v>-20.417732720498901</v>
      </c>
      <c r="L722">
        <f>(Table2[[#This Row],[6M Return vs Nifty]]-AVERAGE(Table2[6M Return vs Nifty]))/_xlfn.STDEV.P(Table2[6M Return vs Nifty])</f>
        <v>-0.89151921911840448</v>
      </c>
      <c r="M722">
        <v>7.9748179779128998</v>
      </c>
      <c r="N722">
        <f>(Table2[[#This Row],[1W Return vs Nifty]]-AVERAGE(Table2[1W Return vs Nifty]))/_xlfn.STDEV.P(Table2[1W Return vs Nifty])</f>
        <v>1.8170793690648976</v>
      </c>
      <c r="O722">
        <v>287.23</v>
      </c>
      <c r="P722">
        <v>281.64843949150998</v>
      </c>
      <c r="Q722">
        <v>291.39189882521799</v>
      </c>
      <c r="R722">
        <v>63.218997220636297</v>
      </c>
      <c r="S722" s="1">
        <f>(Table2[[#This Row],[Close Price]]-Table2[[#This Row],[20D EMA]])/Table2[[#This Row],[20D EMA]]</f>
        <v>3.4188629321449684E-2</v>
      </c>
      <c r="T722" s="1">
        <f>(Table2[[#This Row],[Close Price]]-Table2[[#This Row],[50D EMA]])/Table2[[#This Row],[50D EMA]]</f>
        <v>5.4683635159833016E-2</v>
      </c>
      <c r="U722" s="1">
        <f>(Table2[[#This Row],[Close Price]]-Table2[[#This Row],[200D EMA]])/Table2[[#This Row],[200D EMA]]</f>
        <v>1.9417496497306012E-2</v>
      </c>
      <c r="V722">
        <v>2.6095630598808701</v>
      </c>
      <c r="W722">
        <v>295</v>
      </c>
      <c r="X722">
        <v>302.60000000000002</v>
      </c>
      <c r="Y722">
        <v>294</v>
      </c>
      <c r="Z722">
        <v>305.45</v>
      </c>
      <c r="AA722">
        <v>294</v>
      </c>
      <c r="AB722">
        <v>310</v>
      </c>
      <c r="AC722" s="1">
        <f>(Table2[[#This Row],[Close Price]]/Table2[[#This Row],[Day Low]])-1</f>
        <v>6.9491525423728273E-3</v>
      </c>
      <c r="AD722" s="1">
        <f>(Table2[[#This Row],[Day High]]/Table2[[#This Row],[Close Price]])-1</f>
        <v>1.8683723278909214E-2</v>
      </c>
      <c r="AE722" s="1">
        <f>(Table2[[#This Row],[Close Price]]/Table2[[#This Row],[Current Week Low]])-1</f>
        <v>1.037414965986394E-2</v>
      </c>
      <c r="AF722" s="1">
        <f>(Table2[[#This Row],[Current Week High]]/Table2[[#This Row],[Close Price]])-1</f>
        <v>2.8278067665376216E-2</v>
      </c>
      <c r="AG722" s="1">
        <f>(Table2[[#This Row],[Close Price]]/Table2[[#This Row],[Current Month Low]])-1</f>
        <v>1.037414965986394E-2</v>
      </c>
      <c r="AH722" s="1">
        <f>(Table2[[#This Row],[Current Month High]]/Table2[[#This Row],[Close Price]])-1</f>
        <v>4.3595354317454982E-2</v>
      </c>
      <c r="AI722">
        <v>20.282780676653701</v>
      </c>
      <c r="AJ722">
        <v>17.9471907881675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0.04</v>
      </c>
      <c r="AM722" t="s">
        <v>3088</v>
      </c>
      <c r="AN722">
        <v>9.41</v>
      </c>
      <c r="AO722" t="s">
        <v>3088</v>
      </c>
      <c r="AP722">
        <v>-0.110439860265084</v>
      </c>
      <c r="AQ722">
        <f>(Table2[[#This Row],[Sharpe Ratio]]-AVERAGE(Table2[Sharpe Ratio]))/_xlfn.STDEV.P(Table2[Sharpe Ratio])</f>
        <v>-1.9850982163556614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665</v>
      </c>
      <c r="AT722">
        <f>_xlfn.RANK.AVG(Table2[[#This Row],[6M Return vs Nifty Z-Score]],Table2[6M Return vs Nifty Z-Score])</f>
        <v>626</v>
      </c>
      <c r="AU722">
        <f>_xlfn.RANK.AVG(Table2[[#This Row],[Sharpe Ratio Z-Score]],Table2[Sharpe Ratio Z-Score])</f>
        <v>724</v>
      </c>
      <c r="AV722">
        <f>(Table2[[#This Row],[Rank 1Y]]+Table2[[#This Row],[Rank 6M]]+Table2[[#This Row],[Rank Sharpe]])/3</f>
        <v>671.66666666666663</v>
      </c>
    </row>
    <row r="723" spans="1:48" x14ac:dyDescent="0.3">
      <c r="A723" t="s">
        <v>1504</v>
      </c>
      <c r="B723" t="s">
        <v>1505</v>
      </c>
      <c r="C723" t="s">
        <v>3032</v>
      </c>
      <c r="D723" t="s">
        <v>371</v>
      </c>
      <c r="E723">
        <v>6308.2054235199903</v>
      </c>
      <c r="F723">
        <v>275.60000000000002</v>
      </c>
      <c r="G723">
        <v>-53.115207401234997</v>
      </c>
      <c r="H723">
        <f>(Table2[[#This Row],[1Y Return vs Nifty]]-AVERAGE(Table2[1Y Return vs Nifty]))/_xlfn.STDEV.P(Table2[1Y Return vs Nifty])</f>
        <v>-1.3344771062047511</v>
      </c>
      <c r="I723">
        <v>-10.559164698923301</v>
      </c>
      <c r="J723">
        <f>(Table2[[#This Row],[1M Return vs Nifty]]-AVERAGE(Table2[1M Return vs Nifty]))/_xlfn.STDEV.P(Table2[1M Return vs Nifty])</f>
        <v>-0.93798797197095463</v>
      </c>
      <c r="K723">
        <v>-33.3175884387827</v>
      </c>
      <c r="L723">
        <f>(Table2[[#This Row],[6M Return vs Nifty]]-AVERAGE(Table2[6M Return vs Nifty]))/_xlfn.STDEV.P(Table2[6M Return vs Nifty])</f>
        <v>-1.3670673607826809</v>
      </c>
      <c r="M723">
        <v>-6.47291117117729</v>
      </c>
      <c r="N723">
        <f>(Table2[[#This Row],[1W Return vs Nifty]]-AVERAGE(Table2[1W Return vs Nifty]))/_xlfn.STDEV.P(Table2[1W Return vs Nifty])</f>
        <v>-1.0662730409563208</v>
      </c>
      <c r="O723">
        <v>302.32</v>
      </c>
      <c r="P723">
        <v>301.406270140674</v>
      </c>
      <c r="Q723">
        <v>320.426274881018</v>
      </c>
      <c r="R723">
        <v>23.800135710177301</v>
      </c>
      <c r="S723" s="1">
        <f>(Table2[[#This Row],[Close Price]]-Table2[[#This Row],[20D EMA]])/Table2[[#This Row],[20D EMA]]</f>
        <v>-8.8383170150833454E-2</v>
      </c>
      <c r="T723" s="1">
        <f>(Table2[[#This Row],[Close Price]]-Table2[[#This Row],[50D EMA]])/Table2[[#This Row],[50D EMA]]</f>
        <v>-8.5619553065798965E-2</v>
      </c>
      <c r="U723" s="1">
        <f>(Table2[[#This Row],[Close Price]]-Table2[[#This Row],[200D EMA]])/Table2[[#This Row],[200D EMA]]</f>
        <v>-0.13989575261162043</v>
      </c>
      <c r="V723">
        <v>0.90243692334917003</v>
      </c>
      <c r="W723">
        <v>275</v>
      </c>
      <c r="X723">
        <v>289.75</v>
      </c>
      <c r="Y723">
        <v>275</v>
      </c>
      <c r="Z723">
        <v>291.89999999999998</v>
      </c>
      <c r="AA723">
        <v>275</v>
      </c>
      <c r="AB723">
        <v>304.89999999999998</v>
      </c>
      <c r="AC723" s="1">
        <f>(Table2[[#This Row],[Close Price]]/Table2[[#This Row],[Day Low]])-1</f>
        <v>2.1818181818182847E-3</v>
      </c>
      <c r="AD723" s="1">
        <f>(Table2[[#This Row],[Day High]]/Table2[[#This Row],[Close Price]])-1</f>
        <v>5.1342525399129091E-2</v>
      </c>
      <c r="AE723" s="1">
        <f>(Table2[[#This Row],[Close Price]]/Table2[[#This Row],[Current Week Low]])-1</f>
        <v>2.1818181818182847E-3</v>
      </c>
      <c r="AF723" s="1">
        <f>(Table2[[#This Row],[Current Week High]]/Table2[[#This Row],[Close Price]])-1</f>
        <v>5.9143686502176829E-2</v>
      </c>
      <c r="AG723" s="1">
        <f>(Table2[[#This Row],[Close Price]]/Table2[[#This Row],[Current Month Low]])-1</f>
        <v>2.1818181818182847E-3</v>
      </c>
      <c r="AH723" s="1">
        <f>(Table2[[#This Row],[Current Month High]]/Table2[[#This Row],[Close Price]])-1</f>
        <v>0.10631349782293165</v>
      </c>
      <c r="AI723">
        <v>70.863570391872202</v>
      </c>
      <c r="AJ723">
        <v>6.7596358706178696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-0.13</v>
      </c>
      <c r="AM723" t="s">
        <v>3089</v>
      </c>
      <c r="AN723">
        <v>-9.7899999999999991</v>
      </c>
      <c r="AO723" t="s">
        <v>3089</v>
      </c>
      <c r="AP723">
        <v>-1.5167284378103E-2</v>
      </c>
      <c r="AQ723">
        <f>(Table2[[#This Row],[Sharpe Ratio]]-AVERAGE(Table2[Sharpe Ratio]))/_xlfn.STDEV.P(Table2[Sharpe Ratio])</f>
        <v>-0.86948372990883405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722</v>
      </c>
      <c r="AT723">
        <f>_xlfn.RANK.AVG(Table2[[#This Row],[6M Return vs Nifty Z-Score]],Table2[6M Return vs Nifty Z-Score])</f>
        <v>703</v>
      </c>
      <c r="AU723">
        <f>_xlfn.RANK.AVG(Table2[[#This Row],[Sharpe Ratio Z-Score]],Table2[Sharpe Ratio Z-Score])</f>
        <v>597</v>
      </c>
      <c r="AV723">
        <f>(Table2[[#This Row],[Rank 1Y]]+Table2[[#This Row],[Rank 6M]]+Table2[[#This Row],[Rank Sharpe]])/3</f>
        <v>674</v>
      </c>
    </row>
    <row r="724" spans="1:48" x14ac:dyDescent="0.3">
      <c r="A724" t="s">
        <v>577</v>
      </c>
      <c r="B724" t="s">
        <v>578</v>
      </c>
      <c r="C724" t="s">
        <v>3038</v>
      </c>
      <c r="D724" t="s">
        <v>75</v>
      </c>
      <c r="E724">
        <v>32459.805889175001</v>
      </c>
      <c r="F724">
        <v>1730.75</v>
      </c>
      <c r="G724">
        <v>-36.601239594016697</v>
      </c>
      <c r="H724">
        <f>(Table2[[#This Row],[1Y Return vs Nifty]]-AVERAGE(Table2[1Y Return vs Nifty]))/_xlfn.STDEV.P(Table2[1Y Return vs Nifty])</f>
        <v>-1.0760246106908451</v>
      </c>
      <c r="I724">
        <v>-4.02506003626526</v>
      </c>
      <c r="J724">
        <f>(Table2[[#This Row],[1M Return vs Nifty]]-AVERAGE(Table2[1M Return vs Nifty]))/_xlfn.STDEV.P(Table2[1M Return vs Nifty])</f>
        <v>-0.24509370832478189</v>
      </c>
      <c r="K724">
        <v>-30.369443093416098</v>
      </c>
      <c r="L724">
        <f>(Table2[[#This Row],[6M Return vs Nifty]]-AVERAGE(Table2[6M Return vs Nifty]))/_xlfn.STDEV.P(Table2[6M Return vs Nifty])</f>
        <v>-1.258385134332803</v>
      </c>
      <c r="M724">
        <v>-0.80677912532582996</v>
      </c>
      <c r="N724">
        <f>(Table2[[#This Row],[1W Return vs Nifty]]-AVERAGE(Table2[1W Return vs Nifty]))/_xlfn.STDEV.P(Table2[1W Return vs Nifty])</f>
        <v>6.4524423566543351E-2</v>
      </c>
      <c r="O724">
        <v>1814.98</v>
      </c>
      <c r="P724">
        <v>1835.3949046861901</v>
      </c>
      <c r="Q724">
        <v>1949.31706736354</v>
      </c>
      <c r="R724">
        <v>25.8805473833844</v>
      </c>
      <c r="S724" s="1">
        <f>(Table2[[#This Row],[Close Price]]-Table2[[#This Row],[20D EMA]])/Table2[[#This Row],[20D EMA]]</f>
        <v>-4.6408224884020771E-2</v>
      </c>
      <c r="T724" s="1">
        <f>(Table2[[#This Row],[Close Price]]-Table2[[#This Row],[50D EMA]])/Table2[[#This Row],[50D EMA]]</f>
        <v>-5.7014926008025477E-2</v>
      </c>
      <c r="U724" s="1">
        <f>(Table2[[#This Row],[Close Price]]-Table2[[#This Row],[200D EMA]])/Table2[[#This Row],[200D EMA]]</f>
        <v>-0.11212494417809254</v>
      </c>
      <c r="V724">
        <v>0.928401883579408</v>
      </c>
      <c r="W724">
        <v>1722.2</v>
      </c>
      <c r="X724">
        <v>1794.2</v>
      </c>
      <c r="Y724">
        <v>1722.2</v>
      </c>
      <c r="Z724">
        <v>1794.2</v>
      </c>
      <c r="AA724">
        <v>1722.2</v>
      </c>
      <c r="AB724">
        <v>1866</v>
      </c>
      <c r="AC724" s="1">
        <f>(Table2[[#This Row],[Close Price]]/Table2[[#This Row],[Day Low]])-1</f>
        <v>4.9645801881315066E-3</v>
      </c>
      <c r="AD724" s="1">
        <f>(Table2[[#This Row],[Day High]]/Table2[[#This Row],[Close Price]])-1</f>
        <v>3.6660407337859358E-2</v>
      </c>
      <c r="AE724" s="1">
        <f>(Table2[[#This Row],[Close Price]]/Table2[[#This Row],[Current Week Low]])-1</f>
        <v>4.9645801881315066E-3</v>
      </c>
      <c r="AF724" s="1">
        <f>(Table2[[#This Row],[Current Week High]]/Table2[[#This Row],[Close Price]])-1</f>
        <v>3.6660407337859358E-2</v>
      </c>
      <c r="AG724" s="1">
        <f>(Table2[[#This Row],[Close Price]]/Table2[[#This Row],[Current Month Low]])-1</f>
        <v>4.9645801881315066E-3</v>
      </c>
      <c r="AH724" s="1">
        <f>(Table2[[#This Row],[Current Month High]]/Table2[[#This Row],[Close Price]])-1</f>
        <v>7.8145312725697025E-2</v>
      </c>
      <c r="AI724">
        <v>40.442004911165597</v>
      </c>
      <c r="AJ724">
        <v>4.8050139275765904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-0.09</v>
      </c>
      <c r="AM724" t="s">
        <v>3089</v>
      </c>
      <c r="AN724">
        <v>-4.84</v>
      </c>
      <c r="AO724" t="s">
        <v>3089</v>
      </c>
      <c r="AP724">
        <v>-4.8498875089864002E-2</v>
      </c>
      <c r="AQ724">
        <f>(Table2[[#This Row],[Sharpe Ratio]]-AVERAGE(Table2[Sharpe Ratio]))/_xlfn.STDEV.P(Table2[Sharpe Ratio])</f>
        <v>-1.2597870790957899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688</v>
      </c>
      <c r="AT724">
        <f>_xlfn.RANK.AVG(Table2[[#This Row],[6M Return vs Nifty Z-Score]],Table2[6M Return vs Nifty Z-Score])</f>
        <v>687</v>
      </c>
      <c r="AU724">
        <f>_xlfn.RANK.AVG(Table2[[#This Row],[Sharpe Ratio Z-Score]],Table2[Sharpe Ratio Z-Score])</f>
        <v>653</v>
      </c>
      <c r="AV724">
        <f>(Table2[[#This Row],[Rank 1Y]]+Table2[[#This Row],[Rank 6M]]+Table2[[#This Row],[Rank Sharpe]])/3</f>
        <v>676</v>
      </c>
    </row>
    <row r="725" spans="1:48" x14ac:dyDescent="0.3">
      <c r="A725" t="s">
        <v>801</v>
      </c>
      <c r="B725" t="s">
        <v>802</v>
      </c>
      <c r="C725" t="s">
        <v>3038</v>
      </c>
      <c r="D725" t="s">
        <v>75</v>
      </c>
      <c r="E725">
        <v>19111.327694399999</v>
      </c>
      <c r="F725">
        <v>808.8</v>
      </c>
      <c r="G725">
        <v>-30.407380523577299</v>
      </c>
      <c r="H725">
        <f>(Table2[[#This Row],[1Y Return vs Nifty]]-AVERAGE(Table2[1Y Return vs Nifty]))/_xlfn.STDEV.P(Table2[1Y Return vs Nifty])</f>
        <v>-0.97908737838518534</v>
      </c>
      <c r="I725">
        <v>1.01195223696558</v>
      </c>
      <c r="J725">
        <f>(Table2[[#This Row],[1M Return vs Nifty]]-AVERAGE(Table2[1M Return vs Nifty]))/_xlfn.STDEV.P(Table2[1M Return vs Nifty])</f>
        <v>0.28904479881955503</v>
      </c>
      <c r="K725">
        <v>-27.686412282964199</v>
      </c>
      <c r="L725">
        <f>(Table2[[#This Row],[6M Return vs Nifty]]-AVERAGE(Table2[6M Return vs Nifty]))/_xlfn.STDEV.P(Table2[6M Return vs Nifty])</f>
        <v>-1.1594762516442958</v>
      </c>
      <c r="M725">
        <v>2.3815056746064398</v>
      </c>
      <c r="N725">
        <f>(Table2[[#This Row],[1W Return vs Nifty]]-AVERAGE(Table2[1W Return vs Nifty]))/_xlfn.STDEV.P(Table2[1W Return vs Nifty])</f>
        <v>0.70081463684879008</v>
      </c>
      <c r="O725">
        <v>812.17</v>
      </c>
      <c r="P725">
        <v>813.16662204641</v>
      </c>
      <c r="Q725">
        <v>846.97656032863995</v>
      </c>
      <c r="R725">
        <v>46.631435454295598</v>
      </c>
      <c r="S725" s="1">
        <f>(Table2[[#This Row],[Close Price]]-Table2[[#This Row],[20D EMA]])/Table2[[#This Row],[20D EMA]]</f>
        <v>-4.1493775933610019E-3</v>
      </c>
      <c r="T725" s="1">
        <f>(Table2[[#This Row],[Close Price]]-Table2[[#This Row],[50D EMA]])/Table2[[#This Row],[50D EMA]]</f>
        <v>-5.369898281635109E-3</v>
      </c>
      <c r="U725" s="1">
        <f>(Table2[[#This Row],[Close Price]]-Table2[[#This Row],[200D EMA]])/Table2[[#This Row],[200D EMA]]</f>
        <v>-4.5073927800111609E-2</v>
      </c>
      <c r="V725">
        <v>0.96500068156393504</v>
      </c>
      <c r="W725">
        <v>804.75</v>
      </c>
      <c r="X725">
        <v>826.15</v>
      </c>
      <c r="Y725">
        <v>800</v>
      </c>
      <c r="Z725">
        <v>826.15</v>
      </c>
      <c r="AA725">
        <v>800</v>
      </c>
      <c r="AB725">
        <v>840.9</v>
      </c>
      <c r="AC725" s="1">
        <f>(Table2[[#This Row],[Close Price]]/Table2[[#This Row],[Day Low]])-1</f>
        <v>5.032618825722146E-3</v>
      </c>
      <c r="AD725" s="1">
        <f>(Table2[[#This Row],[Day High]]/Table2[[#This Row],[Close Price]])-1</f>
        <v>2.1451533135509404E-2</v>
      </c>
      <c r="AE725" s="1">
        <f>(Table2[[#This Row],[Close Price]]/Table2[[#This Row],[Current Week Low]])-1</f>
        <v>1.0999999999999899E-2</v>
      </c>
      <c r="AF725" s="1">
        <f>(Table2[[#This Row],[Current Week High]]/Table2[[#This Row],[Close Price]])-1</f>
        <v>2.1451533135509404E-2</v>
      </c>
      <c r="AG725" s="1">
        <f>(Table2[[#This Row],[Close Price]]/Table2[[#This Row],[Current Month Low]])-1</f>
        <v>1.0999999999999899E-2</v>
      </c>
      <c r="AH725" s="1">
        <f>(Table2[[#This Row],[Current Month High]]/Table2[[#This Row],[Close Price]])-1</f>
        <v>3.9688427299703344E-2</v>
      </c>
      <c r="AI725">
        <v>30.835806132542</v>
      </c>
      <c r="AJ725">
        <v>15.5428571428571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-0.01</v>
      </c>
      <c r="AM725" t="s">
        <v>3089</v>
      </c>
      <c r="AN725">
        <v>3.99</v>
      </c>
      <c r="AO725" t="s">
        <v>3088</v>
      </c>
      <c r="AP725">
        <v>-8.3967626405223997E-2</v>
      </c>
      <c r="AQ725">
        <f>(Table2[[#This Row],[Sharpe Ratio]]-AVERAGE(Table2[Sharpe Ratio]))/_xlfn.STDEV.P(Table2[Sharpe Ratio])</f>
        <v>-1.6751159648239937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653</v>
      </c>
      <c r="AT725">
        <f>_xlfn.RANK.AVG(Table2[[#This Row],[6M Return vs Nifty Z-Score]],Table2[6M Return vs Nifty Z-Score])</f>
        <v>672</v>
      </c>
      <c r="AU725">
        <f>_xlfn.RANK.AVG(Table2[[#This Row],[Sharpe Ratio Z-Score]],Table2[Sharpe Ratio Z-Score])</f>
        <v>703</v>
      </c>
      <c r="AV725">
        <f>(Table2[[#This Row],[Rank 1Y]]+Table2[[#This Row],[Rank 6M]]+Table2[[#This Row],[Rank Sharpe]])/3</f>
        <v>676</v>
      </c>
    </row>
    <row r="726" spans="1:48" x14ac:dyDescent="0.3">
      <c r="A726" t="s">
        <v>1506</v>
      </c>
      <c r="B726" t="s">
        <v>1507</v>
      </c>
      <c r="C726" t="s">
        <v>3042</v>
      </c>
      <c r="D726" t="s">
        <v>465</v>
      </c>
      <c r="E726">
        <v>6306.4617150800004</v>
      </c>
      <c r="F726">
        <v>444.2</v>
      </c>
      <c r="G726">
        <v>-50.883798098374697</v>
      </c>
      <c r="H726">
        <f>(Table2[[#This Row],[1Y Return vs Nifty]]-AVERAGE(Table2[1Y Return vs Nifty]))/_xlfn.STDEV.P(Table2[1Y Return vs Nifty])</f>
        <v>-1.2995543481147718</v>
      </c>
      <c r="I726">
        <v>-5.3202814100993097</v>
      </c>
      <c r="J726">
        <f>(Table2[[#This Row],[1M Return vs Nifty]]-AVERAGE(Table2[1M Return vs Nifty]))/_xlfn.STDEV.P(Table2[1M Return vs Nifty])</f>
        <v>-0.38244251224131565</v>
      </c>
      <c r="K726">
        <v>-28.097510959574901</v>
      </c>
      <c r="L726">
        <f>(Table2[[#This Row],[6M Return vs Nifty]]-AVERAGE(Table2[6M Return vs Nifty]))/_xlfn.STDEV.P(Table2[6M Return vs Nifty])</f>
        <v>-1.1746312437598876</v>
      </c>
      <c r="M726">
        <v>-0.442082853371493</v>
      </c>
      <c r="N726">
        <f>(Table2[[#This Row],[1W Return vs Nifty]]-AVERAGE(Table2[1W Return vs Nifty]))/_xlfn.STDEV.P(Table2[1W Return vs Nifty])</f>
        <v>0.13730734078585666</v>
      </c>
      <c r="O726">
        <v>465.57</v>
      </c>
      <c r="P726">
        <v>479.576173147693</v>
      </c>
      <c r="Q726">
        <v>533.39694919553597</v>
      </c>
      <c r="R726">
        <v>21.592810562393399</v>
      </c>
      <c r="S726" s="1">
        <f>(Table2[[#This Row],[Close Price]]-Table2[[#This Row],[20D EMA]])/Table2[[#This Row],[20D EMA]]</f>
        <v>-4.5900723843890295E-2</v>
      </c>
      <c r="T726" s="1">
        <f>(Table2[[#This Row],[Close Price]]-Table2[[#This Row],[50D EMA]])/Table2[[#This Row],[50D EMA]]</f>
        <v>-7.3765493634727272E-2</v>
      </c>
      <c r="U726" s="1">
        <f>(Table2[[#This Row],[Close Price]]-Table2[[#This Row],[200D EMA]])/Table2[[#This Row],[200D EMA]]</f>
        <v>-0.16722433326636371</v>
      </c>
      <c r="V726">
        <v>0.76034610736377295</v>
      </c>
      <c r="W726">
        <v>442</v>
      </c>
      <c r="X726">
        <v>457</v>
      </c>
      <c r="Y726">
        <v>441.3</v>
      </c>
      <c r="Z726">
        <v>458.3</v>
      </c>
      <c r="AA726">
        <v>441.3</v>
      </c>
      <c r="AB726">
        <v>474</v>
      </c>
      <c r="AC726" s="1">
        <f>(Table2[[#This Row],[Close Price]]/Table2[[#This Row],[Day Low]])-1</f>
        <v>4.977375565610842E-3</v>
      </c>
      <c r="AD726" s="1">
        <f>(Table2[[#This Row],[Day High]]/Table2[[#This Row],[Close Price]])-1</f>
        <v>2.8815848716794212E-2</v>
      </c>
      <c r="AE726" s="1">
        <f>(Table2[[#This Row],[Close Price]]/Table2[[#This Row],[Current Week Low]])-1</f>
        <v>6.5714933152050126E-3</v>
      </c>
      <c r="AF726" s="1">
        <f>(Table2[[#This Row],[Current Week High]]/Table2[[#This Row],[Close Price]])-1</f>
        <v>3.1742458352093772E-2</v>
      </c>
      <c r="AG726" s="1">
        <f>(Table2[[#This Row],[Close Price]]/Table2[[#This Row],[Current Month Low]])-1</f>
        <v>6.5714933152050126E-3</v>
      </c>
      <c r="AH726" s="1">
        <f>(Table2[[#This Row],[Current Month High]]/Table2[[#This Row],[Close Price]])-1</f>
        <v>6.7086897793786626E-2</v>
      </c>
      <c r="AI726">
        <v>62.730751913552403</v>
      </c>
      <c r="AJ726">
        <v>3.6639439906650901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-0.24</v>
      </c>
      <c r="AM726" t="s">
        <v>3089</v>
      </c>
      <c r="AN726">
        <v>-4.26</v>
      </c>
      <c r="AO726" t="s">
        <v>3089</v>
      </c>
      <c r="AP726">
        <v>-3.9936022132416003E-2</v>
      </c>
      <c r="AQ726">
        <f>(Table2[[#This Row],[Sharpe Ratio]]-AVERAGE(Table2[Sharpe Ratio]))/_xlfn.STDEV.P(Table2[Sharpe Ratio])</f>
        <v>-1.1595185315551493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720</v>
      </c>
      <c r="AT726">
        <f>_xlfn.RANK.AVG(Table2[[#This Row],[6M Return vs Nifty Z-Score]],Table2[6M Return vs Nifty Z-Score])</f>
        <v>676</v>
      </c>
      <c r="AU726">
        <f>_xlfn.RANK.AVG(Table2[[#This Row],[Sharpe Ratio Z-Score]],Table2[Sharpe Ratio Z-Score])</f>
        <v>638</v>
      </c>
      <c r="AV726">
        <f>(Table2[[#This Row],[Rank 1Y]]+Table2[[#This Row],[Rank 6M]]+Table2[[#This Row],[Rank Sharpe]])/3</f>
        <v>678</v>
      </c>
    </row>
    <row r="727" spans="1:48" x14ac:dyDescent="0.3">
      <c r="A727" t="s">
        <v>1072</v>
      </c>
      <c r="B727" t="s">
        <v>1073</v>
      </c>
      <c r="C727" t="s">
        <v>3029</v>
      </c>
      <c r="D727" t="s">
        <v>21</v>
      </c>
      <c r="E727">
        <v>11626.11915036</v>
      </c>
      <c r="F727">
        <v>777.4</v>
      </c>
      <c r="G727">
        <v>-39.452352225714002</v>
      </c>
      <c r="H727">
        <f>(Table2[[#This Row],[1Y Return vs Nifty]]-AVERAGE(Table2[1Y Return vs Nifty]))/_xlfn.STDEV.P(Table2[1Y Return vs Nifty])</f>
        <v>-1.1206460598335095</v>
      </c>
      <c r="I727">
        <v>-5.2336385278318804</v>
      </c>
      <c r="J727">
        <f>(Table2[[#This Row],[1M Return vs Nifty]]-AVERAGE(Table2[1M Return vs Nifty]))/_xlfn.STDEV.P(Table2[1M Return vs Nifty])</f>
        <v>-0.37325466490670456</v>
      </c>
      <c r="K727">
        <v>-19.959291004210701</v>
      </c>
      <c r="L727">
        <f>(Table2[[#This Row],[6M Return vs Nifty]]-AVERAGE(Table2[6M Return vs Nifty]))/_xlfn.STDEV.P(Table2[6M Return vs Nifty])</f>
        <v>-0.87461894433988641</v>
      </c>
      <c r="M727">
        <v>-1.6391322625722899</v>
      </c>
      <c r="N727">
        <f>(Table2[[#This Row],[1W Return vs Nifty]]-AVERAGE(Table2[1W Return vs Nifty]))/_xlfn.STDEV.P(Table2[1W Return vs Nifty])</f>
        <v>-0.10158939262577049</v>
      </c>
      <c r="O727">
        <v>811.9</v>
      </c>
      <c r="P727">
        <v>821.79303213782396</v>
      </c>
      <c r="Q727">
        <v>841.59369776238202</v>
      </c>
      <c r="R727">
        <v>23.5325198983587</v>
      </c>
      <c r="S727" s="1">
        <f>(Table2[[#This Row],[Close Price]]-Table2[[#This Row],[20D EMA]])/Table2[[#This Row],[20D EMA]]</f>
        <v>-4.2492917847025496E-2</v>
      </c>
      <c r="T727" s="1">
        <f>(Table2[[#This Row],[Close Price]]-Table2[[#This Row],[50D EMA]])/Table2[[#This Row],[50D EMA]]</f>
        <v>-5.4019723217096791E-2</v>
      </c>
      <c r="U727" s="1">
        <f>(Table2[[#This Row],[Close Price]]-Table2[[#This Row],[200D EMA]])/Table2[[#This Row],[200D EMA]]</f>
        <v>-7.6276352749621801E-2</v>
      </c>
      <c r="V727">
        <v>0.49440903241242501</v>
      </c>
      <c r="W727">
        <v>775</v>
      </c>
      <c r="X727">
        <v>793.3</v>
      </c>
      <c r="Y727">
        <v>772.8</v>
      </c>
      <c r="Z727">
        <v>800</v>
      </c>
      <c r="AA727">
        <v>772.8</v>
      </c>
      <c r="AB727">
        <v>823.7</v>
      </c>
      <c r="AC727" s="1">
        <f>(Table2[[#This Row],[Close Price]]/Table2[[#This Row],[Day Low]])-1</f>
        <v>3.0967741935483684E-3</v>
      </c>
      <c r="AD727" s="1">
        <f>(Table2[[#This Row],[Day High]]/Table2[[#This Row],[Close Price]])-1</f>
        <v>2.045279135580147E-2</v>
      </c>
      <c r="AE727" s="1">
        <f>(Table2[[#This Row],[Close Price]]/Table2[[#This Row],[Current Week Low]])-1</f>
        <v>5.9523809523809312E-3</v>
      </c>
      <c r="AF727" s="1">
        <f>(Table2[[#This Row],[Current Week High]]/Table2[[#This Row],[Close Price]])-1</f>
        <v>2.907126318497566E-2</v>
      </c>
      <c r="AG727" s="1">
        <f>(Table2[[#This Row],[Close Price]]/Table2[[#This Row],[Current Month Low]])-1</f>
        <v>5.9523809523809312E-3</v>
      </c>
      <c r="AH727" s="1">
        <f>(Table2[[#This Row],[Current Month High]]/Table2[[#This Row],[Close Price]])-1</f>
        <v>5.9557499356830634E-2</v>
      </c>
      <c r="AI727">
        <v>24.774890661178201</v>
      </c>
      <c r="AJ727">
        <v>4.9122807017543701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-0.18</v>
      </c>
      <c r="AM727" t="s">
        <v>3089</v>
      </c>
      <c r="AN727">
        <v>-4.5999999999999996</v>
      </c>
      <c r="AO727" t="s">
        <v>3089</v>
      </c>
      <c r="AP727">
        <v>-0.15210828125503301</v>
      </c>
      <c r="AQ727">
        <f>(Table2[[#This Row],[Sharpe Ratio]]-AVERAGE(Table2[Sharpe Ratio]))/_xlfn.STDEV.P(Table2[Sharpe Ratio])</f>
        <v>-2.4730234524581993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695</v>
      </c>
      <c r="AT727">
        <f>_xlfn.RANK.AVG(Table2[[#This Row],[6M Return vs Nifty Z-Score]],Table2[6M Return vs Nifty Z-Score])</f>
        <v>615</v>
      </c>
      <c r="AU727">
        <f>_xlfn.RANK.AVG(Table2[[#This Row],[Sharpe Ratio Z-Score]],Table2[Sharpe Ratio Z-Score])</f>
        <v>733</v>
      </c>
      <c r="AV727">
        <f>(Table2[[#This Row],[Rank 1Y]]+Table2[[#This Row],[Rank 6M]]+Table2[[#This Row],[Rank Sharpe]])/3</f>
        <v>681</v>
      </c>
    </row>
    <row r="728" spans="1:48" x14ac:dyDescent="0.3">
      <c r="A728" t="s">
        <v>2317</v>
      </c>
      <c r="B728" t="s">
        <v>2318</v>
      </c>
      <c r="C728" t="s">
        <v>3040</v>
      </c>
      <c r="D728" t="s">
        <v>512</v>
      </c>
      <c r="E728">
        <v>2190.81985794</v>
      </c>
      <c r="F728">
        <v>560.70000000000005</v>
      </c>
      <c r="G728">
        <v>-40.951869979621797</v>
      </c>
      <c r="H728">
        <f>(Table2[[#This Row],[1Y Return vs Nifty]]-AVERAGE(Table2[1Y Return vs Nifty]))/_xlfn.STDEV.P(Table2[1Y Return vs Nifty])</f>
        <v>-1.1441143207680786</v>
      </c>
      <c r="I728">
        <v>-7.0135539526889001</v>
      </c>
      <c r="J728">
        <f>(Table2[[#This Row],[1M Return vs Nifty]]-AVERAGE(Table2[1M Return vs Nifty]))/_xlfn.STDEV.P(Table2[1M Return vs Nifty])</f>
        <v>-0.56200174676888459</v>
      </c>
      <c r="K728">
        <v>-20.309147254056299</v>
      </c>
      <c r="L728">
        <f>(Table2[[#This Row],[6M Return vs Nifty]]-AVERAGE(Table2[6M Return vs Nifty]))/_xlfn.STDEV.P(Table2[6M Return vs Nifty])</f>
        <v>-0.8875162583174292</v>
      </c>
      <c r="M728">
        <v>1.63998612958506</v>
      </c>
      <c r="N728">
        <f>(Table2[[#This Row],[1W Return vs Nifty]]-AVERAGE(Table2[1W Return vs Nifty]))/_xlfn.STDEV.P(Table2[1W Return vs Nifty])</f>
        <v>0.55282860076298257</v>
      </c>
      <c r="O728">
        <v>553.78</v>
      </c>
      <c r="P728">
        <v>552.09301041674496</v>
      </c>
      <c r="Q728">
        <v>592.61343413559803</v>
      </c>
      <c r="R728">
        <v>54.186895415324898</v>
      </c>
      <c r="S728" s="1">
        <f>(Table2[[#This Row],[Close Price]]-Table2[[#This Row],[20D EMA]])/Table2[[#This Row],[20D EMA]]</f>
        <v>1.249593701469911E-2</v>
      </c>
      <c r="T728" s="1">
        <f>(Table2[[#This Row],[Close Price]]-Table2[[#This Row],[50D EMA]])/Table2[[#This Row],[50D EMA]]</f>
        <v>1.5589745606013266E-2</v>
      </c>
      <c r="U728" s="1">
        <f>(Table2[[#This Row],[Close Price]]-Table2[[#This Row],[200D EMA]])/Table2[[#This Row],[200D EMA]]</f>
        <v>-5.3852026122471856E-2</v>
      </c>
      <c r="V728">
        <v>1.63723013899022</v>
      </c>
      <c r="W728">
        <v>536</v>
      </c>
      <c r="X728">
        <v>565</v>
      </c>
      <c r="Y728">
        <v>535</v>
      </c>
      <c r="Z728">
        <v>573</v>
      </c>
      <c r="AA728">
        <v>535</v>
      </c>
      <c r="AB728">
        <v>581</v>
      </c>
      <c r="AC728" s="1">
        <f>(Table2[[#This Row],[Close Price]]/Table2[[#This Row],[Day Low]])-1</f>
        <v>4.6082089552238914E-2</v>
      </c>
      <c r="AD728" s="1">
        <f>(Table2[[#This Row],[Day High]]/Table2[[#This Row],[Close Price]])-1</f>
        <v>7.66898519707504E-3</v>
      </c>
      <c r="AE728" s="1">
        <f>(Table2[[#This Row],[Close Price]]/Table2[[#This Row],[Current Week Low]])-1</f>
        <v>4.8037383177570225E-2</v>
      </c>
      <c r="AF728" s="1">
        <f>(Table2[[#This Row],[Current Week High]]/Table2[[#This Row],[Close Price]])-1</f>
        <v>2.1936864633493869E-2</v>
      </c>
      <c r="AG728" s="1">
        <f>(Table2[[#This Row],[Close Price]]/Table2[[#This Row],[Current Month Low]])-1</f>
        <v>4.8037383177570225E-2</v>
      </c>
      <c r="AH728" s="1">
        <f>(Table2[[#This Row],[Current Month High]]/Table2[[#This Row],[Close Price]])-1</f>
        <v>3.6204744069912476E-2</v>
      </c>
      <c r="AI728">
        <v>41.198501872659101</v>
      </c>
      <c r="AJ728">
        <v>21.613707840798099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-0.02</v>
      </c>
      <c r="AM728" t="s">
        <v>3089</v>
      </c>
      <c r="AN728">
        <v>4.34</v>
      </c>
      <c r="AO728" t="s">
        <v>3088</v>
      </c>
      <c r="AP728">
        <v>-0.105078984766797</v>
      </c>
      <c r="AQ728">
        <f>(Table2[[#This Row],[Sharpe Ratio]]-AVERAGE(Table2[Sharpe Ratio]))/_xlfn.STDEV.P(Table2[Sharpe Ratio])</f>
        <v>-1.9223239047529028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702</v>
      </c>
      <c r="AT728">
        <f>_xlfn.RANK.AVG(Table2[[#This Row],[6M Return vs Nifty Z-Score]],Table2[6M Return vs Nifty Z-Score])</f>
        <v>623</v>
      </c>
      <c r="AU728">
        <f>_xlfn.RANK.AVG(Table2[[#This Row],[Sharpe Ratio Z-Score]],Table2[Sharpe Ratio Z-Score])</f>
        <v>721</v>
      </c>
      <c r="AV728">
        <f>(Table2[[#This Row],[Rank 1Y]]+Table2[[#This Row],[Rank 6M]]+Table2[[#This Row],[Rank Sharpe]])/3</f>
        <v>682</v>
      </c>
    </row>
    <row r="729" spans="1:48" x14ac:dyDescent="0.3">
      <c r="A729" t="s">
        <v>1736</v>
      </c>
      <c r="B729" t="s">
        <v>1737</v>
      </c>
      <c r="C729" t="s">
        <v>3030</v>
      </c>
      <c r="D729" t="s">
        <v>54</v>
      </c>
      <c r="E729">
        <v>4287.9348344399996</v>
      </c>
      <c r="F729">
        <v>601.35</v>
      </c>
      <c r="G729">
        <v>-48.946556699106203</v>
      </c>
      <c r="H729">
        <f>(Table2[[#This Row],[1Y Return vs Nifty]]-AVERAGE(Table2[1Y Return vs Nifty]))/_xlfn.STDEV.P(Table2[1Y Return vs Nifty])</f>
        <v>-1.2692354762422624</v>
      </c>
      <c r="I729">
        <v>-17.160095955805499</v>
      </c>
      <c r="J729">
        <f>(Table2[[#This Row],[1M Return vs Nifty]]-AVERAGE(Table2[1M Return vs Nifty]))/_xlfn.STDEV.P(Table2[1M Return vs Nifty])</f>
        <v>-1.637968709768904</v>
      </c>
      <c r="K729">
        <v>-47.467578597804398</v>
      </c>
      <c r="L729">
        <f>(Table2[[#This Row],[6M Return vs Nifty]]-AVERAGE(Table2[6M Return vs Nifty]))/_xlfn.STDEV.P(Table2[6M Return vs Nifty])</f>
        <v>-1.888701220233769</v>
      </c>
      <c r="M729">
        <v>-5.8238133055767198</v>
      </c>
      <c r="N729">
        <f>(Table2[[#This Row],[1W Return vs Nifty]]-AVERAGE(Table2[1W Return vs Nifty]))/_xlfn.STDEV.P(Table2[1W Return vs Nifty])</f>
        <v>-0.93673172163854479</v>
      </c>
      <c r="O729">
        <v>682.97</v>
      </c>
      <c r="P729">
        <v>728.00253704990803</v>
      </c>
      <c r="Q729">
        <v>813.98723989386497</v>
      </c>
      <c r="R729">
        <v>10.5854966529231</v>
      </c>
      <c r="S729" s="1">
        <f>(Table2[[#This Row],[Close Price]]-Table2[[#This Row],[20D EMA]])/Table2[[#This Row],[20D EMA]]</f>
        <v>-0.1195074454222001</v>
      </c>
      <c r="T729" s="1">
        <f>(Table2[[#This Row],[Close Price]]-Table2[[#This Row],[50D EMA]])/Table2[[#This Row],[50D EMA]]</f>
        <v>-0.17397265889092001</v>
      </c>
      <c r="U729" s="1">
        <f>(Table2[[#This Row],[Close Price]]-Table2[[#This Row],[200D EMA]])/Table2[[#This Row],[200D EMA]]</f>
        <v>-0.26122920541308547</v>
      </c>
      <c r="V729">
        <v>1.4810184780980999</v>
      </c>
      <c r="W729">
        <v>597.29999999999995</v>
      </c>
      <c r="X729">
        <v>642.45000000000005</v>
      </c>
      <c r="Y729">
        <v>597.29999999999995</v>
      </c>
      <c r="Z729">
        <v>647.29999999999995</v>
      </c>
      <c r="AA729">
        <v>597.29999999999995</v>
      </c>
      <c r="AB729">
        <v>683.95</v>
      </c>
      <c r="AC729" s="1">
        <f>(Table2[[#This Row],[Close Price]]/Table2[[#This Row],[Day Low]])-1</f>
        <v>6.7805123053743532E-3</v>
      </c>
      <c r="AD729" s="1">
        <f>(Table2[[#This Row],[Day High]]/Table2[[#This Row],[Close Price]])-1</f>
        <v>6.8346221002743901E-2</v>
      </c>
      <c r="AE729" s="1">
        <f>(Table2[[#This Row],[Close Price]]/Table2[[#This Row],[Current Week Low]])-1</f>
        <v>6.7805123053743532E-3</v>
      </c>
      <c r="AF729" s="1">
        <f>(Table2[[#This Row],[Current Week High]]/Table2[[#This Row],[Close Price]])-1</f>
        <v>7.6411407666084452E-2</v>
      </c>
      <c r="AG729" s="1">
        <f>(Table2[[#This Row],[Close Price]]/Table2[[#This Row],[Current Month Low]])-1</f>
        <v>6.7805123053743532E-3</v>
      </c>
      <c r="AH729" s="1">
        <f>(Table2[[#This Row],[Current Month High]]/Table2[[#This Row],[Close Price]])-1</f>
        <v>0.13735761203957764</v>
      </c>
      <c r="AI729">
        <v>106.73484659515999</v>
      </c>
      <c r="AJ729">
        <v>0.67805123053743499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-0.28000000000000003</v>
      </c>
      <c r="AM729" t="s">
        <v>3089</v>
      </c>
      <c r="AN729">
        <v>-15.43</v>
      </c>
      <c r="AO729" t="s">
        <v>3089</v>
      </c>
      <c r="AP729">
        <v>-1.7342493392801001E-2</v>
      </c>
      <c r="AQ729">
        <f>(Table2[[#This Row],[Sharpe Ratio]]-AVERAGE(Table2[Sharpe Ratio]))/_xlfn.STDEV.P(Table2[Sharpe Ratio])</f>
        <v>-0.89495480241059511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718</v>
      </c>
      <c r="AT729">
        <f>_xlfn.RANK.AVG(Table2[[#This Row],[6M Return vs Nifty Z-Score]],Table2[6M Return vs Nifty Z-Score])</f>
        <v>729</v>
      </c>
      <c r="AU729">
        <f>_xlfn.RANK.AVG(Table2[[#This Row],[Sharpe Ratio Z-Score]],Table2[Sharpe Ratio Z-Score])</f>
        <v>600</v>
      </c>
      <c r="AV729">
        <f>(Table2[[#This Row],[Rank 1Y]]+Table2[[#This Row],[Rank 6M]]+Table2[[#This Row],[Rank Sharpe]])/3</f>
        <v>682.33333333333337</v>
      </c>
    </row>
    <row r="730" spans="1:48" x14ac:dyDescent="0.3">
      <c r="A730" t="s">
        <v>1003</v>
      </c>
      <c r="B730" t="s">
        <v>1004</v>
      </c>
      <c r="C730" t="s">
        <v>3046</v>
      </c>
      <c r="D730" t="s">
        <v>560</v>
      </c>
      <c r="E730">
        <v>12899.7758106</v>
      </c>
      <c r="F730">
        <v>134.30000000000001</v>
      </c>
      <c r="G730">
        <v>-62.456769408515299</v>
      </c>
      <c r="H730">
        <f>(Table2[[#This Row],[1Y Return vs Nifty]]-AVERAGE(Table2[1Y Return vs Nifty]))/_xlfn.STDEV.P(Table2[1Y Return vs Nifty])</f>
        <v>-1.4806775857602563</v>
      </c>
      <c r="I730">
        <v>-10.0523127479509</v>
      </c>
      <c r="J730">
        <f>(Table2[[#This Row],[1M Return vs Nifty]]-AVERAGE(Table2[1M Return vs Nifty]))/_xlfn.STDEV.P(Table2[1M Return vs Nifty])</f>
        <v>-0.8842400099351303</v>
      </c>
      <c r="K730">
        <v>-33.014517017704698</v>
      </c>
      <c r="L730">
        <f>(Table2[[#This Row],[6M Return vs Nifty]]-AVERAGE(Table2[6M Return vs Nifty]))/_xlfn.STDEV.P(Table2[6M Return vs Nifty])</f>
        <v>-1.3558947512409387</v>
      </c>
      <c r="M730">
        <v>-3.5987050093011201</v>
      </c>
      <c r="N730">
        <f>(Table2[[#This Row],[1W Return vs Nifty]]-AVERAGE(Table2[1W Return vs Nifty]))/_xlfn.STDEV.P(Table2[1W Return vs Nifty])</f>
        <v>-0.49266391676635324</v>
      </c>
      <c r="O730">
        <v>143.15</v>
      </c>
      <c r="P730">
        <v>147.01469426428901</v>
      </c>
      <c r="Q730">
        <v>176.54104081730901</v>
      </c>
      <c r="R730">
        <v>33.1919461638496</v>
      </c>
      <c r="S730" s="1">
        <f>(Table2[[#This Row],[Close Price]]-Table2[[#This Row],[20D EMA]])/Table2[[#This Row],[20D EMA]]</f>
        <v>-6.1823262312259826E-2</v>
      </c>
      <c r="T730" s="1">
        <f>(Table2[[#This Row],[Close Price]]-Table2[[#This Row],[50D EMA]])/Table2[[#This Row],[50D EMA]]</f>
        <v>-8.6485873591871903E-2</v>
      </c>
      <c r="U730" s="1">
        <f>(Table2[[#This Row],[Close Price]]-Table2[[#This Row],[200D EMA]])/Table2[[#This Row],[200D EMA]]</f>
        <v>-0.23927037374284851</v>
      </c>
      <c r="V730">
        <v>1.0071974954241301</v>
      </c>
      <c r="W730">
        <v>133.69999999999999</v>
      </c>
      <c r="X730">
        <v>138.65</v>
      </c>
      <c r="Y730">
        <v>133.65</v>
      </c>
      <c r="Z730">
        <v>140</v>
      </c>
      <c r="AA730">
        <v>133.65</v>
      </c>
      <c r="AB730">
        <v>150.19999999999999</v>
      </c>
      <c r="AC730" s="1">
        <f>(Table2[[#This Row],[Close Price]]/Table2[[#This Row],[Day Low]])-1</f>
        <v>4.4876589379208021E-3</v>
      </c>
      <c r="AD730" s="1">
        <f>(Table2[[#This Row],[Day High]]/Table2[[#This Row],[Close Price]])-1</f>
        <v>3.2390171258376732E-2</v>
      </c>
      <c r="AE730" s="1">
        <f>(Table2[[#This Row],[Close Price]]/Table2[[#This Row],[Current Week Low]])-1</f>
        <v>4.8634493078938412E-3</v>
      </c>
      <c r="AF730" s="1">
        <f>(Table2[[#This Row],[Current Week High]]/Table2[[#This Row],[Close Price]])-1</f>
        <v>4.2442293373045281E-2</v>
      </c>
      <c r="AG730" s="1">
        <f>(Table2[[#This Row],[Close Price]]/Table2[[#This Row],[Current Month Low]])-1</f>
        <v>4.8634493078938412E-3</v>
      </c>
      <c r="AH730" s="1">
        <f>(Table2[[#This Row],[Current Month High]]/Table2[[#This Row],[Close Price]])-1</f>
        <v>0.11839166046165284</v>
      </c>
      <c r="AI730">
        <v>123.15711094564401</v>
      </c>
      <c r="AJ730">
        <v>7.0119521912350704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</v>
      </c>
      <c r="AM730" t="s">
        <v>3089</v>
      </c>
      <c r="AN730">
        <v>-2.34</v>
      </c>
      <c r="AO730" t="s">
        <v>3089</v>
      </c>
      <c r="AP730">
        <v>-3.0847165012590001E-2</v>
      </c>
      <c r="AQ730">
        <f>(Table2[[#This Row],[Sharpe Ratio]]-AVERAGE(Table2[Sharpe Ratio]))/_xlfn.STDEV.P(Table2[Sharpe Ratio])</f>
        <v>-1.0530906264237538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730</v>
      </c>
      <c r="AT730">
        <f>_xlfn.RANK.AVG(Table2[[#This Row],[6M Return vs Nifty Z-Score]],Table2[6M Return vs Nifty Z-Score])</f>
        <v>700</v>
      </c>
      <c r="AU730">
        <f>_xlfn.RANK.AVG(Table2[[#This Row],[Sharpe Ratio Z-Score]],Table2[Sharpe Ratio Z-Score])</f>
        <v>620</v>
      </c>
      <c r="AV730">
        <f>(Table2[[#This Row],[Rank 1Y]]+Table2[[#This Row],[Rank 6M]]+Table2[[#This Row],[Rank Sharpe]])/3</f>
        <v>683.33333333333337</v>
      </c>
    </row>
    <row r="731" spans="1:48" x14ac:dyDescent="0.3">
      <c r="A731" t="s">
        <v>1134</v>
      </c>
      <c r="B731" t="s">
        <v>1135</v>
      </c>
      <c r="C731" t="s">
        <v>3042</v>
      </c>
      <c r="D731" t="s">
        <v>1136</v>
      </c>
      <c r="E731">
        <v>10347.443376494901</v>
      </c>
      <c r="F731">
        <v>951.95</v>
      </c>
      <c r="G731">
        <v>-40.429488530114298</v>
      </c>
      <c r="H731">
        <f>(Table2[[#This Row],[1Y Return vs Nifty]]-AVERAGE(Table2[1Y Return vs Nifty]))/_xlfn.STDEV.P(Table2[1Y Return vs Nifty])</f>
        <v>-1.1359387695733882</v>
      </c>
      <c r="I731">
        <v>-6.9406031028276898</v>
      </c>
      <c r="J731">
        <f>(Table2[[#This Row],[1M Return vs Nifty]]-AVERAGE(Table2[1M Return vs Nifty]))/_xlfn.STDEV.P(Table2[1M Return vs Nifty])</f>
        <v>-0.5542658398609619</v>
      </c>
      <c r="K731">
        <v>-27.737761790302201</v>
      </c>
      <c r="L731">
        <f>(Table2[[#This Row],[6M Return vs Nifty]]-AVERAGE(Table2[6M Return vs Nifty]))/_xlfn.STDEV.P(Table2[6M Return vs Nifty])</f>
        <v>-1.1613692311723811</v>
      </c>
      <c r="M731">
        <v>-2.6377649906819798</v>
      </c>
      <c r="N731">
        <f>(Table2[[#This Row],[1W Return vs Nifty]]-AVERAGE(Table2[1W Return vs Nifty]))/_xlfn.STDEV.P(Table2[1W Return vs Nifty])</f>
        <v>-0.30088784663246554</v>
      </c>
      <c r="O731">
        <v>998.49</v>
      </c>
      <c r="P731">
        <v>980.40808845995105</v>
      </c>
      <c r="Q731">
        <v>1025.5613942791199</v>
      </c>
      <c r="R731">
        <v>22.132983665032398</v>
      </c>
      <c r="S731" s="1">
        <f>(Table2[[#This Row],[Close Price]]-Table2[[#This Row],[20D EMA]])/Table2[[#This Row],[20D EMA]]</f>
        <v>-4.6610381676331226E-2</v>
      </c>
      <c r="T731" s="1">
        <f>(Table2[[#This Row],[Close Price]]-Table2[[#This Row],[50D EMA]])/Table2[[#This Row],[50D EMA]]</f>
        <v>-2.9026778537347298E-2</v>
      </c>
      <c r="U731" s="1">
        <f>(Table2[[#This Row],[Close Price]]-Table2[[#This Row],[200D EMA]])/Table2[[#This Row],[200D EMA]]</f>
        <v>-7.1776682205224998E-2</v>
      </c>
      <c r="V731">
        <v>0.78194646977990001</v>
      </c>
      <c r="W731">
        <v>947.05</v>
      </c>
      <c r="X731">
        <v>989.85</v>
      </c>
      <c r="Y731">
        <v>942.05</v>
      </c>
      <c r="Z731">
        <v>989.85</v>
      </c>
      <c r="AA731">
        <v>942.05</v>
      </c>
      <c r="AB731">
        <v>1031.3</v>
      </c>
      <c r="AC731" s="1">
        <f>(Table2[[#This Row],[Close Price]]/Table2[[#This Row],[Day Low]])-1</f>
        <v>5.173961248086334E-3</v>
      </c>
      <c r="AD731" s="1">
        <f>(Table2[[#This Row],[Day High]]/Table2[[#This Row],[Close Price]])-1</f>
        <v>3.9813015389463802E-2</v>
      </c>
      <c r="AE731" s="1">
        <f>(Table2[[#This Row],[Close Price]]/Table2[[#This Row],[Current Week Low]])-1</f>
        <v>1.0508996337774024E-2</v>
      </c>
      <c r="AF731" s="1">
        <f>(Table2[[#This Row],[Current Week High]]/Table2[[#This Row],[Close Price]])-1</f>
        <v>3.9813015389463802E-2</v>
      </c>
      <c r="AG731" s="1">
        <f>(Table2[[#This Row],[Close Price]]/Table2[[#This Row],[Current Month Low]])-1</f>
        <v>1.0508996337774024E-2</v>
      </c>
      <c r="AH731" s="1">
        <f>(Table2[[#This Row],[Current Month High]]/Table2[[#This Row],[Close Price]])-1</f>
        <v>8.3355218236251805E-2</v>
      </c>
      <c r="AI731">
        <v>36.246651609853402</v>
      </c>
      <c r="AJ731">
        <v>11.469555035128799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-0.08</v>
      </c>
      <c r="AM731" t="s">
        <v>3089</v>
      </c>
      <c r="AN731">
        <v>-4.8</v>
      </c>
      <c r="AO731" t="s">
        <v>3089</v>
      </c>
      <c r="AP731">
        <v>-6.9525392537098996E-2</v>
      </c>
      <c r="AQ731">
        <f>(Table2[[#This Row],[Sharpe Ratio]]-AVERAGE(Table2[Sharpe Ratio]))/_xlfn.STDEV.P(Table2[Sharpe Ratio])</f>
        <v>-1.506001556297385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700</v>
      </c>
      <c r="AT731">
        <f>_xlfn.RANK.AVG(Table2[[#This Row],[6M Return vs Nifty Z-Score]],Table2[6M Return vs Nifty Z-Score])</f>
        <v>673</v>
      </c>
      <c r="AU731">
        <f>_xlfn.RANK.AVG(Table2[[#This Row],[Sharpe Ratio Z-Score]],Table2[Sharpe Ratio Z-Score])</f>
        <v>687</v>
      </c>
      <c r="AV731">
        <f>(Table2[[#This Row],[Rank 1Y]]+Table2[[#This Row],[Rank 6M]]+Table2[[#This Row],[Rank Sharpe]])/3</f>
        <v>686.66666666666663</v>
      </c>
    </row>
    <row r="732" spans="1:48" x14ac:dyDescent="0.3">
      <c r="A732" t="s">
        <v>2510</v>
      </c>
      <c r="B732" t="s">
        <v>2511</v>
      </c>
      <c r="C732" t="s">
        <v>3044</v>
      </c>
      <c r="D732" t="s">
        <v>539</v>
      </c>
      <c r="E732">
        <v>1786.5038778619901</v>
      </c>
      <c r="F732">
        <v>106.66</v>
      </c>
      <c r="G732">
        <v>-55.146354610002497</v>
      </c>
      <c r="H732">
        <f>(Table2[[#This Row],[1Y Return vs Nifty]]-AVERAGE(Table2[1Y Return vs Nifty]))/_xlfn.STDEV.P(Table2[1Y Return vs Nifty])</f>
        <v>-1.3662656546014973</v>
      </c>
      <c r="I732">
        <v>2.6370183423257498</v>
      </c>
      <c r="J732">
        <f>(Table2[[#This Row],[1M Return vs Nifty]]-AVERAGE(Table2[1M Return vs Nifty]))/_xlfn.STDEV.P(Table2[1M Return vs Nifty])</f>
        <v>0.46137123688304293</v>
      </c>
      <c r="K732">
        <v>-26.8220059945935</v>
      </c>
      <c r="L732">
        <f>(Table2[[#This Row],[6M Return vs Nifty]]-AVERAGE(Table2[6M Return vs Nifty]))/_xlfn.STDEV.P(Table2[6M Return vs Nifty])</f>
        <v>-1.1276102515079556</v>
      </c>
      <c r="M732">
        <v>-6.5385138462992902</v>
      </c>
      <c r="N732">
        <f>(Table2[[#This Row],[1W Return vs Nifty]]-AVERAGE(Table2[1W Return vs Nifty]))/_xlfn.STDEV.P(Table2[1W Return vs Nifty])</f>
        <v>-1.0793654535745882</v>
      </c>
      <c r="O732">
        <v>112.72</v>
      </c>
      <c r="P732">
        <v>109.264649141777</v>
      </c>
      <c r="Q732">
        <v>118.02049719483701</v>
      </c>
      <c r="R732">
        <v>33.605772236946798</v>
      </c>
      <c r="S732" s="1">
        <f>(Table2[[#This Row],[Close Price]]-Table2[[#This Row],[20D EMA]])/Table2[[#This Row],[20D EMA]]</f>
        <v>-5.3761533002129193E-2</v>
      </c>
      <c r="T732" s="1">
        <f>(Table2[[#This Row],[Close Price]]-Table2[[#This Row],[50D EMA]])/Table2[[#This Row],[50D EMA]]</f>
        <v>-2.3837985681877078E-2</v>
      </c>
      <c r="U732" s="1">
        <f>(Table2[[#This Row],[Close Price]]-Table2[[#This Row],[200D EMA]])/Table2[[#This Row],[200D EMA]]</f>
        <v>-9.6258679338405567E-2</v>
      </c>
      <c r="V732">
        <v>1.2440612898846299</v>
      </c>
      <c r="W732">
        <v>106</v>
      </c>
      <c r="X732">
        <v>112.89</v>
      </c>
      <c r="Y732">
        <v>106</v>
      </c>
      <c r="Z732">
        <v>113.83</v>
      </c>
      <c r="AA732">
        <v>106</v>
      </c>
      <c r="AB732">
        <v>121.97</v>
      </c>
      <c r="AC732" s="1">
        <f>(Table2[[#This Row],[Close Price]]/Table2[[#This Row],[Day Low]])-1</f>
        <v>6.2264150943396324E-3</v>
      </c>
      <c r="AD732" s="1">
        <f>(Table2[[#This Row],[Day High]]/Table2[[#This Row],[Close Price]])-1</f>
        <v>5.8409900618788813E-2</v>
      </c>
      <c r="AE732" s="1">
        <f>(Table2[[#This Row],[Close Price]]/Table2[[#This Row],[Current Week Low]])-1</f>
        <v>6.2264150943396324E-3</v>
      </c>
      <c r="AF732" s="1">
        <f>(Table2[[#This Row],[Current Week High]]/Table2[[#This Row],[Close Price]])-1</f>
        <v>6.7222951434464662E-2</v>
      </c>
      <c r="AG732" s="1">
        <f>(Table2[[#This Row],[Close Price]]/Table2[[#This Row],[Current Month Low]])-1</f>
        <v>6.2264150943396324E-3</v>
      </c>
      <c r="AH732" s="1">
        <f>(Table2[[#This Row],[Current Month High]]/Table2[[#This Row],[Close Price]])-1</f>
        <v>0.14354022126382904</v>
      </c>
      <c r="AI732">
        <v>74.714044627789207</v>
      </c>
      <c r="AJ732">
        <v>33.408380237648501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0.03</v>
      </c>
      <c r="AM732" t="s">
        <v>3088</v>
      </c>
      <c r="AN732">
        <v>-4.78</v>
      </c>
      <c r="AO732" t="s">
        <v>3089</v>
      </c>
      <c r="AP732">
        <v>-7.4154250518557993E-2</v>
      </c>
      <c r="AQ732">
        <f>(Table2[[#This Row],[Sharpe Ratio]]-AVERAGE(Table2[Sharpe Ratio]))/_xlfn.STDEV.P(Table2[Sharpe Ratio])</f>
        <v>-1.5602041531280468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725</v>
      </c>
      <c r="AT732">
        <f>_xlfn.RANK.AVG(Table2[[#This Row],[6M Return vs Nifty Z-Score]],Table2[6M Return vs Nifty Z-Score])</f>
        <v>668</v>
      </c>
      <c r="AU732">
        <f>_xlfn.RANK.AVG(Table2[[#This Row],[Sharpe Ratio Z-Score]],Table2[Sharpe Ratio Z-Score])</f>
        <v>694</v>
      </c>
      <c r="AV732">
        <f>(Table2[[#This Row],[Rank 1Y]]+Table2[[#This Row],[Rank 6M]]+Table2[[#This Row],[Rank Sharpe]])/3</f>
        <v>695.66666666666663</v>
      </c>
    </row>
    <row r="733" spans="1:48" x14ac:dyDescent="0.3">
      <c r="A733" t="s">
        <v>2080</v>
      </c>
      <c r="B733" t="s">
        <v>2081</v>
      </c>
      <c r="C733" t="s">
        <v>3041</v>
      </c>
      <c r="D733" t="s">
        <v>265</v>
      </c>
      <c r="E733">
        <v>2796.4953882</v>
      </c>
      <c r="F733">
        <v>409.65</v>
      </c>
      <c r="G733">
        <v>-59.0036442348637</v>
      </c>
      <c r="H733">
        <f>(Table2[[#This Row],[1Y Return vs Nifty]]-AVERAGE(Table2[1Y Return vs Nifty]))/_xlfn.STDEV.P(Table2[1Y Return vs Nifty])</f>
        <v>-1.4266343159131365</v>
      </c>
      <c r="I733">
        <v>-12.560451005437899</v>
      </c>
      <c r="J733">
        <f>(Table2[[#This Row],[1M Return vs Nifty]]-AVERAGE(Table2[1M Return vs Nifty]))/_xlfn.STDEV.P(Table2[1M Return vs Nifty])</f>
        <v>-1.1502098253523951</v>
      </c>
      <c r="K733">
        <v>-32.0865153376322</v>
      </c>
      <c r="L733">
        <f>(Table2[[#This Row],[6M Return vs Nifty]]-AVERAGE(Table2[6M Return vs Nifty]))/_xlfn.STDEV.P(Table2[6M Return vs Nifty])</f>
        <v>-1.3216843318333551</v>
      </c>
      <c r="M733">
        <v>-1.69239855885844</v>
      </c>
      <c r="N733">
        <f>(Table2[[#This Row],[1W Return vs Nifty]]-AVERAGE(Table2[1W Return vs Nifty]))/_xlfn.STDEV.P(Table2[1W Return vs Nifty])</f>
        <v>-0.11221981780779619</v>
      </c>
      <c r="O733">
        <v>442.1</v>
      </c>
      <c r="P733">
        <v>449.581714003049</v>
      </c>
      <c r="Q733">
        <v>488.30287102127801</v>
      </c>
      <c r="R733">
        <v>21.182071632575301</v>
      </c>
      <c r="S733" s="1">
        <f>(Table2[[#This Row],[Close Price]]-Table2[[#This Row],[20D EMA]])/Table2[[#This Row],[20D EMA]]</f>
        <v>-7.339968332956355E-2</v>
      </c>
      <c r="T733" s="1">
        <f>(Table2[[#This Row],[Close Price]]-Table2[[#This Row],[50D EMA]])/Table2[[#This Row],[50D EMA]]</f>
        <v>-8.8819702312844098E-2</v>
      </c>
      <c r="U733" s="1">
        <f>(Table2[[#This Row],[Close Price]]-Table2[[#This Row],[200D EMA]])/Table2[[#This Row],[200D EMA]]</f>
        <v>-0.1610739475210882</v>
      </c>
      <c r="V733">
        <v>0.88327098467383702</v>
      </c>
      <c r="W733">
        <v>408.1</v>
      </c>
      <c r="X733">
        <v>420</v>
      </c>
      <c r="Y733">
        <v>408.1</v>
      </c>
      <c r="Z733">
        <v>432</v>
      </c>
      <c r="AA733">
        <v>408.1</v>
      </c>
      <c r="AB733">
        <v>444.9</v>
      </c>
      <c r="AC733" s="1">
        <f>(Table2[[#This Row],[Close Price]]/Table2[[#This Row],[Day Low]])-1</f>
        <v>3.7980887037489808E-3</v>
      </c>
      <c r="AD733" s="1">
        <f>(Table2[[#This Row],[Day High]]/Table2[[#This Row],[Close Price]])-1</f>
        <v>2.5265470523617717E-2</v>
      </c>
      <c r="AE733" s="1">
        <f>(Table2[[#This Row],[Close Price]]/Table2[[#This Row],[Current Week Low]])-1</f>
        <v>3.7980887037489808E-3</v>
      </c>
      <c r="AF733" s="1">
        <f>(Table2[[#This Row],[Current Week High]]/Table2[[#This Row],[Close Price]])-1</f>
        <v>5.455876968143536E-2</v>
      </c>
      <c r="AG733" s="1">
        <f>(Table2[[#This Row],[Close Price]]/Table2[[#This Row],[Current Month Low]])-1</f>
        <v>3.7980887037489808E-3</v>
      </c>
      <c r="AH733" s="1">
        <f>(Table2[[#This Row],[Current Month High]]/Table2[[#This Row],[Close Price]])-1</f>
        <v>8.6049066276089325E-2</v>
      </c>
      <c r="AI733">
        <v>57.732210423532202</v>
      </c>
      <c r="AJ733">
        <v>2.4124999999999899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</v>
      </c>
      <c r="AM733" t="s">
        <v>3089</v>
      </c>
      <c r="AN733">
        <v>-5.0199999999999996</v>
      </c>
      <c r="AO733" t="s">
        <v>3089</v>
      </c>
      <c r="AP733">
        <v>-6.7153376465756004E-2</v>
      </c>
      <c r="AQ733">
        <f>(Table2[[#This Row],[Sharpe Ratio]]-AVERAGE(Table2[Sharpe Ratio]))/_xlfn.STDEV.P(Table2[Sharpe Ratio])</f>
        <v>-1.4782259297160893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729</v>
      </c>
      <c r="AT733">
        <f>_xlfn.RANK.AVG(Table2[[#This Row],[6M Return vs Nifty Z-Score]],Table2[6M Return vs Nifty Z-Score])</f>
        <v>698</v>
      </c>
      <c r="AU733">
        <f>_xlfn.RANK.AVG(Table2[[#This Row],[Sharpe Ratio Z-Score]],Table2[Sharpe Ratio Z-Score])</f>
        <v>682</v>
      </c>
      <c r="AV733">
        <f>(Table2[[#This Row],[Rank 1Y]]+Table2[[#This Row],[Rank 6M]]+Table2[[#This Row],[Rank Sharpe]])/3</f>
        <v>703</v>
      </c>
    </row>
    <row r="734" spans="1:48" x14ac:dyDescent="0.3">
      <c r="A734" t="s">
        <v>1273</v>
      </c>
      <c r="B734" t="s">
        <v>1274</v>
      </c>
      <c r="C734" t="s">
        <v>3042</v>
      </c>
      <c r="D734" t="s">
        <v>98</v>
      </c>
      <c r="E734">
        <v>8556.6336118199997</v>
      </c>
      <c r="F734">
        <v>289.8</v>
      </c>
      <c r="G734">
        <v>-66.850269643233801</v>
      </c>
      <c r="H734">
        <f>(Table2[[#This Row],[1Y Return vs Nifty]]-AVERAGE(Table2[1Y Return vs Nifty]))/_xlfn.STDEV.P(Table2[1Y Return vs Nifty])</f>
        <v>-1.5494382320785562</v>
      </c>
      <c r="I734">
        <v>3.5790591045473299</v>
      </c>
      <c r="J734">
        <f>(Table2[[#This Row],[1M Return vs Nifty]]-AVERAGE(Table2[1M Return vs Nifty]))/_xlfn.STDEV.P(Table2[1M Return vs Nifty])</f>
        <v>0.56126780633876883</v>
      </c>
      <c r="K734">
        <v>-26.714466586851199</v>
      </c>
      <c r="L734">
        <f>(Table2[[#This Row],[6M Return vs Nifty]]-AVERAGE(Table2[6M Return vs Nifty]))/_xlfn.STDEV.P(Table2[6M Return vs Nifty])</f>
        <v>-1.123645853252319</v>
      </c>
      <c r="M734">
        <v>-3.97465670701374</v>
      </c>
      <c r="N734">
        <f>(Table2[[#This Row],[1W Return vs Nifty]]-AVERAGE(Table2[1W Return vs Nifty]))/_xlfn.STDEV.P(Table2[1W Return vs Nifty])</f>
        <v>-0.56769309418691094</v>
      </c>
      <c r="O734">
        <v>303.99</v>
      </c>
      <c r="P734">
        <v>300.77279350608802</v>
      </c>
      <c r="Q734">
        <v>349.21371675243103</v>
      </c>
      <c r="R734">
        <v>25.8917026537707</v>
      </c>
      <c r="S734" s="1">
        <f>(Table2[[#This Row],[Close Price]]-Table2[[#This Row],[20D EMA]])/Table2[[#This Row],[20D EMA]]</f>
        <v>-4.6679167077864396E-2</v>
      </c>
      <c r="T734" s="1">
        <f>(Table2[[#This Row],[Close Price]]-Table2[[#This Row],[50D EMA]])/Table2[[#This Row],[50D EMA]]</f>
        <v>-3.6482001507446536E-2</v>
      </c>
      <c r="U734" s="1">
        <f>(Table2[[#This Row],[Close Price]]-Table2[[#This Row],[200D EMA]])/Table2[[#This Row],[200D EMA]]</f>
        <v>-0.17013569027287473</v>
      </c>
      <c r="V734">
        <v>1.2229169347126601</v>
      </c>
      <c r="W734">
        <v>286.55</v>
      </c>
      <c r="X734">
        <v>301.5</v>
      </c>
      <c r="Y734">
        <v>286.55</v>
      </c>
      <c r="Z734">
        <v>301.85000000000002</v>
      </c>
      <c r="AA734">
        <v>286.55</v>
      </c>
      <c r="AB734">
        <v>315.7</v>
      </c>
      <c r="AC734" s="1">
        <f>(Table2[[#This Row],[Close Price]]/Table2[[#This Row],[Day Low]])-1</f>
        <v>1.1341825161402808E-2</v>
      </c>
      <c r="AD734" s="1">
        <f>(Table2[[#This Row],[Day High]]/Table2[[#This Row],[Close Price]])-1</f>
        <v>4.0372670807453437E-2</v>
      </c>
      <c r="AE734" s="1">
        <f>(Table2[[#This Row],[Close Price]]/Table2[[#This Row],[Current Week Low]])-1</f>
        <v>1.1341825161402808E-2</v>
      </c>
      <c r="AF734" s="1">
        <f>(Table2[[#This Row],[Current Week High]]/Table2[[#This Row],[Close Price]])-1</f>
        <v>4.1580400276052476E-2</v>
      </c>
      <c r="AG734" s="1">
        <f>(Table2[[#This Row],[Close Price]]/Table2[[#This Row],[Current Month Low]])-1</f>
        <v>1.1341825161402808E-2</v>
      </c>
      <c r="AH734" s="1">
        <f>(Table2[[#This Row],[Current Month High]]/Table2[[#This Row],[Close Price]])-1</f>
        <v>8.9371980676328455E-2</v>
      </c>
      <c r="AI734">
        <v>93.236714975845402</v>
      </c>
      <c r="AJ734">
        <v>11.0344827586206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-0.12</v>
      </c>
      <c r="AM734" t="s">
        <v>3089</v>
      </c>
      <c r="AN734">
        <v>-3.69</v>
      </c>
      <c r="AO734" t="s">
        <v>3089</v>
      </c>
      <c r="AP734">
        <v>-9.7739045429816998E-2</v>
      </c>
      <c r="AQ734">
        <f>(Table2[[#This Row],[Sharpe Ratio]]-AVERAGE(Table2[Sharpe Ratio]))/_xlfn.STDEV.P(Table2[Sharpe Ratio])</f>
        <v>-1.8363753242958187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734</v>
      </c>
      <c r="AT734">
        <f>_xlfn.RANK.AVG(Table2[[#This Row],[6M Return vs Nifty Z-Score]],Table2[6M Return vs Nifty Z-Score])</f>
        <v>666</v>
      </c>
      <c r="AU734">
        <f>_xlfn.RANK.AVG(Table2[[#This Row],[Sharpe Ratio Z-Score]],Table2[Sharpe Ratio Z-Score])</f>
        <v>715</v>
      </c>
      <c r="AV734">
        <f>(Table2[[#This Row],[Rank 1Y]]+Table2[[#This Row],[Rank 6M]]+Table2[[#This Row],[Rank Sharpe]])/3</f>
        <v>705</v>
      </c>
    </row>
    <row r="735" spans="1:48" x14ac:dyDescent="0.3">
      <c r="A735" t="s">
        <v>1624</v>
      </c>
      <c r="B735" t="s">
        <v>1625</v>
      </c>
      <c r="C735" t="s">
        <v>3042</v>
      </c>
      <c r="D735" t="s">
        <v>465</v>
      </c>
      <c r="E735">
        <v>5089.0783138999996</v>
      </c>
      <c r="F735">
        <v>306.7</v>
      </c>
      <c r="G735">
        <v>-42.040079099762004</v>
      </c>
      <c r="H735">
        <f>(Table2[[#This Row],[1Y Return vs Nifty]]-AVERAGE(Table2[1Y Return vs Nifty]))/_xlfn.STDEV.P(Table2[1Y Return vs Nifty])</f>
        <v>-1.1611453799311162</v>
      </c>
      <c r="I735">
        <v>-8.0762752126650597</v>
      </c>
      <c r="J735">
        <f>(Table2[[#This Row],[1M Return vs Nifty]]-AVERAGE(Table2[1M Return vs Nifty]))/_xlfn.STDEV.P(Table2[1M Return vs Nifty])</f>
        <v>-0.67469560505684911</v>
      </c>
      <c r="K735">
        <v>-46.7523749466122</v>
      </c>
      <c r="L735">
        <f>(Table2[[#This Row],[6M Return vs Nifty]]-AVERAGE(Table2[6M Return vs Nifty]))/_xlfn.STDEV.P(Table2[6M Return vs Nifty])</f>
        <v>-1.8623355170302913</v>
      </c>
      <c r="M735">
        <v>-4.1487703100589304</v>
      </c>
      <c r="N735">
        <f>(Table2[[#This Row],[1W Return vs Nifty]]-AVERAGE(Table2[1W Return vs Nifty]))/_xlfn.STDEV.P(Table2[1W Return vs Nifty])</f>
        <v>-0.60244117617109183</v>
      </c>
      <c r="O735">
        <v>324.3</v>
      </c>
      <c r="P735">
        <v>333.85835574274898</v>
      </c>
      <c r="Q735">
        <v>370.84377217243298</v>
      </c>
      <c r="R735">
        <v>30.384058452758399</v>
      </c>
      <c r="S735" s="1">
        <f>(Table2[[#This Row],[Close Price]]-Table2[[#This Row],[20D EMA]])/Table2[[#This Row],[20D EMA]]</f>
        <v>-5.4270736971939633E-2</v>
      </c>
      <c r="T735" s="1">
        <f>(Table2[[#This Row],[Close Price]]-Table2[[#This Row],[50D EMA]])/Table2[[#This Row],[50D EMA]]</f>
        <v>-8.1346940328417536E-2</v>
      </c>
      <c r="U735" s="1">
        <f>(Table2[[#This Row],[Close Price]]-Table2[[#This Row],[200D EMA]])/Table2[[#This Row],[200D EMA]]</f>
        <v>-0.17296710093491272</v>
      </c>
      <c r="V735">
        <v>1.8067279614360701</v>
      </c>
      <c r="W735">
        <v>305</v>
      </c>
      <c r="X735">
        <v>316.55</v>
      </c>
      <c r="Y735">
        <v>305</v>
      </c>
      <c r="Z735">
        <v>324.5</v>
      </c>
      <c r="AA735">
        <v>305</v>
      </c>
      <c r="AB735">
        <v>352.75</v>
      </c>
      <c r="AC735" s="1">
        <f>(Table2[[#This Row],[Close Price]]/Table2[[#This Row],[Day Low]])-1</f>
        <v>5.5737704918032982E-3</v>
      </c>
      <c r="AD735" s="1">
        <f>(Table2[[#This Row],[Day High]]/Table2[[#This Row],[Close Price]])-1</f>
        <v>3.2116074339745726E-2</v>
      </c>
      <c r="AE735" s="1">
        <f>(Table2[[#This Row],[Close Price]]/Table2[[#This Row],[Current Week Low]])-1</f>
        <v>5.5737704918032982E-3</v>
      </c>
      <c r="AF735" s="1">
        <f>(Table2[[#This Row],[Current Week High]]/Table2[[#This Row],[Close Price]])-1</f>
        <v>5.8037169872839911E-2</v>
      </c>
      <c r="AG735" s="1">
        <f>(Table2[[#This Row],[Close Price]]/Table2[[#This Row],[Current Month Low]])-1</f>
        <v>5.5737704918032982E-3</v>
      </c>
      <c r="AH735" s="1">
        <f>(Table2[[#This Row],[Current Month High]]/Table2[[#This Row],[Close Price]])-1</f>
        <v>0.15014672318226285</v>
      </c>
      <c r="AI735">
        <v>76.850342354091893</v>
      </c>
      <c r="AJ735">
        <v>16.771368741671399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-0.26</v>
      </c>
      <c r="AM735" t="s">
        <v>3089</v>
      </c>
      <c r="AN735">
        <v>-2.12</v>
      </c>
      <c r="AO735" t="s">
        <v>3089</v>
      </c>
      <c r="AP735">
        <v>-0.120592773945792</v>
      </c>
      <c r="AQ735">
        <f>(Table2[[#This Row],[Sharpe Ratio]]-AVERAGE(Table2[Sharpe Ratio]))/_xlfn.STDEV.P(Table2[Sharpe Ratio])</f>
        <v>-2.1039859180514631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706</v>
      </c>
      <c r="AT735">
        <f>_xlfn.RANK.AVG(Table2[[#This Row],[6M Return vs Nifty Z-Score]],Table2[6M Return vs Nifty Z-Score])</f>
        <v>728</v>
      </c>
      <c r="AU735">
        <f>_xlfn.RANK.AVG(Table2[[#This Row],[Sharpe Ratio Z-Score]],Table2[Sharpe Ratio Z-Score])</f>
        <v>728</v>
      </c>
      <c r="AV735">
        <f>(Table2[[#This Row],[Rank 1Y]]+Table2[[#This Row],[Rank 6M]]+Table2[[#This Row],[Rank Sharpe]])/3</f>
        <v>720.66666666666663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5105-5816-4234-9654-074997443E3E}">
  <dimension ref="A1:Q1429"/>
  <sheetViews>
    <sheetView workbookViewId="0">
      <selection sqref="A1:XFD1048576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9.664062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3027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Row],[Ticker]],[1]!Table2[[Symbol]:[Industry]],2,FALSE),"-")</f>
        <v>-</v>
      </c>
      <c r="D2" t="s">
        <v>18</v>
      </c>
      <c r="E2">
        <v>1970271.99487116</v>
      </c>
      <c r="F2">
        <v>2912.1</v>
      </c>
      <c r="G2">
        <v>-7.5483030029502496</v>
      </c>
      <c r="H2">
        <v>-7.6643576049453896</v>
      </c>
      <c r="I2">
        <v>-7.4295777147587296</v>
      </c>
      <c r="J2">
        <v>-1.27106041852871</v>
      </c>
      <c r="K2">
        <v>3008.7756127397402</v>
      </c>
      <c r="L2">
        <v>2817.6653668634599</v>
      </c>
      <c r="M2">
        <v>28.8793709763907</v>
      </c>
      <c r="N2">
        <v>0.92732154648672505</v>
      </c>
      <c r="O2">
        <v>10.4907111706328</v>
      </c>
      <c r="P2">
        <v>31.157951628158301</v>
      </c>
      <c r="Q2">
        <v>2.6209215371284001E-2</v>
      </c>
    </row>
    <row r="3" spans="1:17" x14ac:dyDescent="0.3">
      <c r="A3" t="s">
        <v>19</v>
      </c>
      <c r="B3" t="s">
        <v>20</v>
      </c>
      <c r="C3" t="str">
        <f>IFERROR(VLOOKUP(Table1[[#This Row],[Ticker]],[1]!Table2[[Symbol]:[Industry]],2,FALSE),"-")</f>
        <v>-</v>
      </c>
      <c r="D3" t="s">
        <v>21</v>
      </c>
      <c r="E3">
        <v>1509176.6655081599</v>
      </c>
      <c r="F3">
        <v>4171.2</v>
      </c>
      <c r="G3">
        <v>-3.2088103860996302</v>
      </c>
      <c r="H3">
        <v>4.7222665774233299</v>
      </c>
      <c r="I3">
        <v>-8.5570823119220591</v>
      </c>
      <c r="J3">
        <v>-1.92371761384616</v>
      </c>
      <c r="K3">
        <v>4089.4846972790201</v>
      </c>
      <c r="L3">
        <v>3867.8186208461798</v>
      </c>
      <c r="M3">
        <v>36.228033259167098</v>
      </c>
      <c r="N3">
        <v>0.90859228006554704</v>
      </c>
      <c r="O3">
        <v>6.2284234752589098</v>
      </c>
      <c r="P3">
        <v>25.9800664451827</v>
      </c>
      <c r="Q3">
        <v>-2.5426324396852999E-2</v>
      </c>
    </row>
    <row r="4" spans="1:17" x14ac:dyDescent="0.3">
      <c r="A4" t="s">
        <v>22</v>
      </c>
      <c r="B4" t="s">
        <v>23</v>
      </c>
      <c r="C4" t="str">
        <f>IFERROR(VLOOKUP(Table1[[#This Row],[Ticker]],[1]!Table2[[Symbol]:[Industry]],2,FALSE),"-")</f>
        <v>-</v>
      </c>
      <c r="D4" t="s">
        <v>24</v>
      </c>
      <c r="E4">
        <v>1219711.10719708</v>
      </c>
      <c r="F4">
        <v>1601.2</v>
      </c>
      <c r="G4">
        <v>-25.962583949697802</v>
      </c>
      <c r="H4">
        <v>-0.38214326056942899</v>
      </c>
      <c r="I4">
        <v>1.4706018674313599</v>
      </c>
      <c r="J4">
        <v>4.3245694633682001</v>
      </c>
      <c r="K4">
        <v>1608.3238197205701</v>
      </c>
      <c r="L4">
        <v>1561.2625516385899</v>
      </c>
      <c r="M4">
        <v>40.0312789392352</v>
      </c>
      <c r="N4">
        <v>1.0188869000514</v>
      </c>
      <c r="O4">
        <v>12.040969273045199</v>
      </c>
      <c r="P4">
        <v>17.4287704887976</v>
      </c>
      <c r="Q4">
        <v>-8.6704807893930994E-2</v>
      </c>
    </row>
    <row r="5" spans="1:17" x14ac:dyDescent="0.3">
      <c r="A5" t="s">
        <v>25</v>
      </c>
      <c r="B5" t="s">
        <v>26</v>
      </c>
      <c r="C5" t="str">
        <f>IFERROR(VLOOKUP(Table1[[#This Row],[Ticker]],[1]!Table2[[Symbol]:[Industry]],2,FALSE),"-")</f>
        <v>-</v>
      </c>
      <c r="D5" t="s">
        <v>27</v>
      </c>
      <c r="E5">
        <v>862315.54445476504</v>
      </c>
      <c r="F5">
        <v>1443.55</v>
      </c>
      <c r="G5">
        <v>39.010342306527598</v>
      </c>
      <c r="H5">
        <v>3.6865893328351</v>
      </c>
      <c r="I5">
        <v>17.883419485908501</v>
      </c>
      <c r="J5">
        <v>2.37899227033521</v>
      </c>
      <c r="K5">
        <v>1425.1244726473201</v>
      </c>
      <c r="L5">
        <v>1231.1661514221801</v>
      </c>
      <c r="M5">
        <v>39.479013790913903</v>
      </c>
      <c r="N5">
        <v>0.68893869455401902</v>
      </c>
      <c r="O5">
        <v>6.42166880260468</v>
      </c>
      <c r="P5">
        <v>70.420872439643404</v>
      </c>
      <c r="Q5">
        <v>0.137321436566332</v>
      </c>
    </row>
    <row r="6" spans="1:17" x14ac:dyDescent="0.3">
      <c r="A6" t="s">
        <v>28</v>
      </c>
      <c r="B6" t="s">
        <v>29</v>
      </c>
      <c r="C6" t="str">
        <f>IFERROR(VLOOKUP(Table1[[#This Row],[Ticker]],[1]!Table2[[Symbol]:[Industry]],2,FALSE),"-")</f>
        <v>-</v>
      </c>
      <c r="D6" t="s">
        <v>24</v>
      </c>
      <c r="E6">
        <v>821470.40692470002</v>
      </c>
      <c r="F6">
        <v>1166.8499999999999</v>
      </c>
      <c r="G6">
        <v>-3.3343552407407202</v>
      </c>
      <c r="H6">
        <v>-2.7603298739341602</v>
      </c>
      <c r="I6">
        <v>4.2756028840116498</v>
      </c>
      <c r="J6">
        <v>0.17617311355266899</v>
      </c>
      <c r="K6">
        <v>1185.6524645090001</v>
      </c>
      <c r="L6">
        <v>1089.4128023224901</v>
      </c>
      <c r="M6">
        <v>21.9869103848972</v>
      </c>
      <c r="N6">
        <v>1.06323340647382</v>
      </c>
      <c r="O6">
        <v>7.7944894373741302</v>
      </c>
      <c r="P6">
        <v>29.7942157953281</v>
      </c>
      <c r="Q6">
        <v>6.1811271798536002E-2</v>
      </c>
    </row>
    <row r="7" spans="1:17" x14ac:dyDescent="0.3">
      <c r="A7" t="s">
        <v>30</v>
      </c>
      <c r="B7" t="s">
        <v>31</v>
      </c>
      <c r="C7" t="str">
        <f>IFERROR(VLOOKUP(Table1[[#This Row],[Ticker]],[1]!Table2[[Symbol]:[Industry]],2,FALSE),"-")</f>
        <v>-</v>
      </c>
      <c r="D7" t="s">
        <v>21</v>
      </c>
      <c r="E7">
        <v>725282.5825284</v>
      </c>
      <c r="F7">
        <v>1751.1</v>
      </c>
      <c r="G7">
        <v>2.7755601068017999</v>
      </c>
      <c r="H7">
        <v>7.9256744801410903</v>
      </c>
      <c r="I7">
        <v>-8.1563030702125801</v>
      </c>
      <c r="J7">
        <v>-3.2704906358033199</v>
      </c>
      <c r="K7">
        <v>1671.2909297793799</v>
      </c>
      <c r="L7">
        <v>1556.12236517825</v>
      </c>
      <c r="M7">
        <v>34.924337220021897</v>
      </c>
      <c r="N7">
        <v>0.802763843973613</v>
      </c>
      <c r="O7">
        <v>8.6745474273313992</v>
      </c>
      <c r="P7">
        <v>29.552768838086699</v>
      </c>
      <c r="Q7">
        <v>-5.7362288476652E-2</v>
      </c>
    </row>
    <row r="8" spans="1:17" x14ac:dyDescent="0.3">
      <c r="A8" t="s">
        <v>32</v>
      </c>
      <c r="B8" t="s">
        <v>33</v>
      </c>
      <c r="C8" t="str">
        <f>IFERROR(VLOOKUP(Table1[[#This Row],[Ticker]],[1]!Table2[[Symbol]:[Industry]],2,FALSE),"-")</f>
        <v>-</v>
      </c>
      <c r="D8" t="s">
        <v>34</v>
      </c>
      <c r="E8">
        <v>711916.33386017999</v>
      </c>
      <c r="F8">
        <v>797.7</v>
      </c>
      <c r="G8">
        <v>17.533323719218998</v>
      </c>
      <c r="H8">
        <v>-3.7424891881700701</v>
      </c>
      <c r="I8">
        <v>13.2677477452572</v>
      </c>
      <c r="J8">
        <v>-3.5592826434896199</v>
      </c>
      <c r="K8">
        <v>842.12291709798501</v>
      </c>
      <c r="L8">
        <v>751.27783390846696</v>
      </c>
      <c r="M8">
        <v>18.898667928658799</v>
      </c>
      <c r="N8">
        <v>0.78811332989809402</v>
      </c>
      <c r="O8">
        <v>14.3286949981195</v>
      </c>
      <c r="P8">
        <v>46.851988217967502</v>
      </c>
      <c r="Q8">
        <v>7.8257474675243993E-2</v>
      </c>
    </row>
    <row r="9" spans="1:17" x14ac:dyDescent="0.3">
      <c r="A9" t="s">
        <v>35</v>
      </c>
      <c r="B9" t="s">
        <v>36</v>
      </c>
      <c r="C9" t="str">
        <f>IFERROR(VLOOKUP(Table1[[#This Row],[Ticker]],[1]!Table2[[Symbol]:[Industry]],2,FALSE),"-")</f>
        <v>-</v>
      </c>
      <c r="D9" t="s">
        <v>37</v>
      </c>
      <c r="E9">
        <v>682815.126811455</v>
      </c>
      <c r="F9">
        <v>1079.55</v>
      </c>
      <c r="G9">
        <v>41.746967368110198</v>
      </c>
      <c r="H9">
        <v>10.4505657195631</v>
      </c>
      <c r="I9">
        <v>-4.1734627084588096</v>
      </c>
      <c r="J9">
        <v>-2.10842532818651</v>
      </c>
      <c r="K9">
        <v>1067.4727883595899</v>
      </c>
      <c r="L9">
        <v>933.52288231919601</v>
      </c>
      <c r="M9">
        <v>32.698202285907698</v>
      </c>
      <c r="N9">
        <v>1.2512296033333601</v>
      </c>
      <c r="O9">
        <v>13.195312861840501</v>
      </c>
      <c r="P9">
        <v>80.723194107307194</v>
      </c>
      <c r="Q9">
        <v>-2.6131004119179999E-3</v>
      </c>
    </row>
    <row r="10" spans="1:17" x14ac:dyDescent="0.3">
      <c r="A10" t="s">
        <v>38</v>
      </c>
      <c r="B10" t="s">
        <v>39</v>
      </c>
      <c r="C10" t="str">
        <f>IFERROR(VLOOKUP(Table1[[#This Row],[Ticker]],[1]!Table2[[Symbol]:[Industry]],2,FALSE),"-")</f>
        <v>-</v>
      </c>
      <c r="D10" t="s">
        <v>40</v>
      </c>
      <c r="E10">
        <v>646149.34500630898</v>
      </c>
      <c r="F10">
        <v>2750.05</v>
      </c>
      <c r="G10">
        <v>-15.8923906990277</v>
      </c>
      <c r="H10">
        <v>7.36923472262602</v>
      </c>
      <c r="I10">
        <v>3.9328805032512499</v>
      </c>
      <c r="J10">
        <v>3.2602559986128301</v>
      </c>
      <c r="K10">
        <v>2580.2565032614102</v>
      </c>
      <c r="L10">
        <v>2483.7449382483801</v>
      </c>
      <c r="M10">
        <v>68.742394129706199</v>
      </c>
      <c r="N10">
        <v>0.96679768219394902</v>
      </c>
      <c r="O10">
        <v>2.2272322321412199</v>
      </c>
      <c r="P10">
        <v>26.610805460279401</v>
      </c>
      <c r="Q10">
        <v>-3.9567351318662999E-2</v>
      </c>
    </row>
    <row r="11" spans="1:17" x14ac:dyDescent="0.3">
      <c r="A11" t="s">
        <v>41</v>
      </c>
      <c r="B11" t="s">
        <v>42</v>
      </c>
      <c r="C11" t="str">
        <f>IFERROR(VLOOKUP(Table1[[#This Row],[Ticker]],[1]!Table2[[Symbol]:[Industry]],2,FALSE),"-")</f>
        <v>-</v>
      </c>
      <c r="D11" t="s">
        <v>43</v>
      </c>
      <c r="E11">
        <v>608079.75763622997</v>
      </c>
      <c r="F11">
        <v>486.3</v>
      </c>
      <c r="G11">
        <v>-16.028930897035</v>
      </c>
      <c r="H11">
        <v>13.121621506337499</v>
      </c>
      <c r="I11">
        <v>3.31786220321422</v>
      </c>
      <c r="J11">
        <v>1.3246394798396699</v>
      </c>
      <c r="K11">
        <v>458.285005965067</v>
      </c>
      <c r="L11">
        <v>438.68784398934599</v>
      </c>
      <c r="M11">
        <v>54.3645611914867</v>
      </c>
      <c r="N11">
        <v>1.2785313488593699</v>
      </c>
      <c r="O11">
        <v>5.0071972033723897</v>
      </c>
      <c r="P11">
        <v>21.772880931513701</v>
      </c>
      <c r="Q11">
        <v>0.123433986612448</v>
      </c>
    </row>
    <row r="12" spans="1:17" x14ac:dyDescent="0.3">
      <c r="A12" t="s">
        <v>44</v>
      </c>
      <c r="B12" t="s">
        <v>45</v>
      </c>
      <c r="C12" t="str">
        <f>IFERROR(VLOOKUP(Table1[[#This Row],[Ticker]],[1]!Table2[[Symbol]:[Industry]],2,FALSE),"-")</f>
        <v>-</v>
      </c>
      <c r="D12" t="s">
        <v>46</v>
      </c>
      <c r="E12">
        <v>491725.67613799998</v>
      </c>
      <c r="F12">
        <v>3576.2</v>
      </c>
      <c r="G12">
        <v>12.7412783644005</v>
      </c>
      <c r="H12">
        <v>-1.87132803072501</v>
      </c>
      <c r="I12">
        <v>-4.9706780830103101</v>
      </c>
      <c r="J12">
        <v>-2.8308941164657302</v>
      </c>
      <c r="K12">
        <v>3619.96037651904</v>
      </c>
      <c r="L12">
        <v>3397.6064423563898</v>
      </c>
      <c r="M12">
        <v>40.3290560789439</v>
      </c>
      <c r="N12">
        <v>0.95912416365625996</v>
      </c>
      <c r="O12">
        <v>9.6107600246071208</v>
      </c>
      <c r="P12">
        <v>36.744097122645996</v>
      </c>
      <c r="Q12">
        <v>0.120154330421734</v>
      </c>
    </row>
    <row r="13" spans="1:17" x14ac:dyDescent="0.3">
      <c r="A13" t="s">
        <v>47</v>
      </c>
      <c r="B13" t="s">
        <v>48</v>
      </c>
      <c r="C13" t="str">
        <f>IFERROR(VLOOKUP(Table1[[#This Row],[Ticker]],[1]!Table2[[Symbol]:[Industry]],2,FALSE),"-")</f>
        <v>-</v>
      </c>
      <c r="D13" t="s">
        <v>21</v>
      </c>
      <c r="E13">
        <v>428313.23998547503</v>
      </c>
      <c r="F13">
        <v>1582.75</v>
      </c>
      <c r="G13">
        <v>14.6032115723324</v>
      </c>
      <c r="H13">
        <v>3.7789786403958501</v>
      </c>
      <c r="I13">
        <v>-11.9331653872828</v>
      </c>
      <c r="J13">
        <v>-0.58009263637666098</v>
      </c>
      <c r="K13">
        <v>1523.713474248</v>
      </c>
      <c r="L13">
        <v>1442.1043484255799</v>
      </c>
      <c r="M13">
        <v>45.760986314112799</v>
      </c>
      <c r="N13">
        <v>0.62167095542467998</v>
      </c>
      <c r="O13">
        <v>7.24056231243088</v>
      </c>
      <c r="P13">
        <v>40.688888888888798</v>
      </c>
      <c r="Q13">
        <v>1.3693293038398001E-2</v>
      </c>
    </row>
    <row r="14" spans="1:17" x14ac:dyDescent="0.3">
      <c r="A14" t="s">
        <v>49</v>
      </c>
      <c r="B14" t="s">
        <v>50</v>
      </c>
      <c r="C14" t="str">
        <f>IFERROR(VLOOKUP(Table1[[#This Row],[Ticker]],[1]!Table2[[Symbol]:[Industry]],2,FALSE),"-")</f>
        <v>-</v>
      </c>
      <c r="D14" t="s">
        <v>51</v>
      </c>
      <c r="E14">
        <v>409698.44280234998</v>
      </c>
      <c r="F14">
        <v>1707.55</v>
      </c>
      <c r="G14">
        <v>24.169590290208699</v>
      </c>
      <c r="H14">
        <v>10.805079566519201</v>
      </c>
      <c r="I14">
        <v>6.3501075360074699</v>
      </c>
      <c r="J14">
        <v>3.91379222328412</v>
      </c>
      <c r="K14">
        <v>1592.67908734045</v>
      </c>
      <c r="L14">
        <v>1444.13597641812</v>
      </c>
      <c r="M14">
        <v>64.216349021435306</v>
      </c>
      <c r="N14">
        <v>1.30164711409324</v>
      </c>
      <c r="O14">
        <v>2.9545254897367501</v>
      </c>
      <c r="P14">
        <v>59.830579866148703</v>
      </c>
      <c r="Q14">
        <v>0.111486382676422</v>
      </c>
    </row>
    <row r="15" spans="1:17" x14ac:dyDescent="0.3">
      <c r="A15" t="s">
        <v>52</v>
      </c>
      <c r="B15" t="s">
        <v>53</v>
      </c>
      <c r="C15" t="str">
        <f>IFERROR(VLOOKUP(Table1[[#This Row],[Ticker]],[1]!Table2[[Symbol]:[Industry]],2,FALSE),"-")</f>
        <v>-</v>
      </c>
      <c r="D15" t="s">
        <v>54</v>
      </c>
      <c r="E15">
        <v>404390.11165507499</v>
      </c>
      <c r="F15">
        <v>6538.35</v>
      </c>
      <c r="G15">
        <v>-31.128509852311101</v>
      </c>
      <c r="H15">
        <v>-6.0418495017678602</v>
      </c>
      <c r="I15">
        <v>-10.3144607905123</v>
      </c>
      <c r="J15">
        <v>0.42285884593531597</v>
      </c>
      <c r="K15">
        <v>6913.3636299986101</v>
      </c>
      <c r="L15">
        <v>6986.0130176050097</v>
      </c>
      <c r="M15">
        <v>23.319102166746902</v>
      </c>
      <c r="N15">
        <v>1.12305946594493</v>
      </c>
      <c r="O15">
        <v>25.2915490911315</v>
      </c>
      <c r="P15">
        <v>5.6651798700669103</v>
      </c>
      <c r="Q15">
        <v>-4.4708566362319999E-2</v>
      </c>
    </row>
    <row r="16" spans="1:17" x14ac:dyDescent="0.3">
      <c r="A16" t="s">
        <v>55</v>
      </c>
      <c r="B16" t="s">
        <v>56</v>
      </c>
      <c r="C16" t="str">
        <f>IFERROR(VLOOKUP(Table1[[#This Row],[Ticker]],[1]!Table2[[Symbol]:[Industry]],2,FALSE),"-")</f>
        <v>-</v>
      </c>
      <c r="D16" t="s">
        <v>57</v>
      </c>
      <c r="E16">
        <v>402411.64456099999</v>
      </c>
      <c r="F16">
        <v>415</v>
      </c>
      <c r="G16">
        <v>66.676161333365201</v>
      </c>
      <c r="H16">
        <v>9.8690220131154902</v>
      </c>
      <c r="I16">
        <v>14.768993295753299</v>
      </c>
      <c r="J16">
        <v>7.0373086394581597</v>
      </c>
      <c r="K16">
        <v>380.996550033152</v>
      </c>
      <c r="L16">
        <v>330.47676689118799</v>
      </c>
      <c r="M16">
        <v>67.088473937015294</v>
      </c>
      <c r="N16">
        <v>1.5566792067288</v>
      </c>
      <c r="O16">
        <v>2.7228915662650599</v>
      </c>
      <c r="P16">
        <v>95.939565627950898</v>
      </c>
      <c r="Q16">
        <v>0.194104742190774</v>
      </c>
    </row>
    <row r="17" spans="1:17" x14ac:dyDescent="0.3">
      <c r="A17" t="s">
        <v>58</v>
      </c>
      <c r="B17" t="s">
        <v>59</v>
      </c>
      <c r="C17" t="str">
        <f>IFERROR(VLOOKUP(Table1[[#This Row],[Ticker]],[1]!Table2[[Symbol]:[Industry]],2,FALSE),"-")</f>
        <v>-</v>
      </c>
      <c r="D17" t="s">
        <v>60</v>
      </c>
      <c r="E17">
        <v>385082.34649566002</v>
      </c>
      <c r="F17">
        <v>306.10000000000002</v>
      </c>
      <c r="G17">
        <v>56.455559243442302</v>
      </c>
      <c r="H17">
        <v>8.0033422425785403</v>
      </c>
      <c r="I17">
        <v>3.0046338803252302</v>
      </c>
      <c r="J17">
        <v>-3.2969840285851602</v>
      </c>
      <c r="K17">
        <v>299.73691528888497</v>
      </c>
      <c r="L17">
        <v>257.25669780608303</v>
      </c>
      <c r="M17">
        <v>34.925361899212902</v>
      </c>
      <c r="N17">
        <v>1.31894517051237</v>
      </c>
      <c r="O17">
        <v>12.6102580855929</v>
      </c>
      <c r="P17">
        <v>77.861708309122605</v>
      </c>
      <c r="Q17">
        <v>0.122343916598184</v>
      </c>
    </row>
    <row r="18" spans="1:17" x14ac:dyDescent="0.3">
      <c r="A18" t="s">
        <v>61</v>
      </c>
      <c r="B18" t="s">
        <v>62</v>
      </c>
      <c r="C18" t="str">
        <f>IFERROR(VLOOKUP(Table1[[#This Row],[Ticker]],[1]!Table2[[Symbol]:[Industry]],2,FALSE),"-")</f>
        <v>-</v>
      </c>
      <c r="D18" t="s">
        <v>63</v>
      </c>
      <c r="E18">
        <v>381404.90654513898</v>
      </c>
      <c r="F18">
        <v>12131.1</v>
      </c>
      <c r="G18">
        <v>4.44513052009082</v>
      </c>
      <c r="H18">
        <v>2.5015672628092802</v>
      </c>
      <c r="I18">
        <v>2.45232219118604</v>
      </c>
      <c r="J18">
        <v>-0.87171261924436705</v>
      </c>
      <c r="K18">
        <v>12520.7949602069</v>
      </c>
      <c r="L18">
        <v>11658.3913122919</v>
      </c>
      <c r="M18">
        <v>33.280422207991499</v>
      </c>
      <c r="N18">
        <v>1.2328644765319401</v>
      </c>
      <c r="O18">
        <v>12.7680094962534</v>
      </c>
      <c r="P18">
        <v>31.088214476748199</v>
      </c>
      <c r="Q18">
        <v>5.3352703282430997E-2</v>
      </c>
    </row>
    <row r="19" spans="1:17" x14ac:dyDescent="0.3">
      <c r="A19" t="s">
        <v>64</v>
      </c>
      <c r="B19" t="s">
        <v>65</v>
      </c>
      <c r="C19" t="str">
        <f>IFERROR(VLOOKUP(Table1[[#This Row],[Ticker]],[1]!Table2[[Symbol]:[Industry]],2,FALSE),"-")</f>
        <v>-</v>
      </c>
      <c r="D19" t="s">
        <v>63</v>
      </c>
      <c r="E19">
        <v>372584.15322087897</v>
      </c>
      <c r="F19">
        <v>1013.75</v>
      </c>
      <c r="G19">
        <v>43.393309583118103</v>
      </c>
      <c r="H19">
        <v>2.4725408601149002</v>
      </c>
      <c r="I19">
        <v>-1.51074845132559</v>
      </c>
      <c r="J19">
        <v>-5.8880619869342103</v>
      </c>
      <c r="K19">
        <v>1020.70915930407</v>
      </c>
      <c r="L19">
        <v>896.14799300707205</v>
      </c>
      <c r="M19">
        <v>34.425111267483302</v>
      </c>
      <c r="N19">
        <v>1.38570167700883</v>
      </c>
      <c r="O19">
        <v>16.300863131935799</v>
      </c>
      <c r="P19">
        <v>70.866340805663199</v>
      </c>
      <c r="Q19">
        <v>0.15825381270953101</v>
      </c>
    </row>
    <row r="20" spans="1:17" x14ac:dyDescent="0.3">
      <c r="A20" t="s">
        <v>66</v>
      </c>
      <c r="B20" t="s">
        <v>67</v>
      </c>
      <c r="C20" t="str">
        <f>IFERROR(VLOOKUP(Table1[[#This Row],[Ticker]],[1]!Table2[[Symbol]:[Industry]],2,FALSE),"-")</f>
        <v>-</v>
      </c>
      <c r="D20" t="s">
        <v>24</v>
      </c>
      <c r="E20">
        <v>352006.58872465999</v>
      </c>
      <c r="F20">
        <v>1770.55</v>
      </c>
      <c r="G20">
        <v>-26.262059264110199</v>
      </c>
      <c r="H20">
        <v>-2.8248735054290299</v>
      </c>
      <c r="I20">
        <v>-10.3286833549157</v>
      </c>
      <c r="J20">
        <v>2.7567952426197602</v>
      </c>
      <c r="K20">
        <v>1776.9381536971</v>
      </c>
      <c r="L20">
        <v>1768.94038158895</v>
      </c>
      <c r="M20">
        <v>41.515155810973603</v>
      </c>
      <c r="N20">
        <v>0.76927196414606502</v>
      </c>
      <c r="O20">
        <v>8.8079975148964902</v>
      </c>
      <c r="P20">
        <v>14.684069048158801</v>
      </c>
      <c r="Q20">
        <v>-8.2342465947851995E-2</v>
      </c>
    </row>
    <row r="21" spans="1:17" x14ac:dyDescent="0.3">
      <c r="A21" t="s">
        <v>68</v>
      </c>
      <c r="B21" t="s">
        <v>69</v>
      </c>
      <c r="C21" t="str">
        <f>IFERROR(VLOOKUP(Table1[[#This Row],[Ticker]],[1]!Table2[[Symbol]:[Industry]],2,FALSE),"-")</f>
        <v>-</v>
      </c>
      <c r="D21" t="s">
        <v>70</v>
      </c>
      <c r="E21">
        <v>350288.14444966998</v>
      </c>
      <c r="F21">
        <v>3072.7</v>
      </c>
      <c r="G21">
        <v>-2.4571300755632399</v>
      </c>
      <c r="H21">
        <v>-2.1393599219161699</v>
      </c>
      <c r="I21">
        <v>-13.4986650648462</v>
      </c>
      <c r="J21">
        <v>1.88528343663325</v>
      </c>
      <c r="K21">
        <v>3119.1938118602502</v>
      </c>
      <c r="L21">
        <v>2985.0915826970599</v>
      </c>
      <c r="M21">
        <v>46.171396197009798</v>
      </c>
      <c r="N21">
        <v>0.78424268364145</v>
      </c>
      <c r="O21">
        <v>21.8439808637354</v>
      </c>
      <c r="P21">
        <v>43.450046685340801</v>
      </c>
      <c r="Q21">
        <v>7.6131748521442999E-2</v>
      </c>
    </row>
    <row r="22" spans="1:17" x14ac:dyDescent="0.3">
      <c r="A22" t="s">
        <v>71</v>
      </c>
      <c r="B22" t="s">
        <v>72</v>
      </c>
      <c r="C22" t="str">
        <f>IFERROR(VLOOKUP(Table1[[#This Row],[Ticker]],[1]!Table2[[Symbol]:[Industry]],2,FALSE),"-")</f>
        <v>-</v>
      </c>
      <c r="D22" t="s">
        <v>24</v>
      </c>
      <c r="E22">
        <v>348091.07353667001</v>
      </c>
      <c r="F22">
        <v>1126.0999999999999</v>
      </c>
      <c r="G22">
        <v>-4.0693978171101</v>
      </c>
      <c r="H22">
        <v>-10.6621042373789</v>
      </c>
      <c r="I22">
        <v>-2.1656338803884001</v>
      </c>
      <c r="J22">
        <v>0.79170072416209203</v>
      </c>
      <c r="K22">
        <v>1207.50715769977</v>
      </c>
      <c r="L22">
        <v>1119.3439575361101</v>
      </c>
      <c r="M22">
        <v>12.0424452390877</v>
      </c>
      <c r="N22">
        <v>1.4279981244877</v>
      </c>
      <c r="O22">
        <v>18.963679957375</v>
      </c>
      <c r="P22">
        <v>21.229411131445701</v>
      </c>
      <c r="Q22">
        <v>2.4450051178222999E-2</v>
      </c>
    </row>
    <row r="23" spans="1:17" x14ac:dyDescent="0.3">
      <c r="A23" t="s">
        <v>73</v>
      </c>
      <c r="B23" t="s">
        <v>74</v>
      </c>
      <c r="C23" t="str">
        <f>IFERROR(VLOOKUP(Table1[[#This Row],[Ticker]],[1]!Table2[[Symbol]:[Industry]],2,FALSE),"-")</f>
        <v>-</v>
      </c>
      <c r="D23" t="s">
        <v>75</v>
      </c>
      <c r="E23">
        <v>326394.69072293898</v>
      </c>
      <c r="F23">
        <v>11325.3</v>
      </c>
      <c r="G23">
        <v>15.5966075569319</v>
      </c>
      <c r="H23">
        <v>-1.0337783270398599</v>
      </c>
      <c r="I23">
        <v>3.2954239540737502</v>
      </c>
      <c r="J23">
        <v>-4.7259011315806898E-2</v>
      </c>
      <c r="K23">
        <v>11192.8526818422</v>
      </c>
      <c r="L23">
        <v>10031.6435620508</v>
      </c>
      <c r="M23">
        <v>35.429275959538103</v>
      </c>
      <c r="N23">
        <v>0.79911753073196201</v>
      </c>
      <c r="O23">
        <v>6.6461815581044297</v>
      </c>
      <c r="P23">
        <v>41.7851307956658</v>
      </c>
      <c r="Q23">
        <v>3.0987439695796998E-2</v>
      </c>
    </row>
    <row r="24" spans="1:17" x14ac:dyDescent="0.3">
      <c r="A24" t="s">
        <v>76</v>
      </c>
      <c r="B24" t="s">
        <v>77</v>
      </c>
      <c r="C24" t="str">
        <f>IFERROR(VLOOKUP(Table1[[#This Row],[Ticker]],[1]!Table2[[Symbol]:[Industry]],2,FALSE),"-")</f>
        <v>-</v>
      </c>
      <c r="D24" t="s">
        <v>78</v>
      </c>
      <c r="E24">
        <v>322746.35977245</v>
      </c>
      <c r="F24">
        <v>1494.1</v>
      </c>
      <c r="G24">
        <v>65.860467295548901</v>
      </c>
      <c r="H24">
        <v>1.18952079998772</v>
      </c>
      <c r="I24">
        <v>7.9510558062916497</v>
      </c>
      <c r="J24">
        <v>-0.27102187446765902</v>
      </c>
      <c r="K24">
        <v>1468.40813678463</v>
      </c>
      <c r="L24">
        <v>1257.7912810681901</v>
      </c>
      <c r="M24">
        <v>39.887255250925399</v>
      </c>
      <c r="N24">
        <v>0.69413029425742201</v>
      </c>
      <c r="O24">
        <v>8.52017937219731</v>
      </c>
      <c r="P24">
        <v>98.025182239893894</v>
      </c>
      <c r="Q24">
        <v>8.0004870664962993E-2</v>
      </c>
    </row>
    <row r="25" spans="1:17" x14ac:dyDescent="0.3">
      <c r="A25" t="s">
        <v>79</v>
      </c>
      <c r="B25" t="s">
        <v>80</v>
      </c>
      <c r="C25" t="str">
        <f>IFERROR(VLOOKUP(Table1[[#This Row],[Ticker]],[1]!Table2[[Symbol]:[Industry]],2,FALSE),"-")</f>
        <v>-</v>
      </c>
      <c r="D25" t="s">
        <v>81</v>
      </c>
      <c r="E25">
        <v>319503.42905732</v>
      </c>
      <c r="F25">
        <v>4909.8999999999996</v>
      </c>
      <c r="G25">
        <v>11.942847089050501</v>
      </c>
      <c r="H25">
        <v>0.36093664264937197</v>
      </c>
      <c r="I25">
        <v>22.3163803378743</v>
      </c>
      <c r="J25">
        <v>-2.75356412024821</v>
      </c>
      <c r="K25">
        <v>4851.0706935990402</v>
      </c>
      <c r="L25">
        <v>4391.3917984190903</v>
      </c>
      <c r="M25">
        <v>44.035640445377503</v>
      </c>
      <c r="N25">
        <v>0.89516347106248495</v>
      </c>
      <c r="O25">
        <v>6.2954438990610901</v>
      </c>
      <c r="P25">
        <v>40.634443250984503</v>
      </c>
      <c r="Q25">
        <v>1.3949003462378E-2</v>
      </c>
    </row>
    <row r="26" spans="1:17" x14ac:dyDescent="0.3">
      <c r="A26" t="s">
        <v>82</v>
      </c>
      <c r="B26" t="s">
        <v>83</v>
      </c>
      <c r="C26" t="str">
        <f>IFERROR(VLOOKUP(Table1[[#This Row],[Ticker]],[1]!Table2[[Symbol]:[Industry]],2,FALSE),"-")</f>
        <v>-</v>
      </c>
      <c r="D26" t="s">
        <v>84</v>
      </c>
      <c r="E26">
        <v>316918.075132425</v>
      </c>
      <c r="F26">
        <v>340.75</v>
      </c>
      <c r="G26">
        <v>60.304320589807197</v>
      </c>
      <c r="H26">
        <v>2.0235002648828102</v>
      </c>
      <c r="I26">
        <v>14.839802809977099</v>
      </c>
      <c r="J26">
        <v>1.95630632647416</v>
      </c>
      <c r="K26">
        <v>331.60273520244999</v>
      </c>
      <c r="L26">
        <v>282.76056446619202</v>
      </c>
      <c r="M26">
        <v>44.146884522485799</v>
      </c>
      <c r="N26">
        <v>1.0002960703681301</v>
      </c>
      <c r="O26">
        <v>6.3829787234042499</v>
      </c>
      <c r="P26">
        <v>89.502954466458107</v>
      </c>
      <c r="Q26">
        <v>0.112500625944583</v>
      </c>
    </row>
    <row r="27" spans="1:17" x14ac:dyDescent="0.3">
      <c r="A27" t="s">
        <v>85</v>
      </c>
      <c r="B27" t="s">
        <v>86</v>
      </c>
      <c r="C27" t="str">
        <f>IFERROR(VLOOKUP(Table1[[#This Row],[Ticker]],[1]!Table2[[Symbol]:[Industry]],2,FALSE),"-")</f>
        <v>-</v>
      </c>
      <c r="D27" t="s">
        <v>63</v>
      </c>
      <c r="E27">
        <v>315487.53815256001</v>
      </c>
      <c r="F27">
        <v>2632.95</v>
      </c>
      <c r="G27">
        <v>49.506071847978198</v>
      </c>
      <c r="H27">
        <v>-5.4437400383471601</v>
      </c>
      <c r="I27">
        <v>42.992513714164197</v>
      </c>
      <c r="J27">
        <v>-5.6923440928637703</v>
      </c>
      <c r="K27">
        <v>2717.3099327958598</v>
      </c>
      <c r="L27">
        <v>2193.0447743787199</v>
      </c>
      <c r="M27">
        <v>25.341305215998201</v>
      </c>
      <c r="N27">
        <v>0.84712202484343402</v>
      </c>
      <c r="O27">
        <v>14.4533697943371</v>
      </c>
      <c r="P27">
        <v>81.582758620689603</v>
      </c>
      <c r="Q27">
        <v>0.180797124168666</v>
      </c>
    </row>
    <row r="28" spans="1:17" x14ac:dyDescent="0.3">
      <c r="A28" t="s">
        <v>87</v>
      </c>
      <c r="B28" t="s">
        <v>88</v>
      </c>
      <c r="C28" t="str">
        <f>IFERROR(VLOOKUP(Table1[[#This Row],[Ticker]],[1]!Table2[[Symbol]:[Industry]],2,FALSE),"-")</f>
        <v>-</v>
      </c>
      <c r="D28" t="s">
        <v>89</v>
      </c>
      <c r="E28">
        <v>307889.90721691999</v>
      </c>
      <c r="F28">
        <v>499.6</v>
      </c>
      <c r="G28">
        <v>91.535076882413193</v>
      </c>
      <c r="H28">
        <v>4.3204351015676599</v>
      </c>
      <c r="I28">
        <v>1.94814495379946</v>
      </c>
      <c r="J28">
        <v>2.8027181700919499</v>
      </c>
      <c r="K28">
        <v>491.08532059406502</v>
      </c>
      <c r="L28">
        <v>425.28737210696499</v>
      </c>
      <c r="M28">
        <v>42.859329877353701</v>
      </c>
      <c r="N28">
        <v>1.02473215203846</v>
      </c>
      <c r="O28">
        <v>8.5368294635708608</v>
      </c>
      <c r="P28">
        <v>120.088105726872</v>
      </c>
      <c r="Q28">
        <v>0.153761094939944</v>
      </c>
    </row>
    <row r="29" spans="1:17" x14ac:dyDescent="0.3">
      <c r="A29" t="s">
        <v>90</v>
      </c>
      <c r="B29" t="s">
        <v>91</v>
      </c>
      <c r="C29" t="str">
        <f>IFERROR(VLOOKUP(Table1[[#This Row],[Ticker]],[1]!Table2[[Symbol]:[Industry]],2,FALSE),"-")</f>
        <v>-</v>
      </c>
      <c r="D29" t="s">
        <v>92</v>
      </c>
      <c r="E29">
        <v>301905.09824999998</v>
      </c>
      <c r="F29">
        <v>4514.3</v>
      </c>
      <c r="G29">
        <v>117.699574796909</v>
      </c>
      <c r="H29">
        <v>-16.127165693144299</v>
      </c>
      <c r="I29">
        <v>43.181892560989702</v>
      </c>
      <c r="J29">
        <v>-5.3627755948290403</v>
      </c>
      <c r="K29">
        <v>4901.9900112701198</v>
      </c>
      <c r="L29">
        <v>3789.8882499052902</v>
      </c>
      <c r="M29">
        <v>21.682220280984001</v>
      </c>
      <c r="N29">
        <v>0.69574861593684501</v>
      </c>
      <c r="O29">
        <v>25.706089537691302</v>
      </c>
      <c r="P29">
        <v>155.36259757891099</v>
      </c>
      <c r="Q29">
        <v>0.26312235578020998</v>
      </c>
    </row>
    <row r="30" spans="1:17" x14ac:dyDescent="0.3">
      <c r="A30" t="s">
        <v>93</v>
      </c>
      <c r="B30" t="s">
        <v>94</v>
      </c>
      <c r="C30" t="str">
        <f>IFERROR(VLOOKUP(Table1[[#This Row],[Ticker]],[1]!Table2[[Symbol]:[Industry]],2,FALSE),"-")</f>
        <v>-</v>
      </c>
      <c r="D30" t="s">
        <v>95</v>
      </c>
      <c r="E30">
        <v>297355.03269482497</v>
      </c>
      <c r="F30">
        <v>3101.75</v>
      </c>
      <c r="G30">
        <v>-30.148118797956499</v>
      </c>
      <c r="H30">
        <v>7.2588969731242603</v>
      </c>
      <c r="I30">
        <v>-3.5806840560373998</v>
      </c>
      <c r="J30">
        <v>7.46917566899908</v>
      </c>
      <c r="K30">
        <v>2953.4068181421499</v>
      </c>
      <c r="L30">
        <v>2985.3853909562899</v>
      </c>
      <c r="M30">
        <v>75.261192597927206</v>
      </c>
      <c r="N30">
        <v>1.11353831383686</v>
      </c>
      <c r="O30">
        <v>10.355444507133001</v>
      </c>
      <c r="P30">
        <v>16.1660611962098</v>
      </c>
      <c r="Q30">
        <v>-5.2714948649977E-2</v>
      </c>
    </row>
    <row r="31" spans="1:17" x14ac:dyDescent="0.3">
      <c r="A31" t="s">
        <v>96</v>
      </c>
      <c r="B31" t="s">
        <v>97</v>
      </c>
      <c r="C31" t="str">
        <f>IFERROR(VLOOKUP(Table1[[#This Row],[Ticker]],[1]!Table2[[Symbol]:[Industry]],2,FALSE),"-")</f>
        <v>-</v>
      </c>
      <c r="D31" t="s">
        <v>98</v>
      </c>
      <c r="E31">
        <v>295843.9008756</v>
      </c>
      <c r="F31">
        <v>3335.1</v>
      </c>
      <c r="G31">
        <v>-8.1102289470637299</v>
      </c>
      <c r="H31">
        <v>6.8580560822040004</v>
      </c>
      <c r="I31">
        <v>-15.703188497327901</v>
      </c>
      <c r="J31">
        <v>2.0539357904498998</v>
      </c>
      <c r="K31">
        <v>3387.4441202364401</v>
      </c>
      <c r="L31">
        <v>3391.5415213870301</v>
      </c>
      <c r="M31">
        <v>40.058258087606198</v>
      </c>
      <c r="N31">
        <v>1.3074622258267199</v>
      </c>
      <c r="O31">
        <v>16.5467302329765</v>
      </c>
      <c r="P31">
        <v>15.703654876927599</v>
      </c>
      <c r="Q31">
        <v>7.1662446602647006E-2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Row],[Ticker]],[1]!Table2[[Symbol]:[Industry]],2,FALSE),"-")</f>
        <v>-</v>
      </c>
      <c r="D32" t="s">
        <v>101</v>
      </c>
      <c r="E32">
        <v>277142.32235087903</v>
      </c>
      <c r="F32">
        <v>1749.6</v>
      </c>
      <c r="G32">
        <v>58.2052167835418</v>
      </c>
      <c r="H32">
        <v>1.8875295890116299</v>
      </c>
      <c r="I32">
        <v>-7.7847035139975098</v>
      </c>
      <c r="J32">
        <v>-0.91303457432321</v>
      </c>
      <c r="K32">
        <v>1796.67842368006</v>
      </c>
      <c r="L32">
        <v>1661.64835504805</v>
      </c>
      <c r="M32">
        <v>38.633215292748098</v>
      </c>
      <c r="N32">
        <v>2.1942650867832301</v>
      </c>
      <c r="O32">
        <v>24.262688614540401</v>
      </c>
      <c r="P32">
        <v>114.530071730733</v>
      </c>
      <c r="Q32">
        <v>6.4556705113615998E-2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Row],[Ticker]],[1]!Table2[[Symbol]:[Industry]],2,FALSE),"-")</f>
        <v>-</v>
      </c>
      <c r="D33" t="s">
        <v>57</v>
      </c>
      <c r="E33">
        <v>265897.37059254001</v>
      </c>
      <c r="F33">
        <v>689.4</v>
      </c>
      <c r="G33">
        <v>129.31872756712301</v>
      </c>
      <c r="H33">
        <v>-1.3022358097034901</v>
      </c>
      <c r="I33">
        <v>16.0057159648942</v>
      </c>
      <c r="J33">
        <v>-0.629685953997703</v>
      </c>
      <c r="K33">
        <v>702.57752007879196</v>
      </c>
      <c r="L33">
        <v>585.16612816521194</v>
      </c>
      <c r="M33">
        <v>32.7491247090014</v>
      </c>
      <c r="N33">
        <v>0.92803623026142201</v>
      </c>
      <c r="O33">
        <v>29.9463301421526</v>
      </c>
      <c r="P33">
        <v>160.396600566572</v>
      </c>
      <c r="Q33">
        <v>0.18763567059247499</v>
      </c>
    </row>
    <row r="34" spans="1:17" x14ac:dyDescent="0.3">
      <c r="A34" t="s">
        <v>104</v>
      </c>
      <c r="B34" t="s">
        <v>105</v>
      </c>
      <c r="C34" t="str">
        <f>IFERROR(VLOOKUP(Table1[[#This Row],[Ticker]],[1]!Table2[[Symbol]:[Industry]],2,FALSE),"-")</f>
        <v>-</v>
      </c>
      <c r="D34" t="s">
        <v>106</v>
      </c>
      <c r="E34">
        <v>263193.92317143898</v>
      </c>
      <c r="F34">
        <v>9427.4</v>
      </c>
      <c r="G34">
        <v>78.935650847959295</v>
      </c>
      <c r="H34">
        <v>-0.122324353977648</v>
      </c>
      <c r="I34">
        <v>12.702107213039101</v>
      </c>
      <c r="J34">
        <v>2.7992726077010701</v>
      </c>
      <c r="K34">
        <v>9419.3793536727098</v>
      </c>
      <c r="L34">
        <v>8118.9458818468302</v>
      </c>
      <c r="M34">
        <v>41.605953262873598</v>
      </c>
      <c r="N34">
        <v>0.76774942337013696</v>
      </c>
      <c r="O34">
        <v>6.4853512103018902</v>
      </c>
      <c r="P34">
        <v>107.60625412904599</v>
      </c>
      <c r="Q34">
        <v>0.12840662851349299</v>
      </c>
    </row>
    <row r="35" spans="1:17" x14ac:dyDescent="0.3">
      <c r="A35" t="s">
        <v>107</v>
      </c>
      <c r="B35" t="s">
        <v>108</v>
      </c>
      <c r="C35" t="str">
        <f>IFERROR(VLOOKUP(Table1[[#This Row],[Ticker]],[1]!Table2[[Symbol]:[Industry]],2,FALSE),"-")</f>
        <v>-</v>
      </c>
      <c r="D35" t="s">
        <v>109</v>
      </c>
      <c r="E35">
        <v>257195.16753000001</v>
      </c>
      <c r="F35">
        <v>608.70000000000005</v>
      </c>
      <c r="G35">
        <v>69.238934595662798</v>
      </c>
      <c r="H35">
        <v>-10.401602439405799</v>
      </c>
      <c r="I35">
        <v>83.279413212516701</v>
      </c>
      <c r="J35">
        <v>6.5807867170288798E-3</v>
      </c>
      <c r="K35">
        <v>626.65321913905098</v>
      </c>
      <c r="L35">
        <v>479.98337141764301</v>
      </c>
      <c r="M35">
        <v>33.475477337184799</v>
      </c>
      <c r="N35">
        <v>0.206686646146267</v>
      </c>
      <c r="O35">
        <v>32.692623624116898</v>
      </c>
      <c r="P35">
        <v>113.879128601546</v>
      </c>
      <c r="Q35">
        <v>5.9327335740226E-2</v>
      </c>
    </row>
    <row r="36" spans="1:17" x14ac:dyDescent="0.3">
      <c r="A36" t="s">
        <v>110</v>
      </c>
      <c r="B36" t="s">
        <v>111</v>
      </c>
      <c r="C36" t="str">
        <f>IFERROR(VLOOKUP(Table1[[#This Row],[Ticker]],[1]!Table2[[Symbol]:[Industry]],2,FALSE),"-")</f>
        <v>-</v>
      </c>
      <c r="D36" t="s">
        <v>21</v>
      </c>
      <c r="E36">
        <v>255753.83336635001</v>
      </c>
      <c r="F36">
        <v>489.5</v>
      </c>
      <c r="G36">
        <v>-0.79850538753633704</v>
      </c>
      <c r="H36">
        <v>-8.1732464362607598</v>
      </c>
      <c r="I36">
        <v>-11.439568137106001</v>
      </c>
      <c r="J36">
        <v>-3.5736532228682498</v>
      </c>
      <c r="K36">
        <v>506.75403231265898</v>
      </c>
      <c r="L36">
        <v>474.00898514607798</v>
      </c>
      <c r="M36">
        <v>30.126790473336499</v>
      </c>
      <c r="N36">
        <v>0.91767224851660001</v>
      </c>
      <c r="O36">
        <v>18.4678243105209</v>
      </c>
      <c r="P36">
        <v>30.515931209172098</v>
      </c>
      <c r="Q36">
        <v>-0.117984682041292</v>
      </c>
    </row>
    <row r="37" spans="1:17" x14ac:dyDescent="0.3">
      <c r="A37" t="s">
        <v>112</v>
      </c>
      <c r="B37" t="s">
        <v>113</v>
      </c>
      <c r="C37" t="str">
        <f>IFERROR(VLOOKUP(Table1[[#This Row],[Ticker]],[1]!Table2[[Symbol]:[Industry]],2,FALSE),"-")</f>
        <v>-</v>
      </c>
      <c r="D37" t="s">
        <v>37</v>
      </c>
      <c r="E37">
        <v>249264.94354007</v>
      </c>
      <c r="F37">
        <v>1564.1</v>
      </c>
      <c r="G37">
        <v>-19.238892388275701</v>
      </c>
      <c r="H37">
        <v>0.68051240921351897</v>
      </c>
      <c r="I37">
        <v>-11.4713251279652</v>
      </c>
      <c r="J37">
        <v>0.61020799910524004</v>
      </c>
      <c r="K37">
        <v>1598.0922059253801</v>
      </c>
      <c r="L37">
        <v>1591.60952092762</v>
      </c>
      <c r="M37">
        <v>33.707052108049801</v>
      </c>
      <c r="N37">
        <v>1.3383845913505401</v>
      </c>
      <c r="O37">
        <v>11.310018541013999</v>
      </c>
      <c r="P37">
        <v>10.2216271449208</v>
      </c>
      <c r="Q37">
        <v>-3.6941315003866E-2</v>
      </c>
    </row>
    <row r="38" spans="1:17" x14ac:dyDescent="0.3">
      <c r="A38" t="s">
        <v>114</v>
      </c>
      <c r="B38" t="s">
        <v>115</v>
      </c>
      <c r="C38" t="str">
        <f>IFERROR(VLOOKUP(Table1[[#This Row],[Ticker]],[1]!Table2[[Symbol]:[Industry]],2,FALSE),"-")</f>
        <v>-</v>
      </c>
      <c r="D38" t="s">
        <v>116</v>
      </c>
      <c r="E38">
        <v>241858.82358600001</v>
      </c>
      <c r="F38">
        <v>2508.5</v>
      </c>
      <c r="G38">
        <v>-11.2406214938192</v>
      </c>
      <c r="H38">
        <v>-1.1238843908228699</v>
      </c>
      <c r="I38">
        <v>-7.2975483764598703</v>
      </c>
      <c r="J38">
        <v>4.8883888199919401</v>
      </c>
      <c r="K38">
        <v>2528.1734565817901</v>
      </c>
      <c r="L38">
        <v>2469.3069803083499</v>
      </c>
      <c r="M38">
        <v>47.347050126011801</v>
      </c>
      <c r="N38">
        <v>1.5687456494730301</v>
      </c>
      <c r="O38">
        <v>10.396651385289999</v>
      </c>
      <c r="P38">
        <v>16.946386946386902</v>
      </c>
      <c r="Q38">
        <v>-3.5043917673850001E-3</v>
      </c>
    </row>
    <row r="39" spans="1:17" x14ac:dyDescent="0.3">
      <c r="A39" t="s">
        <v>117</v>
      </c>
      <c r="B39" t="s">
        <v>118</v>
      </c>
      <c r="C39" t="str">
        <f>IFERROR(VLOOKUP(Table1[[#This Row],[Ticker]],[1]!Table2[[Symbol]:[Industry]],2,FALSE),"-")</f>
        <v>-</v>
      </c>
      <c r="D39" t="s">
        <v>18</v>
      </c>
      <c r="E39">
        <v>235838.80223448301</v>
      </c>
      <c r="F39">
        <v>167.01</v>
      </c>
      <c r="G39">
        <v>56.9392124325895</v>
      </c>
      <c r="H39">
        <v>0.51346993566737498</v>
      </c>
      <c r="I39">
        <v>-18.8878209384572</v>
      </c>
      <c r="J39">
        <v>-1.26735966830434</v>
      </c>
      <c r="K39">
        <v>170.26846410582101</v>
      </c>
      <c r="L39">
        <v>151.284444390647</v>
      </c>
      <c r="M39">
        <v>33.602209954024097</v>
      </c>
      <c r="N39">
        <v>1.32831159579921</v>
      </c>
      <c r="O39">
        <v>17.837255254176402</v>
      </c>
      <c r="P39">
        <v>95.3333333333333</v>
      </c>
      <c r="Q39">
        <v>0.11396532731093099</v>
      </c>
    </row>
    <row r="40" spans="1:17" x14ac:dyDescent="0.3">
      <c r="A40" t="s">
        <v>119</v>
      </c>
      <c r="B40" t="s">
        <v>120</v>
      </c>
      <c r="C40" t="str">
        <f>IFERROR(VLOOKUP(Table1[[#This Row],[Ticker]],[1]!Table2[[Symbol]:[Industry]],2,FALSE),"-")</f>
        <v>-</v>
      </c>
      <c r="D40" t="s">
        <v>121</v>
      </c>
      <c r="E40">
        <v>234750.91089345</v>
      </c>
      <c r="F40">
        <v>6591.9</v>
      </c>
      <c r="G40">
        <v>48.996676194455397</v>
      </c>
      <c r="H40">
        <v>-14.242719292522599</v>
      </c>
      <c r="I40">
        <v>46.918408669460398</v>
      </c>
      <c r="J40">
        <v>-2.1824240273291098</v>
      </c>
      <c r="K40">
        <v>7047.8862376070601</v>
      </c>
      <c r="L40">
        <v>5687.1453355535396</v>
      </c>
      <c r="M40">
        <v>26.9206268545956</v>
      </c>
      <c r="N40">
        <v>0.82172751725465998</v>
      </c>
      <c r="O40">
        <v>20.886239172317499</v>
      </c>
      <c r="P40">
        <v>103.07763401109</v>
      </c>
      <c r="Q40">
        <v>0.146488623832875</v>
      </c>
    </row>
    <row r="41" spans="1:17" x14ac:dyDescent="0.3">
      <c r="A41" t="s">
        <v>122</v>
      </c>
      <c r="B41" t="s">
        <v>123</v>
      </c>
      <c r="C41" t="str">
        <f>IFERROR(VLOOKUP(Table1[[#This Row],[Ticker]],[1]!Table2[[Symbol]:[Industry]],2,FALSE),"-")</f>
        <v>-</v>
      </c>
      <c r="D41" t="s">
        <v>124</v>
      </c>
      <c r="E41">
        <v>230476.17181599999</v>
      </c>
      <c r="F41">
        <v>176.36</v>
      </c>
      <c r="G41">
        <v>231.560915454971</v>
      </c>
      <c r="H41">
        <v>-6.5305460730859499</v>
      </c>
      <c r="I41">
        <v>0.200306313231671</v>
      </c>
      <c r="J41">
        <v>-5.6728266530567897</v>
      </c>
      <c r="K41">
        <v>183.97049234569701</v>
      </c>
      <c r="L41">
        <v>143.452340654518</v>
      </c>
      <c r="M41">
        <v>28.967748639227999</v>
      </c>
      <c r="N41">
        <v>0.87380129092135705</v>
      </c>
      <c r="O41">
        <v>29.848038103878402</v>
      </c>
      <c r="P41">
        <v>293.221850613154</v>
      </c>
      <c r="Q41">
        <v>0.17160010499881401</v>
      </c>
    </row>
    <row r="42" spans="1:17" x14ac:dyDescent="0.3">
      <c r="A42" t="s">
        <v>125</v>
      </c>
      <c r="B42" t="s">
        <v>126</v>
      </c>
      <c r="C42" t="str">
        <f>IFERROR(VLOOKUP(Table1[[#This Row],[Ticker]],[1]!Table2[[Symbol]:[Industry]],2,FALSE),"-")</f>
        <v>-</v>
      </c>
      <c r="D42" t="s">
        <v>127</v>
      </c>
      <c r="E42">
        <v>216758.110037768</v>
      </c>
      <c r="F42">
        <v>249.08</v>
      </c>
      <c r="G42">
        <v>145.85943674997</v>
      </c>
      <c r="H42">
        <v>23.971767380398902</v>
      </c>
      <c r="I42">
        <v>68.569703090159194</v>
      </c>
      <c r="J42">
        <v>16.8363698125927</v>
      </c>
      <c r="K42">
        <v>212.28398976549499</v>
      </c>
      <c r="L42">
        <v>168.16435256185599</v>
      </c>
      <c r="M42">
        <v>66.748684245798202</v>
      </c>
      <c r="N42">
        <v>1.68374728449404</v>
      </c>
      <c r="O42">
        <v>11.8917616829933</v>
      </c>
      <c r="P42">
        <v>182.083805209513</v>
      </c>
      <c r="Q42">
        <v>5.8663800974611997E-2</v>
      </c>
    </row>
    <row r="43" spans="1:17" x14ac:dyDescent="0.3">
      <c r="A43" t="s">
        <v>128</v>
      </c>
      <c r="B43" t="s">
        <v>129</v>
      </c>
      <c r="C43" t="str">
        <f>IFERROR(VLOOKUP(Table1[[#This Row],[Ticker]],[1]!Table2[[Symbol]:[Industry]],2,FALSE),"-")</f>
        <v>-</v>
      </c>
      <c r="D43" t="s">
        <v>130</v>
      </c>
      <c r="E43">
        <v>215444.8428704</v>
      </c>
      <c r="F43">
        <v>884</v>
      </c>
      <c r="G43">
        <v>-14.2051462662169</v>
      </c>
      <c r="H43">
        <v>-7.8217292312958504</v>
      </c>
      <c r="I43">
        <v>-1.43868049285432</v>
      </c>
      <c r="J43">
        <v>-6.1064513810440799E-2</v>
      </c>
      <c r="K43">
        <v>905.83849826486801</v>
      </c>
      <c r="L43">
        <v>856.22917794767898</v>
      </c>
      <c r="M43">
        <v>42.309042227947501</v>
      </c>
      <c r="N43">
        <v>0.96219614503220197</v>
      </c>
      <c r="O43">
        <v>8.5294117647058698</v>
      </c>
      <c r="P43">
        <v>22.268326417703999</v>
      </c>
      <c r="Q43">
        <v>-2.3669123676692001E-2</v>
      </c>
    </row>
    <row r="44" spans="1:17" x14ac:dyDescent="0.3">
      <c r="A44" t="s">
        <v>131</v>
      </c>
      <c r="B44" t="s">
        <v>132</v>
      </c>
      <c r="C44" t="str">
        <f>IFERROR(VLOOKUP(Table1[[#This Row],[Ticker]],[1]!Table2[[Symbol]:[Industry]],2,FALSE),"-")</f>
        <v>-</v>
      </c>
      <c r="D44" t="s">
        <v>133</v>
      </c>
      <c r="E44">
        <v>209973.396863025</v>
      </c>
      <c r="F44">
        <v>287.25</v>
      </c>
      <c r="G44">
        <v>100.522362128244</v>
      </c>
      <c r="H44">
        <v>-9.7557502162843797</v>
      </c>
      <c r="I44">
        <v>47.473339385325097</v>
      </c>
      <c r="J44">
        <v>-7.4874003511429699</v>
      </c>
      <c r="K44">
        <v>298.64957406107601</v>
      </c>
      <c r="L44">
        <v>232.671872579</v>
      </c>
      <c r="M44">
        <v>25.630593465132101</v>
      </c>
      <c r="N44">
        <v>0.75851023093023695</v>
      </c>
      <c r="O44">
        <v>18.5378590078328</v>
      </c>
      <c r="P44">
        <v>126.89573459715599</v>
      </c>
      <c r="Q44">
        <v>0.224744442283941</v>
      </c>
    </row>
    <row r="45" spans="1:17" x14ac:dyDescent="0.3">
      <c r="A45" t="s">
        <v>134</v>
      </c>
      <c r="B45" t="s">
        <v>135</v>
      </c>
      <c r="C45" t="str">
        <f>IFERROR(VLOOKUP(Table1[[#This Row],[Ticker]],[1]!Table2[[Symbol]:[Industry]],2,FALSE),"-")</f>
        <v>-</v>
      </c>
      <c r="D45" t="s">
        <v>136</v>
      </c>
      <c r="E45">
        <v>203148.83171142</v>
      </c>
      <c r="F45">
        <v>820.7</v>
      </c>
      <c r="G45">
        <v>44.849297465196102</v>
      </c>
      <c r="H45">
        <v>-1.6544287702389</v>
      </c>
      <c r="I45">
        <v>-6.4796956494536904</v>
      </c>
      <c r="J45">
        <v>-3.78419213298077</v>
      </c>
      <c r="K45">
        <v>841.48256691484698</v>
      </c>
      <c r="L45">
        <v>775.72055119028505</v>
      </c>
      <c r="M45">
        <v>41.363694541356402</v>
      </c>
      <c r="N45">
        <v>1.32386414410734</v>
      </c>
      <c r="O45">
        <v>17.8993542098208</v>
      </c>
      <c r="P45">
        <v>77.237879278695601</v>
      </c>
      <c r="Q45">
        <v>0.118616671503863</v>
      </c>
    </row>
    <row r="46" spans="1:17" x14ac:dyDescent="0.3">
      <c r="A46" t="s">
        <v>137</v>
      </c>
      <c r="B46" t="s">
        <v>138</v>
      </c>
      <c r="C46" t="str">
        <f>IFERROR(VLOOKUP(Table1[[#This Row],[Ticker]],[1]!Table2[[Symbol]:[Industry]],2,FALSE),"-")</f>
        <v>-</v>
      </c>
      <c r="D46" t="s">
        <v>54</v>
      </c>
      <c r="E46">
        <v>197809.50319337999</v>
      </c>
      <c r="F46">
        <v>311.35000000000002</v>
      </c>
      <c r="G46">
        <v>2.1588508935138799</v>
      </c>
      <c r="H46">
        <v>-8.9525577554659197</v>
      </c>
      <c r="I46">
        <v>5.5023539505586596</v>
      </c>
      <c r="J46">
        <v>-0.44538510667373798</v>
      </c>
      <c r="K46">
        <v>342.19706894729501</v>
      </c>
      <c r="L46">
        <v>300.22893154714097</v>
      </c>
      <c r="M46">
        <v>12.2839971701514</v>
      </c>
      <c r="N46">
        <v>0.65922720295112902</v>
      </c>
      <c r="O46">
        <v>26.770515497028999</v>
      </c>
      <c r="P46">
        <v>53.525641025641001</v>
      </c>
    </row>
    <row r="47" spans="1:17" x14ac:dyDescent="0.3">
      <c r="A47" t="s">
        <v>139</v>
      </c>
      <c r="B47" t="s">
        <v>140</v>
      </c>
      <c r="C47" t="str">
        <f>IFERROR(VLOOKUP(Table1[[#This Row],[Ticker]],[1]!Table2[[Symbol]:[Industry]],2,FALSE),"-")</f>
        <v>-</v>
      </c>
      <c r="D47" t="s">
        <v>141</v>
      </c>
      <c r="E47">
        <v>189972.86059234</v>
      </c>
      <c r="F47">
        <v>1461.95</v>
      </c>
      <c r="G47">
        <v>54.468040572123499</v>
      </c>
      <c r="H47">
        <v>-5.6057526963767303</v>
      </c>
      <c r="I47">
        <v>-0.88645219522968999</v>
      </c>
      <c r="J47">
        <v>-7.9178334908868298</v>
      </c>
      <c r="K47">
        <v>1559.80144547649</v>
      </c>
      <c r="L47">
        <v>1353.73113864269</v>
      </c>
      <c r="M47">
        <v>23.038139137558701</v>
      </c>
      <c r="N47">
        <v>1.47018005724483</v>
      </c>
      <c r="O47">
        <v>16.474571633776701</v>
      </c>
      <c r="P47">
        <v>82.140409892231901</v>
      </c>
      <c r="Q47">
        <v>0.22225226857526501</v>
      </c>
    </row>
    <row r="48" spans="1:17" x14ac:dyDescent="0.3">
      <c r="A48" t="s">
        <v>142</v>
      </c>
      <c r="B48" t="s">
        <v>143</v>
      </c>
      <c r="C48" t="str">
        <f>IFERROR(VLOOKUP(Table1[[#This Row],[Ticker]],[1]!Table2[[Symbol]:[Industry]],2,FALSE),"-")</f>
        <v>-</v>
      </c>
      <c r="D48" t="s">
        <v>130</v>
      </c>
      <c r="E48">
        <v>187652.446124312</v>
      </c>
      <c r="F48">
        <v>150.32</v>
      </c>
      <c r="G48">
        <v>3.5472078762699701</v>
      </c>
      <c r="H48">
        <v>-12.6226551104115</v>
      </c>
      <c r="I48">
        <v>-5.4883397123971598</v>
      </c>
      <c r="J48">
        <v>-4.3469086477321603</v>
      </c>
      <c r="K48">
        <v>165.99245722032001</v>
      </c>
      <c r="L48">
        <v>152.69400437808699</v>
      </c>
      <c r="M48">
        <v>23.0198951093085</v>
      </c>
      <c r="N48">
        <v>1.2139526265123901</v>
      </c>
      <c r="O48">
        <v>22.804683342203202</v>
      </c>
      <c r="P48">
        <v>31.169284467713702</v>
      </c>
      <c r="Q48">
        <v>-3.4000349195571003E-2</v>
      </c>
    </row>
    <row r="49" spans="1:17" x14ac:dyDescent="0.3">
      <c r="A49" t="s">
        <v>144</v>
      </c>
      <c r="B49" t="s">
        <v>145</v>
      </c>
      <c r="C49" t="str">
        <f>IFERROR(VLOOKUP(Table1[[#This Row],[Ticker]],[1]!Table2[[Symbol]:[Industry]],2,FALSE),"-")</f>
        <v>-</v>
      </c>
      <c r="D49" t="s">
        <v>146</v>
      </c>
      <c r="E49">
        <v>185589.33876426899</v>
      </c>
      <c r="F49">
        <v>5220.7</v>
      </c>
      <c r="G49">
        <v>186.02217547741699</v>
      </c>
      <c r="H49">
        <v>-3.8080687058187999</v>
      </c>
      <c r="I49">
        <v>62.608328322870499</v>
      </c>
      <c r="J49">
        <v>0.161707408430911</v>
      </c>
      <c r="K49">
        <v>5228.1818774339499</v>
      </c>
      <c r="L49">
        <v>4062.34481465514</v>
      </c>
      <c r="M49">
        <v>34.7507586387012</v>
      </c>
      <c r="N49">
        <v>1.06190184800499</v>
      </c>
      <c r="O49">
        <v>13.3813473289022</v>
      </c>
      <c r="P49">
        <v>211.79526994744299</v>
      </c>
      <c r="Q49">
        <v>0.25375405246868299</v>
      </c>
    </row>
    <row r="50" spans="1:17" x14ac:dyDescent="0.3">
      <c r="A50" t="s">
        <v>147</v>
      </c>
      <c r="B50" t="s">
        <v>148</v>
      </c>
      <c r="C50" t="str">
        <f>IFERROR(VLOOKUP(Table1[[#This Row],[Ticker]],[1]!Table2[[Symbol]:[Industry]],2,FALSE),"-")</f>
        <v>-</v>
      </c>
      <c r="D50" t="s">
        <v>75</v>
      </c>
      <c r="E50">
        <v>174508.37523194999</v>
      </c>
      <c r="F50">
        <v>2620.5</v>
      </c>
      <c r="G50">
        <v>18.851146674966301</v>
      </c>
      <c r="H50">
        <v>-3.8448090125407601</v>
      </c>
      <c r="I50">
        <v>17.431156859258699</v>
      </c>
      <c r="J50">
        <v>-3.9685731063537899</v>
      </c>
      <c r="K50">
        <v>2639.93712668629</v>
      </c>
      <c r="L50">
        <v>2315.05624439966</v>
      </c>
      <c r="M50">
        <v>24.191114585694201</v>
      </c>
      <c r="N50">
        <v>0.92678848004841596</v>
      </c>
      <c r="O50">
        <v>9.8168288494562006</v>
      </c>
      <c r="P50">
        <v>49.649876918830202</v>
      </c>
      <c r="Q50">
        <v>6.9650360169456998E-2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Row],[Ticker]],[1]!Table2[[Symbol]:[Industry]],2,FALSE),"-")</f>
        <v>-</v>
      </c>
      <c r="D51" t="s">
        <v>37</v>
      </c>
      <c r="E51">
        <v>167714.04436974999</v>
      </c>
      <c r="F51">
        <v>1674.5</v>
      </c>
      <c r="G51">
        <v>5.6239788430027096</v>
      </c>
      <c r="H51">
        <v>13.9578981367731</v>
      </c>
      <c r="I51">
        <v>4.9702691588371497</v>
      </c>
      <c r="J51">
        <v>2.7382446551093902</v>
      </c>
      <c r="K51">
        <v>1577.01639943284</v>
      </c>
      <c r="L51">
        <v>1462.6084326257901</v>
      </c>
      <c r="M51">
        <v>46.252738374380399</v>
      </c>
      <c r="N51">
        <v>1.33011847165429</v>
      </c>
      <c r="O51">
        <v>6.9662585846521399</v>
      </c>
      <c r="P51">
        <v>32.439593466998801</v>
      </c>
      <c r="Q51">
        <v>1.9580932936897999E-2</v>
      </c>
    </row>
    <row r="52" spans="1:17" x14ac:dyDescent="0.3">
      <c r="A52" t="s">
        <v>151</v>
      </c>
      <c r="B52" t="s">
        <v>152</v>
      </c>
      <c r="C52" t="str">
        <f>IFERROR(VLOOKUP(Table1[[#This Row],[Ticker]],[1]!Table2[[Symbol]:[Industry]],2,FALSE),"-")</f>
        <v>-</v>
      </c>
      <c r="D52" t="s">
        <v>153</v>
      </c>
      <c r="E52">
        <v>164591.30951323899</v>
      </c>
      <c r="F52">
        <v>4261.45</v>
      </c>
      <c r="G52">
        <v>45.608467776884503</v>
      </c>
      <c r="H52">
        <v>-1.05253357458328</v>
      </c>
      <c r="I52">
        <v>26.399811536318602</v>
      </c>
      <c r="J52">
        <v>-1.68282444239178</v>
      </c>
      <c r="K52">
        <v>4261.5249386423902</v>
      </c>
      <c r="L52">
        <v>3597.0885928430698</v>
      </c>
      <c r="M52">
        <v>37.470252639988502</v>
      </c>
      <c r="N52">
        <v>0.80225197370466395</v>
      </c>
      <c r="O52">
        <v>8.1744476645273494</v>
      </c>
      <c r="P52">
        <v>82.632266912379194</v>
      </c>
      <c r="Q52">
        <v>0.11459625760217899</v>
      </c>
    </row>
    <row r="53" spans="1:17" x14ac:dyDescent="0.3">
      <c r="A53" t="s">
        <v>154</v>
      </c>
      <c r="B53" t="s">
        <v>155</v>
      </c>
      <c r="C53" t="str">
        <f>IFERROR(VLOOKUP(Table1[[#This Row],[Ticker]],[1]!Table2[[Symbol]:[Industry]],2,FALSE),"-")</f>
        <v>-</v>
      </c>
      <c r="D53" t="s">
        <v>21</v>
      </c>
      <c r="E53">
        <v>161683.38825232501</v>
      </c>
      <c r="F53">
        <v>5460.75</v>
      </c>
      <c r="G53">
        <v>-14.734679379545501</v>
      </c>
      <c r="H53">
        <v>0.71556645784349604</v>
      </c>
      <c r="I53">
        <v>-9.5827252324355801</v>
      </c>
      <c r="J53">
        <v>-2.7060368160500801</v>
      </c>
      <c r="K53">
        <v>5359.3319613006497</v>
      </c>
      <c r="L53">
        <v>5217.7081135076496</v>
      </c>
      <c r="M53">
        <v>38.952494855622298</v>
      </c>
      <c r="N53">
        <v>0.80199194637429505</v>
      </c>
      <c r="O53">
        <v>17.969143432678599</v>
      </c>
      <c r="P53">
        <v>20.985698618603902</v>
      </c>
      <c r="Q53">
        <v>-2.0527204636936001E-2</v>
      </c>
    </row>
    <row r="54" spans="1:17" x14ac:dyDescent="0.3">
      <c r="A54" t="s">
        <v>156</v>
      </c>
      <c r="B54" t="s">
        <v>157</v>
      </c>
      <c r="C54" t="str">
        <f>IFERROR(VLOOKUP(Table1[[#This Row],[Ticker]],[1]!Table2[[Symbol]:[Industry]],2,FALSE),"-")</f>
        <v>-</v>
      </c>
      <c r="D54" t="s">
        <v>158</v>
      </c>
      <c r="E54">
        <v>161578.44573884</v>
      </c>
      <c r="F54">
        <v>413.9</v>
      </c>
      <c r="G54">
        <v>51.012559048015198</v>
      </c>
      <c r="H54">
        <v>-11.822168737844599</v>
      </c>
      <c r="I54">
        <v>36.846270819421399</v>
      </c>
      <c r="J54">
        <v>-3.2367183031988098</v>
      </c>
      <c r="K54">
        <v>436.46543498542201</v>
      </c>
      <c r="L54">
        <v>359.21307074234898</v>
      </c>
      <c r="M54">
        <v>25.760174028956701</v>
      </c>
      <c r="N54">
        <v>1.2907474744335601</v>
      </c>
      <c r="O54">
        <v>22.432954820004799</v>
      </c>
      <c r="P54">
        <v>98.990384615384599</v>
      </c>
      <c r="Q54">
        <v>1.0680454156788E-2</v>
      </c>
    </row>
    <row r="55" spans="1:17" x14ac:dyDescent="0.3">
      <c r="A55" t="s">
        <v>159</v>
      </c>
      <c r="B55" t="s">
        <v>160</v>
      </c>
      <c r="C55" t="str">
        <f>IFERROR(VLOOKUP(Table1[[#This Row],[Ticker]],[1]!Table2[[Symbol]:[Industry]],2,FALSE),"-")</f>
        <v>-</v>
      </c>
      <c r="D55" t="s">
        <v>161</v>
      </c>
      <c r="E55">
        <v>158204.43552375</v>
      </c>
      <c r="F55">
        <v>7465.7</v>
      </c>
      <c r="G55">
        <v>42.021667385727199</v>
      </c>
      <c r="H55">
        <v>-12.397985178515601</v>
      </c>
      <c r="I55">
        <v>60.151245182387903</v>
      </c>
      <c r="J55">
        <v>-3.4906130874157402</v>
      </c>
      <c r="K55">
        <v>7905.9430439093703</v>
      </c>
      <c r="L55">
        <v>6475.7884286806402</v>
      </c>
      <c r="M55">
        <v>29.741865227837</v>
      </c>
      <c r="N55">
        <v>0.64905054442246601</v>
      </c>
      <c r="O55">
        <v>22.559840336472099</v>
      </c>
      <c r="P55">
        <v>93.914285714285697</v>
      </c>
      <c r="Q55">
        <v>0.17640557199859799</v>
      </c>
    </row>
    <row r="56" spans="1:17" x14ac:dyDescent="0.3">
      <c r="A56" t="s">
        <v>162</v>
      </c>
      <c r="B56" t="s">
        <v>163</v>
      </c>
      <c r="C56" t="str">
        <f>IFERROR(VLOOKUP(Table1[[#This Row],[Ticker]],[1]!Table2[[Symbol]:[Industry]],2,FALSE),"-")</f>
        <v>-</v>
      </c>
      <c r="D56" t="s">
        <v>124</v>
      </c>
      <c r="E56">
        <v>156441.32393280001</v>
      </c>
      <c r="F56">
        <v>474.05</v>
      </c>
      <c r="G56">
        <v>110.347141668003</v>
      </c>
      <c r="H56">
        <v>-5.9200214679097698</v>
      </c>
      <c r="I56">
        <v>-4.9918465822379199</v>
      </c>
      <c r="J56">
        <v>-6.37634630234081</v>
      </c>
      <c r="K56">
        <v>510.36471153667401</v>
      </c>
      <c r="L56">
        <v>417.12711350875799</v>
      </c>
      <c r="M56">
        <v>20.6012999713917</v>
      </c>
      <c r="N56">
        <v>0.65118305241871099</v>
      </c>
      <c r="O56">
        <v>22.3499630840628</v>
      </c>
      <c r="P56">
        <v>136.49289099526001</v>
      </c>
      <c r="Q56">
        <v>0.186494397496413</v>
      </c>
    </row>
    <row r="57" spans="1:17" x14ac:dyDescent="0.3">
      <c r="A57" t="s">
        <v>164</v>
      </c>
      <c r="B57" t="s">
        <v>165</v>
      </c>
      <c r="C57" t="str">
        <f>IFERROR(VLOOKUP(Table1[[#This Row],[Ticker]],[1]!Table2[[Symbol]:[Industry]],2,FALSE),"-")</f>
        <v>-</v>
      </c>
      <c r="D57" t="s">
        <v>166</v>
      </c>
      <c r="E57">
        <v>155392.86860350001</v>
      </c>
      <c r="F57">
        <v>3055.25</v>
      </c>
      <c r="G57">
        <v>-5.2210588461674998</v>
      </c>
      <c r="H57">
        <v>0.30103125836519101</v>
      </c>
      <c r="I57">
        <v>7.4519965269208299</v>
      </c>
      <c r="J57">
        <v>1.0328255715369301</v>
      </c>
      <c r="K57">
        <v>3097.9753940564601</v>
      </c>
      <c r="L57">
        <v>2882.1658010193801</v>
      </c>
      <c r="M57">
        <v>32.311023389017699</v>
      </c>
      <c r="N57">
        <v>0.61097805121472104</v>
      </c>
      <c r="O57">
        <v>6.1467964978316001</v>
      </c>
      <c r="P57">
        <v>33.268631000414302</v>
      </c>
      <c r="Q57">
        <v>5.7394345621599998E-3</v>
      </c>
    </row>
    <row r="58" spans="1:17" x14ac:dyDescent="0.3">
      <c r="A58" t="s">
        <v>167</v>
      </c>
      <c r="B58" t="s">
        <v>168</v>
      </c>
      <c r="C58" t="str">
        <f>IFERROR(VLOOKUP(Table1[[#This Row],[Ticker]],[1]!Table2[[Symbol]:[Industry]],2,FALSE),"-")</f>
        <v>-</v>
      </c>
      <c r="D58" t="s">
        <v>75</v>
      </c>
      <c r="E58">
        <v>154080.68916628999</v>
      </c>
      <c r="F58">
        <v>625.54999999999995</v>
      </c>
      <c r="G58">
        <v>9.0131905405870096</v>
      </c>
      <c r="H58">
        <v>-5.8455763672740897</v>
      </c>
      <c r="I58">
        <v>0.99601905419609504</v>
      </c>
      <c r="J58">
        <v>-2.5204038571634899</v>
      </c>
      <c r="K58">
        <v>659.23225465740495</v>
      </c>
      <c r="L58">
        <v>588.25515090385704</v>
      </c>
      <c r="M58">
        <v>20.1780013519734</v>
      </c>
      <c r="N58">
        <v>0.81390951008117596</v>
      </c>
      <c r="O58">
        <v>13.0125489569179</v>
      </c>
      <c r="P58">
        <v>54.8199480262343</v>
      </c>
      <c r="Q58">
        <v>3.6526564189613003E-2</v>
      </c>
    </row>
    <row r="59" spans="1:17" x14ac:dyDescent="0.3">
      <c r="A59" t="s">
        <v>64</v>
      </c>
      <c r="B59" t="s">
        <v>169</v>
      </c>
      <c r="C59" t="str">
        <f>IFERROR(VLOOKUP(Table1[[#This Row],[Ticker]],[1]!Table2[[Symbol]:[Industry]],2,FALSE),"-")</f>
        <v>-</v>
      </c>
      <c r="D59" t="s">
        <v>63</v>
      </c>
      <c r="E59">
        <v>151860.11489632499</v>
      </c>
      <c r="F59">
        <v>699.05</v>
      </c>
      <c r="G59">
        <v>52.312875304355998</v>
      </c>
      <c r="H59">
        <v>3.4573371811213498</v>
      </c>
      <c r="I59">
        <v>3.46018355878314</v>
      </c>
      <c r="J59">
        <v>-5.1689823492714897</v>
      </c>
      <c r="K59">
        <v>692.89067423137305</v>
      </c>
      <c r="L59">
        <v>596.68457828773296</v>
      </c>
      <c r="M59">
        <v>39.2687657472623</v>
      </c>
      <c r="N59">
        <v>1.5888953913758399</v>
      </c>
      <c r="O59">
        <v>15.056147628924901</v>
      </c>
      <c r="P59">
        <v>77.897951393306997</v>
      </c>
      <c r="Q59">
        <v>0.108572439416318</v>
      </c>
    </row>
    <row r="60" spans="1:17" x14ac:dyDescent="0.3">
      <c r="A60" t="s">
        <v>170</v>
      </c>
      <c r="B60" t="s">
        <v>171</v>
      </c>
      <c r="C60" t="str">
        <f>IFERROR(VLOOKUP(Table1[[#This Row],[Ticker]],[1]!Table2[[Symbol]:[Industry]],2,FALSE),"-")</f>
        <v>-</v>
      </c>
      <c r="D60" t="s">
        <v>172</v>
      </c>
      <c r="E60">
        <v>151234.21384593999</v>
      </c>
      <c r="F60">
        <v>1478.6</v>
      </c>
      <c r="G60">
        <v>20.5243568981432</v>
      </c>
      <c r="H60">
        <v>7.3091741753824397</v>
      </c>
      <c r="I60">
        <v>10.118146247442301</v>
      </c>
      <c r="J60">
        <v>2.6749224464696302</v>
      </c>
      <c r="K60">
        <v>1406.6645014332501</v>
      </c>
      <c r="L60">
        <v>1250.4428799367799</v>
      </c>
      <c r="M60">
        <v>58.4896070913504</v>
      </c>
      <c r="N60">
        <v>0.96802410611429801</v>
      </c>
      <c r="O60">
        <v>3.1381036115244201</v>
      </c>
      <c r="P60">
        <v>54.052927693269403</v>
      </c>
      <c r="Q60">
        <v>2.4325193553857E-2</v>
      </c>
    </row>
    <row r="61" spans="1:17" x14ac:dyDescent="0.3">
      <c r="A61" t="s">
        <v>173</v>
      </c>
      <c r="B61" t="s">
        <v>174</v>
      </c>
      <c r="C61" t="str">
        <f>IFERROR(VLOOKUP(Table1[[#This Row],[Ticker]],[1]!Table2[[Symbol]:[Industry]],2,FALSE),"-")</f>
        <v>-</v>
      </c>
      <c r="D61" t="s">
        <v>124</v>
      </c>
      <c r="E61">
        <v>148895.65108000001</v>
      </c>
      <c r="F61">
        <v>565.45000000000005</v>
      </c>
      <c r="G61">
        <v>143.72726002858201</v>
      </c>
      <c r="H61">
        <v>0.147331738077291</v>
      </c>
      <c r="I61">
        <v>3.0185364311110701</v>
      </c>
      <c r="J61">
        <v>-6.1497319458520296</v>
      </c>
      <c r="K61">
        <v>574.09663426107898</v>
      </c>
      <c r="L61">
        <v>463.44898560410502</v>
      </c>
      <c r="M61">
        <v>28.453649798057</v>
      </c>
      <c r="N61">
        <v>0.66900475052362496</v>
      </c>
      <c r="O61">
        <v>15.660093730657</v>
      </c>
      <c r="P61">
        <v>185.076884295437</v>
      </c>
      <c r="Q61">
        <v>0.19611880329001</v>
      </c>
    </row>
    <row r="62" spans="1:17" x14ac:dyDescent="0.3">
      <c r="A62" t="s">
        <v>175</v>
      </c>
      <c r="B62" t="s">
        <v>176</v>
      </c>
      <c r="C62" t="str">
        <f>IFERROR(VLOOKUP(Table1[[#This Row],[Ticker]],[1]!Table2[[Symbol]:[Industry]],2,FALSE),"-")</f>
        <v>-</v>
      </c>
      <c r="D62" t="s">
        <v>177</v>
      </c>
      <c r="E62">
        <v>146887.27922462</v>
      </c>
      <c r="F62">
        <v>223.4</v>
      </c>
      <c r="G62">
        <v>72.604558176236196</v>
      </c>
      <c r="H62">
        <v>1.6772945714509699</v>
      </c>
      <c r="I62">
        <v>13.6433548222124</v>
      </c>
      <c r="J62">
        <v>-4.8077986151572098E-2</v>
      </c>
      <c r="K62">
        <v>220.67395255302301</v>
      </c>
      <c r="L62">
        <v>185.611854138034</v>
      </c>
      <c r="M62">
        <v>38.1973656457901</v>
      </c>
      <c r="N62">
        <v>0.86675948165578398</v>
      </c>
      <c r="O62">
        <v>10.2506714413607</v>
      </c>
      <c r="P62">
        <v>100.358744394618</v>
      </c>
      <c r="Q62">
        <v>9.4960351737535004E-2</v>
      </c>
    </row>
    <row r="63" spans="1:17" x14ac:dyDescent="0.3">
      <c r="A63" t="s">
        <v>178</v>
      </c>
      <c r="B63" t="s">
        <v>179</v>
      </c>
      <c r="C63" t="str">
        <f>IFERROR(VLOOKUP(Table1[[#This Row],[Ticker]],[1]!Table2[[Symbol]:[Industry]],2,FALSE),"-")</f>
        <v>-</v>
      </c>
      <c r="D63" t="s">
        <v>37</v>
      </c>
      <c r="E63">
        <v>146143.86930347999</v>
      </c>
      <c r="F63">
        <v>679.6</v>
      </c>
      <c r="G63">
        <v>-18.184321209237599</v>
      </c>
      <c r="H63">
        <v>17.874220984085198</v>
      </c>
      <c r="I63">
        <v>5.2438994086913802</v>
      </c>
      <c r="J63">
        <v>6.4556082410132998</v>
      </c>
      <c r="K63">
        <v>634.61046165861296</v>
      </c>
      <c r="L63">
        <v>612.17263085558102</v>
      </c>
      <c r="M63">
        <v>47.770147192457102</v>
      </c>
      <c r="N63">
        <v>1.20248399569241</v>
      </c>
      <c r="O63">
        <v>6.3125367863449098</v>
      </c>
      <c r="P63">
        <v>32.890105592491203</v>
      </c>
      <c r="Q63">
        <v>-5.2805791879419001E-2</v>
      </c>
    </row>
    <row r="64" spans="1:17" x14ac:dyDescent="0.3">
      <c r="A64" t="s">
        <v>180</v>
      </c>
      <c r="B64" t="s">
        <v>181</v>
      </c>
      <c r="C64" t="str">
        <f>IFERROR(VLOOKUP(Table1[[#This Row],[Ticker]],[1]!Table2[[Symbol]:[Industry]],2,FALSE),"-")</f>
        <v>-</v>
      </c>
      <c r="D64" t="s">
        <v>18</v>
      </c>
      <c r="E64">
        <v>145209.77868336</v>
      </c>
      <c r="F64">
        <v>334.7</v>
      </c>
      <c r="G64">
        <v>62.677769655266999</v>
      </c>
      <c r="H64">
        <v>12.908747581609401</v>
      </c>
      <c r="I64">
        <v>0.45563196431401698</v>
      </c>
      <c r="J64">
        <v>3.87550782439987</v>
      </c>
      <c r="K64">
        <v>316.75005056125599</v>
      </c>
      <c r="L64">
        <v>278.78417129309599</v>
      </c>
      <c r="M64">
        <v>53.631367418189598</v>
      </c>
      <c r="N64">
        <v>1.2308139443523001</v>
      </c>
      <c r="O64">
        <v>7.2751717956378998</v>
      </c>
      <c r="P64">
        <v>101.961080102579</v>
      </c>
      <c r="Q64">
        <v>3.6002719509440999E-2</v>
      </c>
    </row>
    <row r="65" spans="1:17" x14ac:dyDescent="0.3">
      <c r="A65" t="s">
        <v>182</v>
      </c>
      <c r="B65" t="s">
        <v>183</v>
      </c>
      <c r="C65" t="str">
        <f>IFERROR(VLOOKUP(Table1[[#This Row],[Ticker]],[1]!Table2[[Symbol]:[Industry]],2,FALSE),"-")</f>
        <v>-</v>
      </c>
      <c r="D65" t="s">
        <v>21</v>
      </c>
      <c r="E65">
        <v>145099.25874192</v>
      </c>
      <c r="F65">
        <v>1483.4</v>
      </c>
      <c r="G65">
        <v>2.3926621579025098</v>
      </c>
      <c r="H65">
        <v>0.74618662494241705</v>
      </c>
      <c r="I65">
        <v>0.38793838514020601</v>
      </c>
      <c r="J65">
        <v>-0.92248179231711103</v>
      </c>
      <c r="K65">
        <v>1441.47224216224</v>
      </c>
      <c r="L65">
        <v>1318.3738286837199</v>
      </c>
      <c r="M65">
        <v>42.491676240454602</v>
      </c>
      <c r="N65">
        <v>1.1869403304636199</v>
      </c>
      <c r="O65">
        <v>5.7705271673183098</v>
      </c>
      <c r="P65">
        <v>35.081728361334903</v>
      </c>
      <c r="Q65">
        <v>-2.6064748311763E-2</v>
      </c>
    </row>
    <row r="66" spans="1:17" x14ac:dyDescent="0.3">
      <c r="A66" t="s">
        <v>184</v>
      </c>
      <c r="B66" t="s">
        <v>185</v>
      </c>
      <c r="C66" t="str">
        <f>IFERROR(VLOOKUP(Table1[[#This Row],[Ticker]],[1]!Table2[[Symbol]:[Industry]],2,FALSE),"-")</f>
        <v>-</v>
      </c>
      <c r="D66" t="s">
        <v>116</v>
      </c>
      <c r="E66">
        <v>141016.34389320001</v>
      </c>
      <c r="F66">
        <v>5854.5</v>
      </c>
      <c r="G66">
        <v>2.7082406856635499</v>
      </c>
      <c r="H66">
        <v>3.7388591817891101</v>
      </c>
      <c r="I66">
        <v>7.5169894171526996</v>
      </c>
      <c r="J66">
        <v>-0.84012976913012505</v>
      </c>
      <c r="K66">
        <v>5573.8141237411101</v>
      </c>
      <c r="L66">
        <v>5138.0428548845102</v>
      </c>
      <c r="M66">
        <v>60.207870057281198</v>
      </c>
      <c r="N66">
        <v>0.974601205190053</v>
      </c>
      <c r="O66">
        <v>2.5706721325476001</v>
      </c>
      <c r="P66">
        <v>34.657405064746797</v>
      </c>
      <c r="Q66">
        <v>4.1439229141850997E-2</v>
      </c>
    </row>
    <row r="67" spans="1:17" x14ac:dyDescent="0.3">
      <c r="A67" t="s">
        <v>186</v>
      </c>
      <c r="B67" t="s">
        <v>187</v>
      </c>
      <c r="C67" t="str">
        <f>IFERROR(VLOOKUP(Table1[[#This Row],[Ticker]],[1]!Table2[[Symbol]:[Industry]],2,FALSE),"-")</f>
        <v>-</v>
      </c>
      <c r="D67" t="s">
        <v>84</v>
      </c>
      <c r="E67">
        <v>139540.47801748899</v>
      </c>
      <c r="F67">
        <v>436.7</v>
      </c>
      <c r="G67">
        <v>64.654363796334295</v>
      </c>
      <c r="H67">
        <v>-8.3835516701840307E-2</v>
      </c>
      <c r="I67">
        <v>1.7255858852661501</v>
      </c>
      <c r="J67">
        <v>1.79428976527925</v>
      </c>
      <c r="K67">
        <v>435.70377280542402</v>
      </c>
      <c r="L67">
        <v>382.84146033391698</v>
      </c>
      <c r="M67">
        <v>46.120030177989598</v>
      </c>
      <c r="N67">
        <v>1.46356717017941</v>
      </c>
      <c r="O67">
        <v>7.8543622624226996</v>
      </c>
      <c r="P67">
        <v>91.493093619820201</v>
      </c>
      <c r="Q67">
        <v>0.14891078925565901</v>
      </c>
    </row>
    <row r="68" spans="1:17" x14ac:dyDescent="0.3">
      <c r="A68" t="s">
        <v>188</v>
      </c>
      <c r="B68" t="s">
        <v>189</v>
      </c>
      <c r="C68" t="str">
        <f>IFERROR(VLOOKUP(Table1[[#This Row],[Ticker]],[1]!Table2[[Symbol]:[Industry]],2,FALSE),"-")</f>
        <v>-</v>
      </c>
      <c r="D68" t="s">
        <v>190</v>
      </c>
      <c r="E68">
        <v>136546.41054508899</v>
      </c>
      <c r="F68">
        <v>610.29999999999995</v>
      </c>
      <c r="G68">
        <v>8.3581164756711299</v>
      </c>
      <c r="H68">
        <v>-11.0097991521525</v>
      </c>
      <c r="I68">
        <v>-5.06552347116732</v>
      </c>
      <c r="J68">
        <v>-4.0965583147189903</v>
      </c>
      <c r="K68">
        <v>663.90699291281101</v>
      </c>
      <c r="L68">
        <v>597.34669943444499</v>
      </c>
      <c r="M68">
        <v>22.5226213534911</v>
      </c>
      <c r="N68">
        <v>0.91108919250930298</v>
      </c>
      <c r="O68">
        <v>17.196460757004701</v>
      </c>
      <c r="P68">
        <v>39.290197420974501</v>
      </c>
      <c r="Q68">
        <v>1.6689443125922999E-2</v>
      </c>
    </row>
    <row r="69" spans="1:17" x14ac:dyDescent="0.3">
      <c r="A69" t="s">
        <v>191</v>
      </c>
      <c r="B69" t="s">
        <v>192</v>
      </c>
      <c r="C69" t="str">
        <f>IFERROR(VLOOKUP(Table1[[#This Row],[Ticker]],[1]!Table2[[Symbol]:[Industry]],2,FALSE),"-")</f>
        <v>-</v>
      </c>
      <c r="D69" t="s">
        <v>193</v>
      </c>
      <c r="E69">
        <v>135126.27798536999</v>
      </c>
      <c r="F69">
        <v>1124.8499999999999</v>
      </c>
      <c r="G69">
        <v>12.1531174883155</v>
      </c>
      <c r="H69">
        <v>16.0956136151515</v>
      </c>
      <c r="I69">
        <v>-9.3277337044577593E-2</v>
      </c>
      <c r="J69">
        <v>12.9311708208736</v>
      </c>
      <c r="K69">
        <v>1061.0400293472901</v>
      </c>
      <c r="L69">
        <v>1057.37241106799</v>
      </c>
      <c r="M69">
        <v>51.814041063789702</v>
      </c>
      <c r="N69">
        <v>2.5568168624162402</v>
      </c>
      <c r="O69">
        <v>19.838200648975398</v>
      </c>
      <c r="P69">
        <v>63.972303206996997</v>
      </c>
      <c r="Q69">
        <v>2.7564763384507002E-2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Row],[Ticker]],[1]!Table2[[Symbol]:[Industry]],2,FALSE),"-")</f>
        <v>-</v>
      </c>
      <c r="D70" t="s">
        <v>196</v>
      </c>
      <c r="E70">
        <v>128156.2843379</v>
      </c>
      <c r="F70">
        <v>4827.55</v>
      </c>
      <c r="G70">
        <v>0.51784005829752999</v>
      </c>
      <c r="H70">
        <v>5.5994029047502902</v>
      </c>
      <c r="I70">
        <v>20.138345204057501</v>
      </c>
      <c r="J70">
        <v>1.7834070304113301</v>
      </c>
      <c r="K70">
        <v>4535.4028317422799</v>
      </c>
      <c r="L70">
        <v>4042.83276904474</v>
      </c>
      <c r="M70">
        <v>56.3564613535059</v>
      </c>
      <c r="N70">
        <v>1.26253680558689</v>
      </c>
      <c r="O70">
        <v>3.7793497736947099</v>
      </c>
      <c r="P70">
        <v>46.498042666828503</v>
      </c>
      <c r="Q70">
        <v>-4.2162873364910002E-2</v>
      </c>
    </row>
    <row r="71" spans="1:17" x14ac:dyDescent="0.3">
      <c r="A71" t="s">
        <v>197</v>
      </c>
      <c r="B71" t="s">
        <v>198</v>
      </c>
      <c r="C71" t="str">
        <f>IFERROR(VLOOKUP(Table1[[#This Row],[Ticker]],[1]!Table2[[Symbol]:[Industry]],2,FALSE),"-")</f>
        <v>-</v>
      </c>
      <c r="D71" t="s">
        <v>199</v>
      </c>
      <c r="E71">
        <v>127521.75357585</v>
      </c>
      <c r="F71">
        <v>4653.8999999999996</v>
      </c>
      <c r="G71">
        <v>15.7486682900975</v>
      </c>
      <c r="H71">
        <v>-0.229920517209003</v>
      </c>
      <c r="I71">
        <v>8.5733982480894095</v>
      </c>
      <c r="J71">
        <v>-2.0825330805246698</v>
      </c>
      <c r="K71">
        <v>4767.9554073059899</v>
      </c>
      <c r="L71">
        <v>4274.3050097270198</v>
      </c>
      <c r="M71">
        <v>24.052882390991702</v>
      </c>
      <c r="N71">
        <v>1.1690887156271601</v>
      </c>
      <c r="O71">
        <v>8.7023786501643805</v>
      </c>
      <c r="P71">
        <v>42.108155974228197</v>
      </c>
      <c r="Q71">
        <v>6.6307705747726001E-2</v>
      </c>
    </row>
    <row r="72" spans="1:17" x14ac:dyDescent="0.3">
      <c r="A72" t="s">
        <v>200</v>
      </c>
      <c r="B72" t="s">
        <v>201</v>
      </c>
      <c r="C72" t="str">
        <f>IFERROR(VLOOKUP(Table1[[#This Row],[Ticker]],[1]!Table2[[Symbol]:[Industry]],2,FALSE),"-")</f>
        <v>-</v>
      </c>
      <c r="D72" t="s">
        <v>34</v>
      </c>
      <c r="E72">
        <v>125316.368065598</v>
      </c>
      <c r="F72">
        <v>113.81</v>
      </c>
      <c r="G72">
        <v>65.710837249373697</v>
      </c>
      <c r="H72">
        <v>-5.4871747912650903</v>
      </c>
      <c r="I72">
        <v>-16.044733508403301</v>
      </c>
      <c r="J72">
        <v>-6.4713521189285901</v>
      </c>
      <c r="K72">
        <v>122.056528985743</v>
      </c>
      <c r="L72">
        <v>110.450745637647</v>
      </c>
      <c r="M72">
        <v>30.747512230738302</v>
      </c>
      <c r="N72">
        <v>0.93439064735666799</v>
      </c>
      <c r="O72">
        <v>25.5601440998154</v>
      </c>
      <c r="P72">
        <v>90.158730158730094</v>
      </c>
      <c r="Q72">
        <v>0.13076257343398301</v>
      </c>
    </row>
    <row r="73" spans="1:17" x14ac:dyDescent="0.3">
      <c r="A73" t="s">
        <v>202</v>
      </c>
      <c r="B73" t="s">
        <v>203</v>
      </c>
      <c r="C73" t="str">
        <f>IFERROR(VLOOKUP(Table1[[#This Row],[Ticker]],[1]!Table2[[Symbol]:[Industry]],2,FALSE),"-")</f>
        <v>-</v>
      </c>
      <c r="D73" t="s">
        <v>34</v>
      </c>
      <c r="E73">
        <v>123854.12418704999</v>
      </c>
      <c r="F73">
        <v>239.5</v>
      </c>
      <c r="G73">
        <v>3.5204066809002299</v>
      </c>
      <c r="H73">
        <v>-8.78101622801627</v>
      </c>
      <c r="I73">
        <v>-13.722968355053199</v>
      </c>
      <c r="J73">
        <v>-2.86384369726348</v>
      </c>
      <c r="K73">
        <v>259.83828242134399</v>
      </c>
      <c r="L73">
        <v>246.51354913519401</v>
      </c>
      <c r="M73">
        <v>26.1447950189377</v>
      </c>
      <c r="N73">
        <v>1.01375605086294</v>
      </c>
      <c r="O73">
        <v>25.1356993736951</v>
      </c>
      <c r="P73">
        <v>28.9367429340511</v>
      </c>
      <c r="Q73">
        <v>0.13650867666140801</v>
      </c>
    </row>
    <row r="74" spans="1:17" x14ac:dyDescent="0.3">
      <c r="A74" t="s">
        <v>204</v>
      </c>
      <c r="B74" t="s">
        <v>205</v>
      </c>
      <c r="C74" t="str">
        <f>IFERROR(VLOOKUP(Table1[[#This Row],[Ticker]],[1]!Table2[[Symbol]:[Industry]],2,FALSE),"-")</f>
        <v>-</v>
      </c>
      <c r="D74" t="s">
        <v>51</v>
      </c>
      <c r="E74">
        <v>123710.1041448</v>
      </c>
      <c r="F74">
        <v>1531.9</v>
      </c>
      <c r="G74">
        <v>2.25947998932525</v>
      </c>
      <c r="H74">
        <v>1.0075794827909901</v>
      </c>
      <c r="I74">
        <v>-1.94032896116981</v>
      </c>
      <c r="J74">
        <v>0.51658229034777603</v>
      </c>
      <c r="K74">
        <v>1501.48255569969</v>
      </c>
      <c r="L74">
        <v>1390.98841905893</v>
      </c>
      <c r="M74">
        <v>53.238320116058198</v>
      </c>
      <c r="N74">
        <v>1.08126377793894</v>
      </c>
      <c r="O74">
        <v>4.4454598864155503</v>
      </c>
      <c r="P74">
        <v>35.326855123674903</v>
      </c>
      <c r="Q74">
        <v>4.5508107382548998E-2</v>
      </c>
    </row>
    <row r="75" spans="1:17" x14ac:dyDescent="0.3">
      <c r="A75" t="s">
        <v>206</v>
      </c>
      <c r="B75" t="s">
        <v>207</v>
      </c>
      <c r="C75" t="str">
        <f>IFERROR(VLOOKUP(Table1[[#This Row],[Ticker]],[1]!Table2[[Symbol]:[Industry]],2,FALSE),"-")</f>
        <v>-</v>
      </c>
      <c r="D75" t="s">
        <v>51</v>
      </c>
      <c r="E75">
        <v>123535.34695229999</v>
      </c>
      <c r="F75">
        <v>1227.7</v>
      </c>
      <c r="G75">
        <v>67.834631409591694</v>
      </c>
      <c r="H75">
        <v>6.7159046737462402</v>
      </c>
      <c r="I75">
        <v>44.5547332162039</v>
      </c>
      <c r="J75">
        <v>2.5747200824526302</v>
      </c>
      <c r="K75">
        <v>1133.23902976606</v>
      </c>
      <c r="L75">
        <v>927.01435560711104</v>
      </c>
      <c r="M75">
        <v>59.4121376187423</v>
      </c>
      <c r="N75">
        <v>0.75120335286448603</v>
      </c>
      <c r="O75">
        <v>3.0382015150280899</v>
      </c>
      <c r="P75">
        <v>116.23954205195901</v>
      </c>
      <c r="Q75">
        <v>9.3667416645317997E-2</v>
      </c>
    </row>
    <row r="76" spans="1:17" x14ac:dyDescent="0.3">
      <c r="A76" t="s">
        <v>208</v>
      </c>
      <c r="B76" t="s">
        <v>209</v>
      </c>
      <c r="C76" t="str">
        <f>IFERROR(VLOOKUP(Table1[[#This Row],[Ticker]],[1]!Table2[[Symbol]:[Industry]],2,FALSE),"-")</f>
        <v>-</v>
      </c>
      <c r="D76" t="s">
        <v>57</v>
      </c>
      <c r="E76">
        <v>119214.379549919</v>
      </c>
      <c r="F76">
        <v>683.4</v>
      </c>
      <c r="G76">
        <v>111.229837416156</v>
      </c>
      <c r="H76">
        <v>-6.5345779408191698</v>
      </c>
      <c r="I76">
        <v>29.593175937005199</v>
      </c>
      <c r="J76">
        <v>1.5516471155340099</v>
      </c>
      <c r="K76">
        <v>683.712498994214</v>
      </c>
      <c r="L76">
        <v>559.81333138189802</v>
      </c>
      <c r="M76">
        <v>37.024606287902998</v>
      </c>
      <c r="N76">
        <v>0.71871520374889397</v>
      </c>
      <c r="O76">
        <v>10.0380450687737</v>
      </c>
      <c r="P76">
        <v>136.388792805257</v>
      </c>
      <c r="Q76">
        <v>0.10364814340318899</v>
      </c>
    </row>
    <row r="77" spans="1:17" x14ac:dyDescent="0.3">
      <c r="A77" t="s">
        <v>210</v>
      </c>
      <c r="B77" t="s">
        <v>211</v>
      </c>
      <c r="C77" t="str">
        <f>IFERROR(VLOOKUP(Table1[[#This Row],[Ticker]],[1]!Table2[[Symbol]:[Industry]],2,FALSE),"-")</f>
        <v>-</v>
      </c>
      <c r="D77" t="s">
        <v>212</v>
      </c>
      <c r="E77">
        <v>118824.54865281</v>
      </c>
      <c r="F77">
        <v>175.35</v>
      </c>
      <c r="G77">
        <v>54.818073011634397</v>
      </c>
      <c r="H77">
        <v>-13.389079322340899</v>
      </c>
      <c r="I77">
        <v>38.255011753027503</v>
      </c>
      <c r="J77">
        <v>-6.9934952635372101</v>
      </c>
      <c r="K77">
        <v>180.34846709042199</v>
      </c>
      <c r="L77">
        <v>138.86282553108299</v>
      </c>
      <c r="M77">
        <v>21.523027358424201</v>
      </c>
      <c r="N77">
        <v>0.84258119906113904</v>
      </c>
      <c r="O77">
        <v>19.121756487025898</v>
      </c>
      <c r="P77">
        <v>102.01612903225799</v>
      </c>
      <c r="Q77">
        <v>2.4584583529174999E-2</v>
      </c>
    </row>
    <row r="78" spans="1:17" x14ac:dyDescent="0.3">
      <c r="A78" t="s">
        <v>213</v>
      </c>
      <c r="B78" t="s">
        <v>214</v>
      </c>
      <c r="C78" t="str">
        <f>IFERROR(VLOOKUP(Table1[[#This Row],[Ticker]],[1]!Table2[[Symbol]:[Industry]],2,FALSE),"-")</f>
        <v>-</v>
      </c>
      <c r="D78" t="s">
        <v>136</v>
      </c>
      <c r="E78">
        <v>118429.1108595</v>
      </c>
      <c r="F78">
        <v>1190.25</v>
      </c>
      <c r="G78">
        <v>40.845542926695103</v>
      </c>
      <c r="H78">
        <v>-22.836063867713701</v>
      </c>
      <c r="I78">
        <v>-2.3038538713952401</v>
      </c>
      <c r="J78">
        <v>-10.8516332429678</v>
      </c>
      <c r="K78">
        <v>1376.26154670708</v>
      </c>
      <c r="L78">
        <v>1167.69109158172</v>
      </c>
      <c r="M78">
        <v>18.941086070300901</v>
      </c>
      <c r="N78">
        <v>1.0311839481479399</v>
      </c>
      <c r="O78">
        <v>38.622138206259102</v>
      </c>
      <c r="P78">
        <v>85.671944466110304</v>
      </c>
      <c r="Q78">
        <v>9.6941205025294006E-2</v>
      </c>
    </row>
    <row r="79" spans="1:17" x14ac:dyDescent="0.3">
      <c r="A79" t="s">
        <v>215</v>
      </c>
      <c r="B79" t="s">
        <v>216</v>
      </c>
      <c r="C79" t="str">
        <f>IFERROR(VLOOKUP(Table1[[#This Row],[Ticker]],[1]!Table2[[Symbol]:[Industry]],2,FALSE),"-")</f>
        <v>-</v>
      </c>
      <c r="D79" t="s">
        <v>106</v>
      </c>
      <c r="E79">
        <v>117764.593818319</v>
      </c>
      <c r="F79">
        <v>2478.8000000000002</v>
      </c>
      <c r="G79">
        <v>62.0121224711759</v>
      </c>
      <c r="H79">
        <v>3.3629048967094199</v>
      </c>
      <c r="I79">
        <v>11.6565669230037</v>
      </c>
      <c r="J79">
        <v>4.1856852756436798</v>
      </c>
      <c r="K79">
        <v>2391.74382663185</v>
      </c>
      <c r="L79">
        <v>2076.0544571957098</v>
      </c>
      <c r="M79">
        <v>47.169111348751002</v>
      </c>
      <c r="N79">
        <v>1.11283662028667</v>
      </c>
      <c r="O79">
        <v>4.9761981604001804</v>
      </c>
      <c r="P79">
        <v>88.215641609719</v>
      </c>
      <c r="Q79">
        <v>0.23423519957248101</v>
      </c>
    </row>
    <row r="80" spans="1:17" x14ac:dyDescent="0.3">
      <c r="A80" t="s">
        <v>217</v>
      </c>
      <c r="B80" t="s">
        <v>218</v>
      </c>
      <c r="C80" t="str">
        <f>IFERROR(VLOOKUP(Table1[[#This Row],[Ticker]],[1]!Table2[[Symbol]:[Industry]],2,FALSE),"-")</f>
        <v>-</v>
      </c>
      <c r="D80" t="s">
        <v>219</v>
      </c>
      <c r="E80">
        <v>117313.02243647999</v>
      </c>
      <c r="F80">
        <v>1185.5999999999999</v>
      </c>
      <c r="G80">
        <v>20.3409067171652</v>
      </c>
      <c r="H80">
        <v>7.6696045983882701</v>
      </c>
      <c r="I80">
        <v>-6.2465616768480601</v>
      </c>
      <c r="J80">
        <v>3.16303284948357</v>
      </c>
      <c r="K80">
        <v>1146.6074507821199</v>
      </c>
      <c r="L80">
        <v>1066.7102924588401</v>
      </c>
      <c r="M80">
        <v>48.359706511397597</v>
      </c>
      <c r="N80">
        <v>1.28040245707991</v>
      </c>
      <c r="O80">
        <v>5.7203440302922601</v>
      </c>
      <c r="P80">
        <v>44.924432965999699</v>
      </c>
      <c r="Q80">
        <v>2.3069546509262E-2</v>
      </c>
    </row>
    <row r="81" spans="1:17" x14ac:dyDescent="0.3">
      <c r="A81" t="s">
        <v>220</v>
      </c>
      <c r="B81" t="s">
        <v>221</v>
      </c>
      <c r="C81" t="str">
        <f>IFERROR(VLOOKUP(Table1[[#This Row],[Ticker]],[1]!Table2[[Symbol]:[Industry]],2,FALSE),"-")</f>
        <v>-</v>
      </c>
      <c r="D81" t="s">
        <v>124</v>
      </c>
      <c r="E81">
        <v>113852.5225605</v>
      </c>
      <c r="F81">
        <v>546.04999999999995</v>
      </c>
      <c r="G81">
        <v>313.38487343905803</v>
      </c>
      <c r="H81">
        <v>7.7988795926626402</v>
      </c>
      <c r="I81">
        <v>82.053985695597802</v>
      </c>
      <c r="J81">
        <v>-7.5604707935514002</v>
      </c>
      <c r="K81">
        <v>493.18979995142899</v>
      </c>
      <c r="L81">
        <v>325.65586654882901</v>
      </c>
      <c r="M81">
        <v>37.4061745533931</v>
      </c>
      <c r="N81">
        <v>0.57003595052049005</v>
      </c>
      <c r="O81">
        <v>18.487318011171102</v>
      </c>
      <c r="P81">
        <v>346.11928104575099</v>
      </c>
      <c r="Q81">
        <v>0.22150078294741199</v>
      </c>
    </row>
    <row r="82" spans="1:17" x14ac:dyDescent="0.3">
      <c r="A82" t="s">
        <v>222</v>
      </c>
      <c r="B82" t="s">
        <v>223</v>
      </c>
      <c r="C82" t="str">
        <f>IFERROR(VLOOKUP(Table1[[#This Row],[Ticker]],[1]!Table2[[Symbol]:[Industry]],2,FALSE),"-")</f>
        <v>-</v>
      </c>
      <c r="D82" t="s">
        <v>34</v>
      </c>
      <c r="E82">
        <v>113660.204895328</v>
      </c>
      <c r="F82">
        <v>60.13</v>
      </c>
      <c r="G82">
        <v>109.679671712078</v>
      </c>
      <c r="H82">
        <v>-1.7436856993952301</v>
      </c>
      <c r="I82">
        <v>-20.3926021002585</v>
      </c>
      <c r="J82">
        <v>-7.3094638503145202</v>
      </c>
      <c r="K82">
        <v>65.048155219658298</v>
      </c>
      <c r="L82">
        <v>56.984296425287098</v>
      </c>
      <c r="M82">
        <v>24.189641513594701</v>
      </c>
      <c r="N82">
        <v>0.99584814128921195</v>
      </c>
      <c r="O82">
        <v>39.281556627307502</v>
      </c>
      <c r="P82">
        <v>133.96887159533</v>
      </c>
      <c r="Q82">
        <v>0.100744151748255</v>
      </c>
    </row>
    <row r="83" spans="1:17" x14ac:dyDescent="0.3">
      <c r="A83" t="s">
        <v>224</v>
      </c>
      <c r="B83" t="s">
        <v>225</v>
      </c>
      <c r="C83" t="str">
        <f>IFERROR(VLOOKUP(Table1[[#This Row],[Ticker]],[1]!Table2[[Symbol]:[Industry]],2,FALSE),"-")</f>
        <v>-</v>
      </c>
      <c r="D83" t="s">
        <v>51</v>
      </c>
      <c r="E83">
        <v>113374.10674638</v>
      </c>
      <c r="F83">
        <v>6807.4</v>
      </c>
      <c r="G83">
        <v>-2.0336123191400599</v>
      </c>
      <c r="H83">
        <v>5.84539227285536</v>
      </c>
      <c r="I83">
        <v>0.98331754979006303</v>
      </c>
      <c r="J83">
        <v>2.8102853057283301</v>
      </c>
      <c r="K83">
        <v>6485.6775624082902</v>
      </c>
      <c r="L83">
        <v>6032.4973494646902</v>
      </c>
      <c r="M83">
        <v>52.195138464902797</v>
      </c>
      <c r="N83">
        <v>0.90163598371304399</v>
      </c>
      <c r="O83">
        <v>2.5501659958280598</v>
      </c>
      <c r="P83">
        <v>30.771964537849001</v>
      </c>
      <c r="Q83">
        <v>1.6196664384140001E-2</v>
      </c>
    </row>
    <row r="84" spans="1:17" x14ac:dyDescent="0.3">
      <c r="A84" t="s">
        <v>226</v>
      </c>
      <c r="B84" t="s">
        <v>227</v>
      </c>
      <c r="C84" t="str">
        <f>IFERROR(VLOOKUP(Table1[[#This Row],[Ticker]],[1]!Table2[[Symbol]:[Industry]],2,FALSE),"-")</f>
        <v>-</v>
      </c>
      <c r="D84" t="s">
        <v>54</v>
      </c>
      <c r="E84">
        <v>112213.44812217</v>
      </c>
      <c r="F84">
        <v>1335.35</v>
      </c>
      <c r="G84">
        <v>2.10707854722446</v>
      </c>
      <c r="H84">
        <v>-4.2735187636222403</v>
      </c>
      <c r="I84">
        <v>6.0017324287932698</v>
      </c>
      <c r="J84">
        <v>-1.5722530102423899</v>
      </c>
      <c r="K84">
        <v>1369.2384992961399</v>
      </c>
      <c r="L84">
        <v>1237.7291552510301</v>
      </c>
      <c r="M84">
        <v>29.003788319174699</v>
      </c>
      <c r="N84">
        <v>1.2498959141974899</v>
      </c>
      <c r="O84">
        <v>10.6077058449095</v>
      </c>
      <c r="P84">
        <v>33.903233893206298</v>
      </c>
      <c r="Q84">
        <v>0.12299313472642399</v>
      </c>
    </row>
    <row r="85" spans="1:17" x14ac:dyDescent="0.3">
      <c r="A85" t="s">
        <v>228</v>
      </c>
      <c r="B85" t="s">
        <v>229</v>
      </c>
      <c r="C85" t="str">
        <f>IFERROR(VLOOKUP(Table1[[#This Row],[Ticker]],[1]!Table2[[Symbol]:[Industry]],2,FALSE),"-")</f>
        <v>-</v>
      </c>
      <c r="D85" t="s">
        <v>230</v>
      </c>
      <c r="E85">
        <v>112184.03298115</v>
      </c>
      <c r="F85">
        <v>1789.45</v>
      </c>
      <c r="G85">
        <v>12.6379822922448</v>
      </c>
      <c r="H85">
        <v>-4.9879680616489299</v>
      </c>
      <c r="I85">
        <v>23.636463523718199</v>
      </c>
      <c r="J85">
        <v>0.54400079642084798</v>
      </c>
      <c r="K85">
        <v>1812.6586852416101</v>
      </c>
      <c r="L85">
        <v>1605.5524976030499</v>
      </c>
      <c r="M85">
        <v>37.469052167385598</v>
      </c>
      <c r="N85">
        <v>0.67882962659301704</v>
      </c>
      <c r="O85">
        <v>10.9502919891586</v>
      </c>
      <c r="P85">
        <v>45.147422638601597</v>
      </c>
      <c r="Q85">
        <v>1.8906818253805E-2</v>
      </c>
    </row>
    <row r="86" spans="1:17" x14ac:dyDescent="0.3">
      <c r="A86" t="s">
        <v>231</v>
      </c>
      <c r="B86" t="s">
        <v>232</v>
      </c>
      <c r="C86" t="str">
        <f>IFERROR(VLOOKUP(Table1[[#This Row],[Ticker]],[1]!Table2[[Symbol]:[Industry]],2,FALSE),"-")</f>
        <v>-</v>
      </c>
      <c r="D86" t="s">
        <v>233</v>
      </c>
      <c r="E86">
        <v>111680.01777653499</v>
      </c>
      <c r="F86">
        <v>414.55</v>
      </c>
      <c r="G86">
        <v>115.727059936735</v>
      </c>
      <c r="H86">
        <v>5.54031635472899</v>
      </c>
      <c r="I86">
        <v>78.171039378652694</v>
      </c>
      <c r="J86">
        <v>-3.4301108381644201</v>
      </c>
      <c r="K86">
        <v>387.07337522653103</v>
      </c>
      <c r="L86">
        <v>300.641889755102</v>
      </c>
      <c r="M86">
        <v>43.107401574656301</v>
      </c>
      <c r="N86">
        <v>0.65767991487187305</v>
      </c>
      <c r="O86">
        <v>9.3474852249426998</v>
      </c>
      <c r="P86">
        <v>163.457260883381</v>
      </c>
      <c r="Q86">
        <v>6.5803480640997003E-2</v>
      </c>
    </row>
    <row r="87" spans="1:17" x14ac:dyDescent="0.3">
      <c r="A87" t="s">
        <v>234</v>
      </c>
      <c r="B87" t="s">
        <v>235</v>
      </c>
      <c r="C87" t="str">
        <f>IFERROR(VLOOKUP(Table1[[#This Row],[Ticker]],[1]!Table2[[Symbol]:[Industry]],2,FALSE),"-")</f>
        <v>-</v>
      </c>
      <c r="D87" t="s">
        <v>172</v>
      </c>
      <c r="E87">
        <v>111504.97053561499</v>
      </c>
      <c r="F87">
        <v>629.15</v>
      </c>
      <c r="G87">
        <v>-11.6366591863229</v>
      </c>
      <c r="H87">
        <v>4.6157982637378199</v>
      </c>
      <c r="I87">
        <v>8.6977295857170098</v>
      </c>
      <c r="J87">
        <v>2.5104099573687302</v>
      </c>
      <c r="K87">
        <v>610.03737372422995</v>
      </c>
      <c r="L87">
        <v>568.02189136745801</v>
      </c>
      <c r="M87">
        <v>45.9462086115972</v>
      </c>
      <c r="N87">
        <v>1.0037093997370501</v>
      </c>
      <c r="O87">
        <v>5.2769609790987904</v>
      </c>
      <c r="P87">
        <v>28.607931316435</v>
      </c>
      <c r="Q87">
        <v>-6.4088635348077003E-2</v>
      </c>
    </row>
    <row r="88" spans="1:17" x14ac:dyDescent="0.3">
      <c r="A88" t="s">
        <v>236</v>
      </c>
      <c r="B88" t="s">
        <v>237</v>
      </c>
      <c r="C88" t="str">
        <f>IFERROR(VLOOKUP(Table1[[#This Row],[Ticker]],[1]!Table2[[Symbol]:[Industry]],2,FALSE),"-")</f>
        <v>-</v>
      </c>
      <c r="D88" t="s">
        <v>51</v>
      </c>
      <c r="E88">
        <v>108998.0461792</v>
      </c>
      <c r="F88">
        <v>3220.55</v>
      </c>
      <c r="G88">
        <v>34.061238558252001</v>
      </c>
      <c r="H88">
        <v>10.8936123213208</v>
      </c>
      <c r="I88">
        <v>13.949126672616099</v>
      </c>
      <c r="J88">
        <v>2.5297821576956401</v>
      </c>
      <c r="K88">
        <v>2947.10608242016</v>
      </c>
      <c r="L88">
        <v>2569.5472383948299</v>
      </c>
      <c r="M88">
        <v>63.486557957644699</v>
      </c>
      <c r="N88">
        <v>1.78695045154011</v>
      </c>
      <c r="O88">
        <v>2.4048687336013899</v>
      </c>
      <c r="P88">
        <v>81.741485849722096</v>
      </c>
      <c r="Q88">
        <v>9.6243171429759994E-2</v>
      </c>
    </row>
    <row r="89" spans="1:17" x14ac:dyDescent="0.3">
      <c r="A89" t="s">
        <v>238</v>
      </c>
      <c r="B89" t="s">
        <v>239</v>
      </c>
      <c r="C89" t="str">
        <f>IFERROR(VLOOKUP(Table1[[#This Row],[Ticker]],[1]!Table2[[Symbol]:[Industry]],2,FALSE),"-")</f>
        <v>-</v>
      </c>
      <c r="D89" t="s">
        <v>24</v>
      </c>
      <c r="E89">
        <v>107547.48074879999</v>
      </c>
      <c r="F89">
        <v>1381</v>
      </c>
      <c r="G89">
        <v>-25.351613982536001</v>
      </c>
      <c r="H89">
        <v>-1.4106117107723</v>
      </c>
      <c r="I89">
        <v>-18.035908481261998</v>
      </c>
      <c r="J89">
        <v>1.8783474206103601</v>
      </c>
      <c r="K89">
        <v>1442.3431451707199</v>
      </c>
      <c r="L89">
        <v>1453.08437299151</v>
      </c>
      <c r="M89">
        <v>30.334280466710599</v>
      </c>
      <c r="N89">
        <v>0.94494732711838703</v>
      </c>
      <c r="O89">
        <v>22.700941346850101</v>
      </c>
      <c r="P89">
        <v>1.6150987822376</v>
      </c>
      <c r="Q89">
        <v>1.0486123794398E-2</v>
      </c>
    </row>
    <row r="90" spans="1:17" x14ac:dyDescent="0.3">
      <c r="A90" t="s">
        <v>240</v>
      </c>
      <c r="B90" t="s">
        <v>241</v>
      </c>
      <c r="C90" t="str">
        <f>IFERROR(VLOOKUP(Table1[[#This Row],[Ticker]],[1]!Table2[[Symbol]:[Industry]],2,FALSE),"-")</f>
        <v>-</v>
      </c>
      <c r="D90" t="s">
        <v>54</v>
      </c>
      <c r="E90">
        <v>106644.14834832</v>
      </c>
      <c r="F90">
        <v>2836.8</v>
      </c>
      <c r="G90">
        <v>30.0121667513496</v>
      </c>
      <c r="H90">
        <v>2.7716067578011199</v>
      </c>
      <c r="I90">
        <v>8.9669503551923899</v>
      </c>
      <c r="J90">
        <v>2.1631576588655999</v>
      </c>
      <c r="K90">
        <v>2755.3795484880802</v>
      </c>
      <c r="L90">
        <v>2394.3878044826101</v>
      </c>
      <c r="M90">
        <v>44.453041589498298</v>
      </c>
      <c r="N90">
        <v>1.3655857025665701</v>
      </c>
      <c r="O90">
        <v>7.84863226170331</v>
      </c>
      <c r="P90">
        <v>61.1726606442815</v>
      </c>
      <c r="Q90">
        <v>9.2656378815199003E-2</v>
      </c>
    </row>
    <row r="91" spans="1:17" x14ac:dyDescent="0.3">
      <c r="A91" t="s">
        <v>242</v>
      </c>
      <c r="B91" t="s">
        <v>243</v>
      </c>
      <c r="C91" t="str">
        <f>IFERROR(VLOOKUP(Table1[[#This Row],[Ticker]],[1]!Table2[[Symbol]:[Industry]],2,FALSE),"-")</f>
        <v>-</v>
      </c>
      <c r="D91" t="s">
        <v>27</v>
      </c>
      <c r="E91">
        <v>105734.62184288001</v>
      </c>
      <c r="F91">
        <v>15.17</v>
      </c>
      <c r="G91">
        <v>58.745099850000202</v>
      </c>
      <c r="H91">
        <v>-9.2084050220062394</v>
      </c>
      <c r="I91">
        <v>-2.9520057908320898</v>
      </c>
      <c r="J91">
        <v>-0.82020810299207303</v>
      </c>
      <c r="K91">
        <v>15.852510619879601</v>
      </c>
      <c r="L91">
        <v>14.090709299878601</v>
      </c>
      <c r="M91">
        <v>32.754029033325402</v>
      </c>
      <c r="N91">
        <v>0.61791332765203899</v>
      </c>
      <c r="O91">
        <v>26.4337508239947</v>
      </c>
      <c r="P91">
        <v>102.266666666666</v>
      </c>
      <c r="Q91">
        <v>8.3022948104059996E-2</v>
      </c>
    </row>
    <row r="92" spans="1:17" x14ac:dyDescent="0.3">
      <c r="A92" t="s">
        <v>244</v>
      </c>
      <c r="B92" t="s">
        <v>245</v>
      </c>
      <c r="C92" t="str">
        <f>IFERROR(VLOOKUP(Table1[[#This Row],[Ticker]],[1]!Table2[[Symbol]:[Industry]],2,FALSE),"-")</f>
        <v>-</v>
      </c>
      <c r="D92" t="s">
        <v>106</v>
      </c>
      <c r="E92">
        <v>103440.3576918</v>
      </c>
      <c r="F92">
        <v>5173.8</v>
      </c>
      <c r="G92">
        <v>52.211053979553597</v>
      </c>
      <c r="H92">
        <v>-4.7572319980269597</v>
      </c>
      <c r="I92">
        <v>-1.24771799884168</v>
      </c>
      <c r="J92">
        <v>-1.0516128568359999</v>
      </c>
      <c r="K92">
        <v>5358.7521203140604</v>
      </c>
      <c r="L92">
        <v>4618.1566113356703</v>
      </c>
      <c r="M92">
        <v>23.900757614919101</v>
      </c>
      <c r="N92">
        <v>0.79318326314926202</v>
      </c>
      <c r="O92">
        <v>13.9307665545633</v>
      </c>
      <c r="P92">
        <v>79.024221453287197</v>
      </c>
      <c r="Q92">
        <v>6.7798405821920996E-2</v>
      </c>
    </row>
    <row r="93" spans="1:17" x14ac:dyDescent="0.3">
      <c r="A93" t="s">
        <v>246</v>
      </c>
      <c r="B93" t="s">
        <v>247</v>
      </c>
      <c r="C93" t="str">
        <f>IFERROR(VLOOKUP(Table1[[#This Row],[Ticker]],[1]!Table2[[Symbol]:[Industry]],2,FALSE),"-")</f>
        <v>-</v>
      </c>
      <c r="D93" t="s">
        <v>248</v>
      </c>
      <c r="E93">
        <v>102636.47886683</v>
      </c>
      <c r="F93">
        <v>1411.1</v>
      </c>
      <c r="G93">
        <v>17.350787371467899</v>
      </c>
      <c r="H93">
        <v>12.632021257982499</v>
      </c>
      <c r="I93">
        <v>22.2243165448578</v>
      </c>
      <c r="J93">
        <v>2.7908896591410701</v>
      </c>
      <c r="K93">
        <v>1306.4561799457199</v>
      </c>
      <c r="L93">
        <v>1168.99067866686</v>
      </c>
      <c r="M93">
        <v>64.354052605564306</v>
      </c>
      <c r="N93">
        <v>1.29042898850247</v>
      </c>
      <c r="O93">
        <v>2.7567146198001602</v>
      </c>
      <c r="P93">
        <v>44.572511654115999</v>
      </c>
      <c r="Q93">
        <v>9.3110693346777004E-2</v>
      </c>
    </row>
    <row r="94" spans="1:17" x14ac:dyDescent="0.3">
      <c r="A94" t="s">
        <v>249</v>
      </c>
      <c r="B94" t="s">
        <v>250</v>
      </c>
      <c r="C94" t="str">
        <f>IFERROR(VLOOKUP(Table1[[#This Row],[Ticker]],[1]!Table2[[Symbol]:[Industry]],2,FALSE),"-")</f>
        <v>-</v>
      </c>
      <c r="D94" t="s">
        <v>251</v>
      </c>
      <c r="E94">
        <v>102278.17922244999</v>
      </c>
      <c r="F94">
        <v>9189.9500000000007</v>
      </c>
      <c r="G94">
        <v>0.22016240195303599</v>
      </c>
      <c r="H94">
        <v>-5.00827612488514</v>
      </c>
      <c r="I94">
        <v>-0.68286530597527495</v>
      </c>
      <c r="J94">
        <v>-2.6684749285303999</v>
      </c>
      <c r="K94">
        <v>9110.2851693436696</v>
      </c>
      <c r="L94">
        <v>8307.2643579001706</v>
      </c>
      <c r="M94">
        <v>34.5136510893607</v>
      </c>
      <c r="N94">
        <v>0.52428259459800597</v>
      </c>
      <c r="O94">
        <v>9.6306291111485791</v>
      </c>
      <c r="P94">
        <v>38.655531918103797</v>
      </c>
      <c r="Q94">
        <v>9.0268488991280996E-2</v>
      </c>
    </row>
    <row r="95" spans="1:17" x14ac:dyDescent="0.3">
      <c r="A95" t="s">
        <v>252</v>
      </c>
      <c r="B95" t="s">
        <v>253</v>
      </c>
      <c r="C95" t="str">
        <f>IFERROR(VLOOKUP(Table1[[#This Row],[Ticker]],[1]!Table2[[Symbol]:[Industry]],2,FALSE),"-")</f>
        <v>-</v>
      </c>
      <c r="D95" t="s">
        <v>161</v>
      </c>
      <c r="E95">
        <v>102181.92368937</v>
      </c>
      <c r="F95">
        <v>668.55</v>
      </c>
      <c r="G95">
        <v>42.183296314566803</v>
      </c>
      <c r="H95">
        <v>-9.9312042142564998</v>
      </c>
      <c r="I95">
        <v>40.844691255751002</v>
      </c>
      <c r="J95">
        <v>-3.9905222420323998</v>
      </c>
      <c r="K95">
        <v>687.20768415107705</v>
      </c>
      <c r="L95">
        <v>558.60359119704003</v>
      </c>
      <c r="M95">
        <v>27.492547063960401</v>
      </c>
      <c r="N95">
        <v>0.84762666732631498</v>
      </c>
      <c r="O95">
        <v>17.231321516715202</v>
      </c>
      <c r="P95">
        <v>86.121937639198194</v>
      </c>
      <c r="Q95">
        <v>0.24147014133858399</v>
      </c>
    </row>
    <row r="96" spans="1:17" x14ac:dyDescent="0.3">
      <c r="A96" t="s">
        <v>254</v>
      </c>
      <c r="B96" t="s">
        <v>255</v>
      </c>
      <c r="C96" t="str">
        <f>IFERROR(VLOOKUP(Table1[[#This Row],[Ticker]],[1]!Table2[[Symbol]:[Industry]],2,FALSE),"-")</f>
        <v>-</v>
      </c>
      <c r="D96" t="s">
        <v>37</v>
      </c>
      <c r="E96">
        <v>101018.147256585</v>
      </c>
      <c r="F96">
        <v>700.05</v>
      </c>
      <c r="G96">
        <v>-1.94122539097994</v>
      </c>
      <c r="H96">
        <v>12.5706799443061</v>
      </c>
      <c r="I96">
        <v>23.681207470457998</v>
      </c>
      <c r="J96">
        <v>2.9288329494004799</v>
      </c>
      <c r="K96">
        <v>647.11807724143796</v>
      </c>
      <c r="L96">
        <v>584.23255305741395</v>
      </c>
      <c r="M96">
        <v>50.385389772303498</v>
      </c>
      <c r="N96">
        <v>1.42577075938243</v>
      </c>
      <c r="O96">
        <v>6.02099850010715</v>
      </c>
      <c r="P96">
        <v>51.051893408134603</v>
      </c>
      <c r="Q96">
        <v>-3.9778345431885999E-2</v>
      </c>
    </row>
    <row r="97" spans="1:17" x14ac:dyDescent="0.3">
      <c r="A97" t="s">
        <v>256</v>
      </c>
      <c r="B97" t="s">
        <v>257</v>
      </c>
      <c r="C97" t="str">
        <f>IFERROR(VLOOKUP(Table1[[#This Row],[Ticker]],[1]!Table2[[Symbol]:[Industry]],2,FALSE),"-")</f>
        <v>-</v>
      </c>
      <c r="D97" t="s">
        <v>161</v>
      </c>
      <c r="E97">
        <v>100126.73177302501</v>
      </c>
      <c r="F97">
        <v>287.55</v>
      </c>
      <c r="G97">
        <v>174.73926059682901</v>
      </c>
      <c r="H97">
        <v>-6.4454187489543804</v>
      </c>
      <c r="I97">
        <v>14.6427598116988</v>
      </c>
      <c r="J97">
        <v>-6.1150670469694504</v>
      </c>
      <c r="K97">
        <v>301.66924384002402</v>
      </c>
      <c r="L97">
        <v>242.59916543540399</v>
      </c>
      <c r="M97">
        <v>25.315636319063401</v>
      </c>
      <c r="N97">
        <v>0.832103194970365</v>
      </c>
      <c r="O97">
        <v>16.623195965918899</v>
      </c>
      <c r="P97">
        <v>203.322784810126</v>
      </c>
      <c r="Q97">
        <v>0.17462107526950699</v>
      </c>
    </row>
    <row r="98" spans="1:17" x14ac:dyDescent="0.3">
      <c r="A98" t="s">
        <v>258</v>
      </c>
      <c r="B98" t="s">
        <v>259</v>
      </c>
      <c r="C98" t="str">
        <f>IFERROR(VLOOKUP(Table1[[#This Row],[Ticker]],[1]!Table2[[Symbol]:[Industry]],2,FALSE),"-")</f>
        <v>-</v>
      </c>
      <c r="D98" t="s">
        <v>260</v>
      </c>
      <c r="E98">
        <v>98674.794759975004</v>
      </c>
      <c r="F98">
        <v>91.77</v>
      </c>
      <c r="G98">
        <v>17.7121313043329</v>
      </c>
      <c r="H98">
        <v>12.484866597619501</v>
      </c>
      <c r="I98">
        <v>-12.0910729709775</v>
      </c>
      <c r="J98">
        <v>-5.6216717829604201</v>
      </c>
      <c r="K98">
        <v>90.682359050216107</v>
      </c>
      <c r="L98">
        <v>80.982766480911096</v>
      </c>
      <c r="M98">
        <v>37.302549534506497</v>
      </c>
      <c r="N98">
        <v>2.9746616936943799</v>
      </c>
      <c r="O98">
        <v>17.5765500708292</v>
      </c>
      <c r="P98">
        <v>54.886075949366997</v>
      </c>
      <c r="Q98">
        <v>8.4524150238155002E-2</v>
      </c>
    </row>
    <row r="99" spans="1:17" x14ac:dyDescent="0.3">
      <c r="A99" t="s">
        <v>261</v>
      </c>
      <c r="B99" t="s">
        <v>262</v>
      </c>
      <c r="C99" t="str">
        <f>IFERROR(VLOOKUP(Table1[[#This Row],[Ticker]],[1]!Table2[[Symbol]:[Industry]],2,FALSE),"-")</f>
        <v>-</v>
      </c>
      <c r="D99" t="s">
        <v>101</v>
      </c>
      <c r="E99">
        <v>98250.485427705004</v>
      </c>
      <c r="F99">
        <v>97.81</v>
      </c>
      <c r="G99">
        <v>74.664412739373006</v>
      </c>
      <c r="H99">
        <v>-4.8505587862282402</v>
      </c>
      <c r="I99">
        <v>-12.8056770059068</v>
      </c>
      <c r="J99">
        <v>-3.38045106708313</v>
      </c>
      <c r="K99">
        <v>102.67574502871901</v>
      </c>
      <c r="L99">
        <v>86.650775640935507</v>
      </c>
      <c r="M99">
        <v>24.216049485415201</v>
      </c>
      <c r="N99">
        <v>0.55076781984095402</v>
      </c>
      <c r="O99">
        <v>21.051017278396799</v>
      </c>
      <c r="P99">
        <v>102.086776859504</v>
      </c>
      <c r="Q99">
        <v>0.15650865027376601</v>
      </c>
    </row>
    <row r="100" spans="1:17" x14ac:dyDescent="0.3">
      <c r="A100" t="s">
        <v>263</v>
      </c>
      <c r="B100" t="s">
        <v>264</v>
      </c>
      <c r="C100" t="str">
        <f>IFERROR(VLOOKUP(Table1[[#This Row],[Ticker]],[1]!Table2[[Symbol]:[Industry]],2,FALSE),"-")</f>
        <v>-</v>
      </c>
      <c r="D100" t="s">
        <v>265</v>
      </c>
      <c r="E100">
        <v>97632.611999999994</v>
      </c>
      <c r="F100">
        <v>3522.1</v>
      </c>
      <c r="G100">
        <v>78.130248490922995</v>
      </c>
      <c r="H100">
        <v>-13.8414258455875</v>
      </c>
      <c r="I100">
        <v>37.2329846533028</v>
      </c>
      <c r="J100">
        <v>-4.1051266188109103</v>
      </c>
      <c r="K100">
        <v>3698.5046077131901</v>
      </c>
      <c r="L100">
        <v>2995.79487898874</v>
      </c>
      <c r="M100">
        <v>33.113590982700998</v>
      </c>
      <c r="N100">
        <v>1.18474941723379</v>
      </c>
      <c r="O100">
        <v>18.4492206354163</v>
      </c>
      <c r="P100">
        <v>113.03453698663201</v>
      </c>
      <c r="Q100">
        <v>0.188526178601824</v>
      </c>
    </row>
    <row r="101" spans="1:17" x14ac:dyDescent="0.3">
      <c r="A101" t="s">
        <v>266</v>
      </c>
      <c r="B101" t="s">
        <v>267</v>
      </c>
      <c r="C101" t="str">
        <f>IFERROR(VLOOKUP(Table1[[#This Row],[Ticker]],[1]!Table2[[Symbol]:[Industry]],2,FALSE),"-")</f>
        <v>-</v>
      </c>
      <c r="D101" t="s">
        <v>46</v>
      </c>
      <c r="E101">
        <v>97237.609541968006</v>
      </c>
      <c r="F101">
        <v>92.09</v>
      </c>
      <c r="G101">
        <v>55.537445391475401</v>
      </c>
      <c r="H101">
        <v>-2.7124057759991298</v>
      </c>
      <c r="I101">
        <v>-4.9384921428437201</v>
      </c>
      <c r="J101">
        <v>-1.59092921773509</v>
      </c>
      <c r="K101">
        <v>93.884872771940394</v>
      </c>
      <c r="L101">
        <v>81.312905145461997</v>
      </c>
      <c r="M101">
        <v>33.008507577560898</v>
      </c>
      <c r="N101">
        <v>0.713689318088082</v>
      </c>
      <c r="O101">
        <v>12.6615267672928</v>
      </c>
      <c r="P101">
        <v>80.923379174852599</v>
      </c>
      <c r="Q101">
        <v>0.15448009672010199</v>
      </c>
    </row>
    <row r="102" spans="1:17" x14ac:dyDescent="0.3">
      <c r="A102" t="s">
        <v>268</v>
      </c>
      <c r="B102" t="s">
        <v>269</v>
      </c>
      <c r="C102" t="str">
        <f>IFERROR(VLOOKUP(Table1[[#This Row],[Ticker]],[1]!Table2[[Symbol]:[Industry]],2,FALSE),"-")</f>
        <v>-</v>
      </c>
      <c r="D102" t="s">
        <v>212</v>
      </c>
      <c r="E102">
        <v>96442.433181600005</v>
      </c>
      <c r="F102">
        <v>32699.4</v>
      </c>
      <c r="G102">
        <v>56.769550329418401</v>
      </c>
      <c r="H102">
        <v>-6.6756674077991596</v>
      </c>
      <c r="I102">
        <v>21.959853713662699</v>
      </c>
      <c r="J102">
        <v>-3.9083650318702898</v>
      </c>
      <c r="K102">
        <v>33337.922591500697</v>
      </c>
      <c r="L102">
        <v>28439.542144469</v>
      </c>
      <c r="M102">
        <v>26.632317959055399</v>
      </c>
      <c r="N102">
        <v>0.45122303647038697</v>
      </c>
      <c r="O102">
        <v>12.1671957283619</v>
      </c>
      <c r="P102">
        <v>82.360863636743801</v>
      </c>
      <c r="Q102">
        <v>0.124184336123563</v>
      </c>
    </row>
    <row r="103" spans="1:17" x14ac:dyDescent="0.3">
      <c r="A103" t="s">
        <v>270</v>
      </c>
      <c r="B103" t="s">
        <v>271</v>
      </c>
      <c r="C103" t="str">
        <f>IFERROR(VLOOKUP(Table1[[#This Row],[Ticker]],[1]!Table2[[Symbol]:[Industry]],2,FALSE),"-")</f>
        <v>-</v>
      </c>
      <c r="D103" t="s">
        <v>230</v>
      </c>
      <c r="E103">
        <v>96436.835664275</v>
      </c>
      <c r="F103">
        <v>6413.15</v>
      </c>
      <c r="G103">
        <v>17.475249755978201</v>
      </c>
      <c r="H103">
        <v>-1.3587138915994701</v>
      </c>
      <c r="I103">
        <v>36.472908872337001</v>
      </c>
      <c r="J103">
        <v>1.62022295030982</v>
      </c>
      <c r="K103">
        <v>6528.4155066687999</v>
      </c>
      <c r="L103">
        <v>5661.1973679098801</v>
      </c>
      <c r="M103">
        <v>38.691732104854097</v>
      </c>
      <c r="N103">
        <v>0.68227057534142599</v>
      </c>
      <c r="O103">
        <v>14.319016395998799</v>
      </c>
      <c r="P103">
        <v>68.722704551433793</v>
      </c>
      <c r="Q103">
        <v>0.15178608363778801</v>
      </c>
    </row>
    <row r="104" spans="1:17" x14ac:dyDescent="0.3">
      <c r="A104" t="s">
        <v>272</v>
      </c>
      <c r="B104" t="s">
        <v>273</v>
      </c>
      <c r="C104" t="str">
        <f>IFERROR(VLOOKUP(Table1[[#This Row],[Ticker]],[1]!Table2[[Symbol]:[Industry]],2,FALSE),"-")</f>
        <v>-</v>
      </c>
      <c r="D104" t="s">
        <v>274</v>
      </c>
      <c r="E104">
        <v>95727.511090889995</v>
      </c>
      <c r="F104">
        <v>6657.7</v>
      </c>
      <c r="G104">
        <v>9.8400708843196298</v>
      </c>
      <c r="H104">
        <v>6.4238693261736701</v>
      </c>
      <c r="I104">
        <v>-1.9791044622682501</v>
      </c>
      <c r="J104">
        <v>3.5671581990808798</v>
      </c>
      <c r="K104">
        <v>6348.95644852642</v>
      </c>
      <c r="L104">
        <v>5955.6704823047103</v>
      </c>
      <c r="M104">
        <v>63.073331353301803</v>
      </c>
      <c r="N104">
        <v>1.01277531293736</v>
      </c>
      <c r="O104">
        <v>3.2556288207639299</v>
      </c>
      <c r="P104">
        <v>40.8738891239949</v>
      </c>
      <c r="Q104">
        <v>3.8752317472634003E-2</v>
      </c>
    </row>
    <row r="105" spans="1:17" x14ac:dyDescent="0.3">
      <c r="A105" t="s">
        <v>275</v>
      </c>
      <c r="B105" t="s">
        <v>276</v>
      </c>
      <c r="C105" t="str">
        <f>IFERROR(VLOOKUP(Table1[[#This Row],[Ticker]],[1]!Table2[[Symbol]:[Industry]],2,FALSE),"-")</f>
        <v>-</v>
      </c>
      <c r="D105" t="s">
        <v>177</v>
      </c>
      <c r="E105">
        <v>95474.513305229993</v>
      </c>
      <c r="F105">
        <v>868.1</v>
      </c>
      <c r="G105">
        <v>10.4786268025497</v>
      </c>
      <c r="H105">
        <v>-2.8052336252124999</v>
      </c>
      <c r="I105">
        <v>-22.157530532884699</v>
      </c>
      <c r="J105">
        <v>-1.5045129706796601</v>
      </c>
      <c r="K105">
        <v>907.56894924219398</v>
      </c>
      <c r="L105">
        <v>950.30928315449398</v>
      </c>
      <c r="M105">
        <v>37.791456892715402</v>
      </c>
      <c r="N105">
        <v>1.19872166987201</v>
      </c>
      <c r="O105">
        <v>45.0754521368506</v>
      </c>
      <c r="P105">
        <v>66.302681992337099</v>
      </c>
      <c r="Q105">
        <v>2.0706911862144E-2</v>
      </c>
    </row>
    <row r="106" spans="1:17" x14ac:dyDescent="0.3">
      <c r="A106" t="s">
        <v>277</v>
      </c>
      <c r="B106" t="s">
        <v>278</v>
      </c>
      <c r="C106" t="str">
        <f>IFERROR(VLOOKUP(Table1[[#This Row],[Ticker]],[1]!Table2[[Symbol]:[Industry]],2,FALSE),"-")</f>
        <v>-</v>
      </c>
      <c r="D106" t="s">
        <v>34</v>
      </c>
      <c r="E106">
        <v>95269.050183779997</v>
      </c>
      <c r="F106">
        <v>105.03</v>
      </c>
      <c r="G106">
        <v>36.858503348799097</v>
      </c>
      <c r="H106">
        <v>-9.0303835029967292</v>
      </c>
      <c r="I106">
        <v>-8.6985862606085202</v>
      </c>
      <c r="J106">
        <v>-5.7406338424140602</v>
      </c>
      <c r="K106">
        <v>114.92575657858301</v>
      </c>
      <c r="L106">
        <v>104.554937670717</v>
      </c>
      <c r="M106">
        <v>20.811733364709202</v>
      </c>
      <c r="N106">
        <v>0.89463797537575795</v>
      </c>
      <c r="O106">
        <v>22.726839950490302</v>
      </c>
      <c r="P106">
        <v>64.494909945184006</v>
      </c>
      <c r="Q106">
        <v>0.150759958589743</v>
      </c>
    </row>
    <row r="107" spans="1:17" x14ac:dyDescent="0.3">
      <c r="A107" t="s">
        <v>279</v>
      </c>
      <c r="B107" t="s">
        <v>280</v>
      </c>
      <c r="C107" t="str">
        <f>IFERROR(VLOOKUP(Table1[[#This Row],[Ticker]],[1]!Table2[[Symbol]:[Industry]],2,FALSE),"-")</f>
        <v>-</v>
      </c>
      <c r="D107" t="s">
        <v>37</v>
      </c>
      <c r="E107">
        <v>94488.620488050001</v>
      </c>
      <c r="F107">
        <v>1913.25</v>
      </c>
      <c r="G107">
        <v>13.9051002611362</v>
      </c>
      <c r="H107">
        <v>5.5576811053575703</v>
      </c>
      <c r="I107">
        <v>10.850190072502301</v>
      </c>
      <c r="J107">
        <v>2.6199616120472098</v>
      </c>
      <c r="K107">
        <v>1834.5858000353701</v>
      </c>
      <c r="L107">
        <v>1635.12873313969</v>
      </c>
      <c r="M107">
        <v>41.642715007384702</v>
      </c>
      <c r="N107">
        <v>0.985957391468823</v>
      </c>
      <c r="O107">
        <v>6.1544492355938898</v>
      </c>
      <c r="P107">
        <v>51.125592417061597</v>
      </c>
      <c r="Q107">
        <v>-6.9030695585410003E-3</v>
      </c>
    </row>
    <row r="108" spans="1:17" x14ac:dyDescent="0.3">
      <c r="A108" t="s">
        <v>281</v>
      </c>
      <c r="B108" t="s">
        <v>282</v>
      </c>
      <c r="C108" t="str">
        <f>IFERROR(VLOOKUP(Table1[[#This Row],[Ticker]],[1]!Table2[[Symbol]:[Industry]],2,FALSE),"-")</f>
        <v>-</v>
      </c>
      <c r="D108" t="s">
        <v>75</v>
      </c>
      <c r="E108">
        <v>94175.623180979994</v>
      </c>
      <c r="F108">
        <v>26101.35</v>
      </c>
      <c r="G108">
        <v>-15.312424628614799</v>
      </c>
      <c r="H108">
        <v>-1.1684566386438799</v>
      </c>
      <c r="I108">
        <v>-14.7330716025463</v>
      </c>
      <c r="J108">
        <v>1.7204892354456001</v>
      </c>
      <c r="K108">
        <v>27095.749314496301</v>
      </c>
      <c r="L108">
        <v>26355.391698181302</v>
      </c>
      <c r="M108">
        <v>24.804979080948801</v>
      </c>
      <c r="N108">
        <v>1.22303760081595</v>
      </c>
      <c r="O108">
        <v>17.763065895059</v>
      </c>
      <c r="P108">
        <v>11.3016502494563</v>
      </c>
      <c r="Q108">
        <v>-5.4965265555915001E-2</v>
      </c>
    </row>
    <row r="109" spans="1:17" x14ac:dyDescent="0.3">
      <c r="A109" t="s">
        <v>283</v>
      </c>
      <c r="B109" t="s">
        <v>284</v>
      </c>
      <c r="C109" t="str">
        <f>IFERROR(VLOOKUP(Table1[[#This Row],[Ticker]],[1]!Table2[[Symbol]:[Industry]],2,FALSE),"-")</f>
        <v>-</v>
      </c>
      <c r="D109" t="s">
        <v>34</v>
      </c>
      <c r="E109">
        <v>93687.295530000003</v>
      </c>
      <c r="F109">
        <v>122.73</v>
      </c>
      <c r="G109">
        <v>19.281662876901201</v>
      </c>
      <c r="H109">
        <v>-5.8496948533890398</v>
      </c>
      <c r="I109">
        <v>-24.737570080998601</v>
      </c>
      <c r="J109">
        <v>-4.5123611237046397</v>
      </c>
      <c r="K109">
        <v>138.51070322053999</v>
      </c>
      <c r="L109">
        <v>131.09796609268199</v>
      </c>
      <c r="M109">
        <v>18.942527708196401</v>
      </c>
      <c r="N109">
        <v>0.64156966204742105</v>
      </c>
      <c r="O109">
        <v>40.552432168174001</v>
      </c>
      <c r="P109">
        <v>44.643488509133697</v>
      </c>
      <c r="Q109">
        <v>0.13883587923047599</v>
      </c>
    </row>
    <row r="110" spans="1:17" x14ac:dyDescent="0.3">
      <c r="A110" t="s">
        <v>285</v>
      </c>
      <c r="B110" t="s">
        <v>286</v>
      </c>
      <c r="C110" t="str">
        <f>IFERROR(VLOOKUP(Table1[[#This Row],[Ticker]],[1]!Table2[[Symbol]:[Industry]],2,FALSE),"-")</f>
        <v>-</v>
      </c>
      <c r="D110" t="s">
        <v>130</v>
      </c>
      <c r="E110">
        <v>93625.008444630002</v>
      </c>
      <c r="F110">
        <v>925.35</v>
      </c>
      <c r="G110">
        <v>17.8167990252295</v>
      </c>
      <c r="H110">
        <v>-11.4435373064976</v>
      </c>
      <c r="I110">
        <v>9.0442348106716501</v>
      </c>
      <c r="J110">
        <v>-1.4957777378200701</v>
      </c>
      <c r="K110">
        <v>987.23935465308</v>
      </c>
      <c r="L110">
        <v>869.03342326980999</v>
      </c>
      <c r="M110">
        <v>32.142421908106797</v>
      </c>
      <c r="N110">
        <v>1.0356653899209001</v>
      </c>
      <c r="O110">
        <v>18.549737936996799</v>
      </c>
      <c r="P110">
        <v>59.104195323246202</v>
      </c>
      <c r="Q110">
        <v>8.4104553576008004E-2</v>
      </c>
    </row>
    <row r="111" spans="1:17" x14ac:dyDescent="0.3">
      <c r="A111" t="s">
        <v>287</v>
      </c>
      <c r="B111" t="s">
        <v>288</v>
      </c>
      <c r="C111" t="str">
        <f>IFERROR(VLOOKUP(Table1[[#This Row],[Ticker]],[1]!Table2[[Symbol]:[Industry]],2,FALSE),"-")</f>
        <v>-</v>
      </c>
      <c r="D111" t="s">
        <v>289</v>
      </c>
      <c r="E111">
        <v>93609.371249999997</v>
      </c>
      <c r="F111">
        <v>4641.25</v>
      </c>
      <c r="G111">
        <v>133.42736943494299</v>
      </c>
      <c r="H111">
        <v>-15.385485509857199</v>
      </c>
      <c r="I111">
        <v>106.263322259777</v>
      </c>
      <c r="J111">
        <v>-6.4184524614689904</v>
      </c>
      <c r="K111">
        <v>4441.2764881793601</v>
      </c>
      <c r="L111">
        <v>2994.51848557623</v>
      </c>
      <c r="M111">
        <v>31.205059662229399</v>
      </c>
      <c r="N111">
        <v>0.48660728247767998</v>
      </c>
      <c r="O111">
        <v>26.259089684890899</v>
      </c>
      <c r="P111">
        <v>170.77681514541499</v>
      </c>
      <c r="Q111">
        <v>0.26421747878387197</v>
      </c>
    </row>
    <row r="112" spans="1:17" x14ac:dyDescent="0.3">
      <c r="A112" t="s">
        <v>290</v>
      </c>
      <c r="B112" t="s">
        <v>291</v>
      </c>
      <c r="C112" t="str">
        <f>IFERROR(VLOOKUP(Table1[[#This Row],[Ticker]],[1]!Table2[[Symbol]:[Industry]],2,FALSE),"-")</f>
        <v>-</v>
      </c>
      <c r="D112" t="s">
        <v>60</v>
      </c>
      <c r="E112">
        <v>92928.103099829998</v>
      </c>
      <c r="F112">
        <v>571.29999999999995</v>
      </c>
      <c r="G112">
        <v>193.64957138355999</v>
      </c>
      <c r="H112">
        <v>18.347161556814299</v>
      </c>
      <c r="I112">
        <v>68.751937018373795</v>
      </c>
      <c r="J112">
        <v>3.0722829231050102</v>
      </c>
      <c r="K112">
        <v>516.01721168214203</v>
      </c>
      <c r="L112">
        <v>388.02077766335702</v>
      </c>
      <c r="M112">
        <v>49.323204151385298</v>
      </c>
      <c r="N112">
        <v>1.4057653263727801</v>
      </c>
      <c r="O112">
        <v>14.300717661473801</v>
      </c>
      <c r="P112">
        <v>227.642898107436</v>
      </c>
      <c r="Q112">
        <v>0.160280496118126</v>
      </c>
    </row>
    <row r="113" spans="1:17" x14ac:dyDescent="0.3">
      <c r="A113" t="s">
        <v>292</v>
      </c>
      <c r="B113" t="s">
        <v>293</v>
      </c>
      <c r="C113" t="str">
        <f>IFERROR(VLOOKUP(Table1[[#This Row],[Ticker]],[1]!Table2[[Symbol]:[Industry]],2,FALSE),"-")</f>
        <v>-</v>
      </c>
      <c r="D113" t="s">
        <v>172</v>
      </c>
      <c r="E113">
        <v>92220.808992210004</v>
      </c>
      <c r="F113">
        <v>3390.65</v>
      </c>
      <c r="G113">
        <v>47.025846627122696</v>
      </c>
      <c r="H113">
        <v>16.487601629297099</v>
      </c>
      <c r="I113">
        <v>22.773207775215599</v>
      </c>
      <c r="J113">
        <v>6.6381222486559697</v>
      </c>
      <c r="K113">
        <v>3037.87072667863</v>
      </c>
      <c r="L113">
        <v>2637.8669108659901</v>
      </c>
      <c r="M113">
        <v>81.058540222050794</v>
      </c>
      <c r="N113">
        <v>1.52320338385094</v>
      </c>
      <c r="O113">
        <v>1.1590697948770701</v>
      </c>
      <c r="P113">
        <v>77.6139339968569</v>
      </c>
      <c r="Q113">
        <v>9.2622053867352006E-2</v>
      </c>
    </row>
    <row r="114" spans="1:17" x14ac:dyDescent="0.3">
      <c r="A114" t="s">
        <v>294</v>
      </c>
      <c r="B114" t="s">
        <v>295</v>
      </c>
      <c r="C114" t="str">
        <f>IFERROR(VLOOKUP(Table1[[#This Row],[Ticker]],[1]!Table2[[Symbol]:[Industry]],2,FALSE),"-")</f>
        <v>-</v>
      </c>
      <c r="D114" t="s">
        <v>296</v>
      </c>
      <c r="E114">
        <v>92164.121017500001</v>
      </c>
      <c r="F114">
        <v>10185</v>
      </c>
      <c r="G114">
        <v>139.56168785385901</v>
      </c>
      <c r="H114">
        <v>-14.3134129492695</v>
      </c>
      <c r="I114">
        <v>41.901046058847797</v>
      </c>
      <c r="J114">
        <v>-2.1824596056207</v>
      </c>
      <c r="K114">
        <v>10434.8294638856</v>
      </c>
      <c r="L114">
        <v>8338.6268917769503</v>
      </c>
      <c r="M114">
        <v>28.3423445802981</v>
      </c>
      <c r="N114">
        <v>0.45442642460747001</v>
      </c>
      <c r="O114">
        <v>30.5645557191948</v>
      </c>
      <c r="P114">
        <v>164.40466764449999</v>
      </c>
      <c r="Q114">
        <v>0.18540420393647999</v>
      </c>
    </row>
    <row r="115" spans="1:17" x14ac:dyDescent="0.3">
      <c r="A115" t="s">
        <v>297</v>
      </c>
      <c r="B115" t="s">
        <v>298</v>
      </c>
      <c r="C115" t="str">
        <f>IFERROR(VLOOKUP(Table1[[#This Row],[Ticker]],[1]!Table2[[Symbol]:[Industry]],2,FALSE),"-")</f>
        <v>-</v>
      </c>
      <c r="D115" t="s">
        <v>299</v>
      </c>
      <c r="E115">
        <v>90359.602488318007</v>
      </c>
      <c r="F115">
        <v>66.27</v>
      </c>
      <c r="G115">
        <v>232.40357378684499</v>
      </c>
      <c r="H115">
        <v>22.602227547322201</v>
      </c>
      <c r="I115">
        <v>28.654353858290701</v>
      </c>
      <c r="J115">
        <v>6.48477807056699</v>
      </c>
      <c r="K115">
        <v>55.906806935874101</v>
      </c>
      <c r="L115">
        <v>43.478099055301698</v>
      </c>
      <c r="M115">
        <v>58.867749375078603</v>
      </c>
      <c r="N115">
        <v>2.06405329517133</v>
      </c>
      <c r="O115">
        <v>8.1032141240380202</v>
      </c>
      <c r="P115">
        <v>263.12328767123199</v>
      </c>
      <c r="Q115">
        <v>0.20632423369282801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Row],[Ticker]],[1]!Table2[[Symbol]:[Industry]],2,FALSE),"-")</f>
        <v>-</v>
      </c>
      <c r="D116" t="s">
        <v>127</v>
      </c>
      <c r="E116">
        <v>87888.844320069999</v>
      </c>
      <c r="F116">
        <v>6803.95</v>
      </c>
      <c r="G116">
        <v>18.0595841475992</v>
      </c>
      <c r="H116">
        <v>2.8434266060576698</v>
      </c>
      <c r="I116">
        <v>17.631950950201201</v>
      </c>
      <c r="J116">
        <v>1.5797892676302201</v>
      </c>
      <c r="K116">
        <v>6643.2918961988498</v>
      </c>
      <c r="L116">
        <v>5728.1680331071802</v>
      </c>
      <c r="M116">
        <v>41.722942956416396</v>
      </c>
      <c r="N116">
        <v>0.982650149088522</v>
      </c>
      <c r="O116">
        <v>7.6984692715260996</v>
      </c>
      <c r="P116">
        <v>71.2956785538953</v>
      </c>
      <c r="Q116">
        <v>4.2257496365459999E-3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Row],[Ticker]],[1]!Table2[[Symbol]:[Industry]],2,FALSE),"-")</f>
        <v>-</v>
      </c>
      <c r="D117" t="s">
        <v>51</v>
      </c>
      <c r="E117">
        <v>87133.308599174998</v>
      </c>
      <c r="F117">
        <v>1910.75</v>
      </c>
      <c r="G117">
        <v>53.801561407761497</v>
      </c>
      <c r="H117">
        <v>10.917848002721099</v>
      </c>
      <c r="I117">
        <v>11.513918219269</v>
      </c>
      <c r="J117">
        <v>7.7023634428562202</v>
      </c>
      <c r="K117">
        <v>1753.6639228255301</v>
      </c>
      <c r="L117">
        <v>1519.7416701377699</v>
      </c>
      <c r="M117">
        <v>61.746686419546499</v>
      </c>
      <c r="N117">
        <v>1.00388469960653</v>
      </c>
      <c r="O117">
        <v>3.8335732042391801</v>
      </c>
      <c r="P117">
        <v>83.109726880689905</v>
      </c>
      <c r="Q117">
        <v>7.2750951544449993E-2</v>
      </c>
    </row>
    <row r="118" spans="1:17" x14ac:dyDescent="0.3">
      <c r="A118" t="s">
        <v>304</v>
      </c>
      <c r="B118" t="s">
        <v>305</v>
      </c>
      <c r="C118" t="str">
        <f>IFERROR(VLOOKUP(Table1[[#This Row],[Ticker]],[1]!Table2[[Symbol]:[Industry]],2,FALSE),"-")</f>
        <v>-</v>
      </c>
      <c r="D118" t="s">
        <v>251</v>
      </c>
      <c r="E118">
        <v>85091.889867000005</v>
      </c>
      <c r="F118">
        <v>3984.1</v>
      </c>
      <c r="G118">
        <v>39.625065000282298</v>
      </c>
      <c r="H118">
        <v>-3.7476157912332799</v>
      </c>
      <c r="I118">
        <v>0.52080467570120503</v>
      </c>
      <c r="J118">
        <v>1.08452523569875</v>
      </c>
      <c r="K118">
        <v>4017.1981063440098</v>
      </c>
      <c r="L118">
        <v>3566.8364917243598</v>
      </c>
      <c r="M118">
        <v>35.758972727827</v>
      </c>
      <c r="N118">
        <v>1.2818959904945799</v>
      </c>
      <c r="O118">
        <v>7.8386586682061203</v>
      </c>
      <c r="P118">
        <v>66.170337003670298</v>
      </c>
      <c r="Q118">
        <v>8.0511645046110001E-3</v>
      </c>
    </row>
    <row r="119" spans="1:17" x14ac:dyDescent="0.3">
      <c r="A119" t="s">
        <v>306</v>
      </c>
      <c r="B119" t="s">
        <v>307</v>
      </c>
      <c r="C119" t="str">
        <f>IFERROR(VLOOKUP(Table1[[#This Row],[Ticker]],[1]!Table2[[Symbol]:[Industry]],2,FALSE),"-")</f>
        <v>-</v>
      </c>
      <c r="D119" t="s">
        <v>84</v>
      </c>
      <c r="E119">
        <v>84975.450495119905</v>
      </c>
      <c r="F119">
        <v>1768.05</v>
      </c>
      <c r="G119">
        <v>144.91423408569401</v>
      </c>
      <c r="H119">
        <v>17.312449271482102</v>
      </c>
      <c r="I119">
        <v>42.375345294956297</v>
      </c>
      <c r="J119">
        <v>12.981962907630701</v>
      </c>
      <c r="K119">
        <v>1555.6770152096699</v>
      </c>
      <c r="L119">
        <v>1259.3737207904101</v>
      </c>
      <c r="M119">
        <v>64.920909855768201</v>
      </c>
      <c r="N119">
        <v>1.82037454881262</v>
      </c>
      <c r="O119">
        <v>7.9155001272588503</v>
      </c>
      <c r="P119">
        <v>184.48109412711099</v>
      </c>
      <c r="Q119">
        <v>0.16022226986857599</v>
      </c>
    </row>
    <row r="120" spans="1:17" x14ac:dyDescent="0.3">
      <c r="A120" t="s">
        <v>308</v>
      </c>
      <c r="B120" t="s">
        <v>309</v>
      </c>
      <c r="C120" t="str">
        <f>IFERROR(VLOOKUP(Table1[[#This Row],[Ticker]],[1]!Table2[[Symbol]:[Industry]],2,FALSE),"-")</f>
        <v>-</v>
      </c>
      <c r="D120" t="s">
        <v>310</v>
      </c>
      <c r="E120">
        <v>84973.153734799998</v>
      </c>
      <c r="F120">
        <v>9799.25</v>
      </c>
      <c r="G120">
        <v>127.096282926341</v>
      </c>
      <c r="H120">
        <v>-3.4701340854462601</v>
      </c>
      <c r="I120">
        <v>29.886655490154698</v>
      </c>
      <c r="J120">
        <v>-8.7608393318998203</v>
      </c>
      <c r="K120">
        <v>9893.9704690938706</v>
      </c>
      <c r="L120">
        <v>7625.0915426474303</v>
      </c>
      <c r="M120">
        <v>20.471170113067998</v>
      </c>
      <c r="N120">
        <v>1.08415871495145</v>
      </c>
      <c r="O120">
        <v>16.780365844324798</v>
      </c>
      <c r="P120">
        <v>153.86000362684899</v>
      </c>
      <c r="Q120">
        <v>7.3866945319712995E-2</v>
      </c>
    </row>
    <row r="121" spans="1:17" x14ac:dyDescent="0.3">
      <c r="A121" t="s">
        <v>311</v>
      </c>
      <c r="B121" t="s">
        <v>312</v>
      </c>
      <c r="C121" t="str">
        <f>IFERROR(VLOOKUP(Table1[[#This Row],[Ticker]],[1]!Table2[[Symbol]:[Industry]],2,FALSE),"-")</f>
        <v>-</v>
      </c>
      <c r="D121" t="s">
        <v>313</v>
      </c>
      <c r="E121">
        <v>84971.786790765007</v>
      </c>
      <c r="F121">
        <v>596.95000000000005</v>
      </c>
      <c r="G121">
        <v>28.424944015624401</v>
      </c>
      <c r="H121">
        <v>0.38209519396554098</v>
      </c>
      <c r="I121">
        <v>8.53119990195367</v>
      </c>
      <c r="J121">
        <v>-2.3562149445844902</v>
      </c>
      <c r="K121">
        <v>607.67161542867802</v>
      </c>
      <c r="L121">
        <v>539.05870541174397</v>
      </c>
      <c r="M121">
        <v>31.687728329975499</v>
      </c>
      <c r="N121">
        <v>0.88881435931387398</v>
      </c>
      <c r="O121">
        <v>11.0562023620068</v>
      </c>
      <c r="P121">
        <v>60.643164693218502</v>
      </c>
      <c r="Q121">
        <v>0.19739430229538199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Row],[Ticker]],[1]!Table2[[Symbol]:[Industry]],2,FALSE),"-")</f>
        <v>-</v>
      </c>
      <c r="D122" t="s">
        <v>274</v>
      </c>
      <c r="E122">
        <v>83925.806818700003</v>
      </c>
      <c r="F122">
        <v>863.5</v>
      </c>
      <c r="G122">
        <v>25.092795305065899</v>
      </c>
      <c r="H122">
        <v>-4.9455176968970598</v>
      </c>
      <c r="I122">
        <v>-4.2827504757730797</v>
      </c>
      <c r="J122">
        <v>-2.7897509214828999</v>
      </c>
      <c r="K122">
        <v>891.15320018777095</v>
      </c>
      <c r="L122">
        <v>782.93760634980094</v>
      </c>
      <c r="M122">
        <v>25.300044661966101</v>
      </c>
      <c r="N122">
        <v>0.56242652286236905</v>
      </c>
      <c r="O122">
        <v>13.4800231615518</v>
      </c>
      <c r="P122">
        <v>69.813176007866204</v>
      </c>
      <c r="Q122">
        <v>0.109591499908633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Row],[Ticker]],[1]!Table2[[Symbol]:[Industry]],2,FALSE),"-")</f>
        <v>-</v>
      </c>
      <c r="D123" t="s">
        <v>18</v>
      </c>
      <c r="E123">
        <v>82176.505606539999</v>
      </c>
      <c r="F123">
        <v>386.2</v>
      </c>
      <c r="G123">
        <v>93.386601014959297</v>
      </c>
      <c r="H123">
        <v>18.356115161995</v>
      </c>
      <c r="I123">
        <v>-1.28944513387052</v>
      </c>
      <c r="J123">
        <v>8.26322389438808</v>
      </c>
      <c r="K123">
        <v>355.18257937784699</v>
      </c>
      <c r="L123">
        <v>307.70673081098602</v>
      </c>
      <c r="M123">
        <v>66.863310067794899</v>
      </c>
      <c r="N123">
        <v>1.34639741051087</v>
      </c>
      <c r="O123">
        <v>5.2822371828068402</v>
      </c>
      <c r="P123">
        <v>142.18227424749099</v>
      </c>
      <c r="Q123">
        <v>8.6514179203174002E-2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Row],[Ticker]],[1]!Table2[[Symbol]:[Industry]],2,FALSE),"-")</f>
        <v>-</v>
      </c>
      <c r="D124" t="s">
        <v>51</v>
      </c>
      <c r="E124">
        <v>82125.15543744</v>
      </c>
      <c r="F124">
        <v>1401.6</v>
      </c>
      <c r="G124">
        <v>38.496613235552701</v>
      </c>
      <c r="H124">
        <v>9.9416738745475595</v>
      </c>
      <c r="I124">
        <v>28.762200861445201</v>
      </c>
      <c r="J124">
        <v>5.3167764921172704</v>
      </c>
      <c r="K124">
        <v>1301.7621345888899</v>
      </c>
      <c r="L124">
        <v>1117.3634518649601</v>
      </c>
      <c r="M124">
        <v>55.582166945762403</v>
      </c>
      <c r="N124">
        <v>0.66655725750164996</v>
      </c>
      <c r="O124">
        <v>3.5102739726027501</v>
      </c>
      <c r="P124">
        <v>71.8068153959303</v>
      </c>
      <c r="Q124">
        <v>5.8363167190332001E-2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Row],[Ticker]],[1]!Table2[[Symbol]:[Industry]],2,FALSE),"-")</f>
        <v>-</v>
      </c>
      <c r="D125" t="s">
        <v>51</v>
      </c>
      <c r="E125">
        <v>81377.009230559997</v>
      </c>
      <c r="F125">
        <v>2031.2</v>
      </c>
      <c r="G125">
        <v>-10.3060963436949</v>
      </c>
      <c r="H125">
        <v>-5.69651646431437</v>
      </c>
      <c r="I125">
        <v>-12.536723020763</v>
      </c>
      <c r="J125">
        <v>-0.49412543481341398</v>
      </c>
      <c r="K125">
        <v>2118.1504651795199</v>
      </c>
      <c r="L125">
        <v>2053.1979901764798</v>
      </c>
      <c r="M125">
        <v>42.586383365249603</v>
      </c>
      <c r="N125">
        <v>1.1791147331417899</v>
      </c>
      <c r="O125">
        <v>22.587632926348899</v>
      </c>
      <c r="P125">
        <v>20.6856599625679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Row],[Ticker]],[1]!Table2[[Symbol]:[Industry]],2,FALSE),"-")</f>
        <v>-</v>
      </c>
      <c r="D126" t="s">
        <v>136</v>
      </c>
      <c r="E126">
        <v>81376.151376900001</v>
      </c>
      <c r="F126">
        <v>2926.6</v>
      </c>
      <c r="G126">
        <v>64.472801108706506</v>
      </c>
      <c r="H126">
        <v>-12.624944219947199</v>
      </c>
      <c r="I126">
        <v>17.813206666497901</v>
      </c>
      <c r="J126">
        <v>-5.9322871645068496</v>
      </c>
      <c r="K126">
        <v>3048.9288079971202</v>
      </c>
      <c r="L126">
        <v>2527.6181280195601</v>
      </c>
      <c r="M126">
        <v>32.8718424419705</v>
      </c>
      <c r="N126">
        <v>1.5624022329681999</v>
      </c>
      <c r="O126">
        <v>16.268024328572299</v>
      </c>
      <c r="P126">
        <v>95.7199224235939</v>
      </c>
      <c r="Q126">
        <v>6.5068828837084994E-2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Row],[Ticker]],[1]!Table2[[Symbol]:[Industry]],2,FALSE),"-")</f>
        <v>-</v>
      </c>
      <c r="D127" t="s">
        <v>172</v>
      </c>
      <c r="E127">
        <v>81367.788569550001</v>
      </c>
      <c r="F127">
        <v>628.5</v>
      </c>
      <c r="G127">
        <v>-13.7790633553708</v>
      </c>
      <c r="H127">
        <v>7.3505875352565404</v>
      </c>
      <c r="I127">
        <v>11.271577360594801</v>
      </c>
      <c r="J127">
        <v>2.5940973087210799</v>
      </c>
      <c r="K127">
        <v>634.82759286166902</v>
      </c>
      <c r="L127">
        <v>575.49755942828403</v>
      </c>
      <c r="M127">
        <v>29.290973889561599</v>
      </c>
      <c r="N127">
        <v>0.835749166042423</v>
      </c>
      <c r="O127">
        <v>9.9443118536197197</v>
      </c>
      <c r="P127">
        <v>29.241209130166499</v>
      </c>
      <c r="Q127">
        <v>-2.1878016225184999E-2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Row],[Ticker]],[1]!Table2[[Symbol]:[Industry]],2,FALSE),"-")</f>
        <v>-</v>
      </c>
      <c r="D128" t="s">
        <v>328</v>
      </c>
      <c r="E128">
        <v>77949.499266140003</v>
      </c>
      <c r="F128">
        <v>4030.15</v>
      </c>
      <c r="G128">
        <v>8.6630393542508006</v>
      </c>
      <c r="H128">
        <v>-3.27985786056739</v>
      </c>
      <c r="I128">
        <v>2.59491089990816</v>
      </c>
      <c r="J128">
        <v>-0.88375905865476001</v>
      </c>
      <c r="K128">
        <v>4063.5704171730899</v>
      </c>
      <c r="L128">
        <v>3713.4751555654798</v>
      </c>
      <c r="M128">
        <v>41.553544065170399</v>
      </c>
      <c r="N128">
        <v>0.84772318784874401</v>
      </c>
      <c r="O128">
        <v>16.1668920511643</v>
      </c>
      <c r="P128">
        <v>46.125815808556901</v>
      </c>
      <c r="Q128">
        <v>0.13328467232909799</v>
      </c>
    </row>
    <row r="129" spans="1:17" x14ac:dyDescent="0.3">
      <c r="A129" t="s">
        <v>329</v>
      </c>
      <c r="B129" t="s">
        <v>330</v>
      </c>
      <c r="C129" t="str">
        <f>IFERROR(VLOOKUP(Table1[[#This Row],[Ticker]],[1]!Table2[[Symbol]:[Industry]],2,FALSE),"-")</f>
        <v>-</v>
      </c>
      <c r="D129" t="s">
        <v>34</v>
      </c>
      <c r="E129">
        <v>76157.343485739999</v>
      </c>
      <c r="F129">
        <v>565.4</v>
      </c>
      <c r="G129">
        <v>39.960991316850397</v>
      </c>
      <c r="H129">
        <v>9.1554513517321592</v>
      </c>
      <c r="I129">
        <v>-5.1773414592500897</v>
      </c>
      <c r="J129">
        <v>1.1341224659004601</v>
      </c>
      <c r="K129">
        <v>559.45667624088401</v>
      </c>
      <c r="L129">
        <v>498.84014035086602</v>
      </c>
      <c r="M129">
        <v>40.3166590196494</v>
      </c>
      <c r="N129">
        <v>0.82882926714834304</v>
      </c>
      <c r="O129">
        <v>11.9030774672798</v>
      </c>
      <c r="P129">
        <v>64.671617882627004</v>
      </c>
      <c r="Q129">
        <v>0.17381279887679699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Row],[Ticker]],[1]!Table2[[Symbol]:[Industry]],2,FALSE),"-")</f>
        <v>-</v>
      </c>
      <c r="D130" t="s">
        <v>166</v>
      </c>
      <c r="E130">
        <v>73778.656818375006</v>
      </c>
      <c r="F130">
        <v>2488.9499999999998</v>
      </c>
      <c r="G130">
        <v>-13.965410657125</v>
      </c>
      <c r="H130">
        <v>4.3749040441945004</v>
      </c>
      <c r="I130">
        <v>-0.422924466832451</v>
      </c>
      <c r="J130">
        <v>1.4388493952078101</v>
      </c>
      <c r="K130">
        <v>2428.4847300067499</v>
      </c>
      <c r="L130">
        <v>2398.90097282133</v>
      </c>
      <c r="M130">
        <v>50.871017540385999</v>
      </c>
      <c r="N130">
        <v>1.6222070092871099</v>
      </c>
      <c r="O130">
        <v>8.2364049097008696</v>
      </c>
      <c r="P130">
        <v>19.531756513386899</v>
      </c>
      <c r="Q130">
        <v>1.3657234110761E-2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Row],[Ticker]],[1]!Table2[[Symbol]:[Industry]],2,FALSE),"-")</f>
        <v>-</v>
      </c>
      <c r="D131" t="s">
        <v>127</v>
      </c>
      <c r="E131">
        <v>73532</v>
      </c>
      <c r="F131">
        <v>919.15</v>
      </c>
      <c r="G131">
        <v>17.6542592003115</v>
      </c>
      <c r="H131">
        <v>-8.8123936904333195</v>
      </c>
      <c r="I131">
        <v>-14.184110917673999</v>
      </c>
      <c r="J131">
        <v>-3.4405834950633101</v>
      </c>
      <c r="K131">
        <v>997.21098219432702</v>
      </c>
      <c r="L131">
        <v>924.81052103694503</v>
      </c>
      <c r="M131">
        <v>18.338729692528599</v>
      </c>
      <c r="N131">
        <v>0.62373276667097999</v>
      </c>
      <c r="O131">
        <v>23.907958439862899</v>
      </c>
      <c r="P131">
        <v>44.725240119666097</v>
      </c>
      <c r="Q131">
        <v>5.1979971772730997E-2</v>
      </c>
    </row>
    <row r="132" spans="1:17" x14ac:dyDescent="0.3">
      <c r="A132" t="s">
        <v>335</v>
      </c>
      <c r="B132" t="s">
        <v>336</v>
      </c>
      <c r="C132" t="str">
        <f>IFERROR(VLOOKUP(Table1[[#This Row],[Ticker]],[1]!Table2[[Symbol]:[Industry]],2,FALSE),"-")</f>
        <v>-</v>
      </c>
      <c r="D132" t="s">
        <v>24</v>
      </c>
      <c r="E132">
        <v>72863.977310999995</v>
      </c>
      <c r="F132">
        <v>23.25</v>
      </c>
      <c r="G132">
        <v>27.660169119744801</v>
      </c>
      <c r="H132">
        <v>-11.287401078299901</v>
      </c>
      <c r="I132">
        <v>-17.872713070843101</v>
      </c>
      <c r="J132">
        <v>-2.1724452876417302</v>
      </c>
      <c r="K132">
        <v>24.619463293533499</v>
      </c>
      <c r="L132">
        <v>22.927387795091001</v>
      </c>
      <c r="M132">
        <v>30.084830906806701</v>
      </c>
      <c r="N132">
        <v>1.07418502197363</v>
      </c>
      <c r="O132">
        <v>41.290322580645103</v>
      </c>
      <c r="P132">
        <v>48.089171974522202</v>
      </c>
      <c r="Q132">
        <v>6.2990463083885007E-2</v>
      </c>
    </row>
    <row r="133" spans="1:17" x14ac:dyDescent="0.3">
      <c r="A133" t="s">
        <v>337</v>
      </c>
      <c r="B133" t="s">
        <v>338</v>
      </c>
      <c r="C133" t="str">
        <f>IFERROR(VLOOKUP(Table1[[#This Row],[Ticker]],[1]!Table2[[Symbol]:[Industry]],2,FALSE),"-")</f>
        <v>-</v>
      </c>
      <c r="D133" t="s">
        <v>54</v>
      </c>
      <c r="E133">
        <v>71779.736391344995</v>
      </c>
      <c r="F133">
        <v>1787.95</v>
      </c>
      <c r="G133">
        <v>8.3374961300879296</v>
      </c>
      <c r="H133">
        <v>1.64944943208129</v>
      </c>
      <c r="I133">
        <v>19.175097295903001</v>
      </c>
      <c r="J133">
        <v>6.3928206462005601</v>
      </c>
      <c r="K133">
        <v>1770.4983763932601</v>
      </c>
      <c r="L133">
        <v>1567.9811815452799</v>
      </c>
      <c r="M133">
        <v>42.7165666782778</v>
      </c>
      <c r="N133">
        <v>1.15459232159315</v>
      </c>
      <c r="O133">
        <v>5.9873038955227997</v>
      </c>
      <c r="P133">
        <v>51.220027910517203</v>
      </c>
      <c r="Q133">
        <v>-1.4367058347745E-2</v>
      </c>
    </row>
    <row r="134" spans="1:17" x14ac:dyDescent="0.3">
      <c r="A134" t="s">
        <v>339</v>
      </c>
      <c r="B134" t="s">
        <v>340</v>
      </c>
      <c r="C134" t="str">
        <f>IFERROR(VLOOKUP(Table1[[#This Row],[Ticker]],[1]!Table2[[Symbol]:[Industry]],2,FALSE),"-")</f>
        <v>-</v>
      </c>
      <c r="D134" t="s">
        <v>199</v>
      </c>
      <c r="E134">
        <v>71399.229215939995</v>
      </c>
      <c r="F134">
        <v>243.15</v>
      </c>
      <c r="G134">
        <v>9.9010125534106894</v>
      </c>
      <c r="H134">
        <v>7.5125237134721301</v>
      </c>
      <c r="I134">
        <v>25.712720765764999</v>
      </c>
      <c r="J134">
        <v>-1.01090664688898</v>
      </c>
      <c r="K134">
        <v>230.53501282206199</v>
      </c>
      <c r="L134">
        <v>199.26709205418999</v>
      </c>
      <c r="M134">
        <v>50.3537510064087</v>
      </c>
      <c r="N134">
        <v>1.07687711731231</v>
      </c>
      <c r="O134">
        <v>6.5186099115772196</v>
      </c>
      <c r="P134">
        <v>54.331958108536902</v>
      </c>
      <c r="Q134">
        <v>6.8476188261836005E-2</v>
      </c>
    </row>
    <row r="135" spans="1:17" x14ac:dyDescent="0.3">
      <c r="A135" t="s">
        <v>341</v>
      </c>
      <c r="B135" t="s">
        <v>342</v>
      </c>
      <c r="C135" t="str">
        <f>IFERROR(VLOOKUP(Table1[[#This Row],[Ticker]],[1]!Table2[[Symbol]:[Industry]],2,FALSE),"-")</f>
        <v>-</v>
      </c>
      <c r="D135" t="s">
        <v>130</v>
      </c>
      <c r="E135">
        <v>70650.746962839999</v>
      </c>
      <c r="F135">
        <v>1517.45</v>
      </c>
      <c r="G135">
        <v>43.784559493666102</v>
      </c>
      <c r="H135">
        <v>-6.1847760804606002</v>
      </c>
      <c r="I135">
        <v>8.6354166743156</v>
      </c>
      <c r="J135">
        <v>-7.2884729705751896</v>
      </c>
      <c r="K135">
        <v>1599.57600616478</v>
      </c>
      <c r="L135">
        <v>1345.0789633167301</v>
      </c>
      <c r="M135">
        <v>26.323205360581198</v>
      </c>
      <c r="N135">
        <v>0.87160368356195805</v>
      </c>
      <c r="O135">
        <v>18.9166035124715</v>
      </c>
      <c r="P135">
        <v>71.038097385031506</v>
      </c>
      <c r="Q135">
        <v>6.7007458178808002E-2</v>
      </c>
    </row>
    <row r="136" spans="1:17" x14ac:dyDescent="0.3">
      <c r="A136" t="s">
        <v>343</v>
      </c>
      <c r="B136" t="s">
        <v>344</v>
      </c>
      <c r="C136" t="str">
        <f>IFERROR(VLOOKUP(Table1[[#This Row],[Ticker]],[1]!Table2[[Symbol]:[Industry]],2,FALSE),"-")</f>
        <v>-</v>
      </c>
      <c r="D136" t="s">
        <v>310</v>
      </c>
      <c r="E136">
        <v>68839.160246394997</v>
      </c>
      <c r="F136">
        <v>4499.45</v>
      </c>
      <c r="G136">
        <v>62.9147078288971</v>
      </c>
      <c r="H136">
        <v>-3.6663961571868899</v>
      </c>
      <c r="I136">
        <v>-5.2783150840837401</v>
      </c>
      <c r="J136">
        <v>-1.2144199933556701</v>
      </c>
      <c r="K136">
        <v>4370.1621279938499</v>
      </c>
      <c r="L136">
        <v>3796.9581953768502</v>
      </c>
      <c r="M136">
        <v>32.074915216736997</v>
      </c>
      <c r="N136">
        <v>0.66894788461467003</v>
      </c>
      <c r="O136">
        <v>10.342375179188499</v>
      </c>
      <c r="P136">
        <v>89.131988230348796</v>
      </c>
      <c r="Q136">
        <v>0.12919049419429901</v>
      </c>
    </row>
    <row r="137" spans="1:17" x14ac:dyDescent="0.3">
      <c r="A137" t="s">
        <v>345</v>
      </c>
      <c r="B137" t="s">
        <v>346</v>
      </c>
      <c r="C137" t="str">
        <f>IFERROR(VLOOKUP(Table1[[#This Row],[Ticker]],[1]!Table2[[Symbol]:[Industry]],2,FALSE),"-")</f>
        <v>-</v>
      </c>
      <c r="D137" t="s">
        <v>347</v>
      </c>
      <c r="E137">
        <v>66481.876528074994</v>
      </c>
      <c r="F137">
        <v>11110.85</v>
      </c>
      <c r="G137">
        <v>113.955892247105</v>
      </c>
      <c r="H137">
        <v>-9.5321799308183195</v>
      </c>
      <c r="I137">
        <v>65.3305914635623</v>
      </c>
      <c r="J137">
        <v>-1.2294500010481599</v>
      </c>
      <c r="K137">
        <v>11057.3873232183</v>
      </c>
      <c r="L137">
        <v>8381.45227618223</v>
      </c>
      <c r="M137">
        <v>36.043373314389498</v>
      </c>
      <c r="N137">
        <v>1.2779525388933199</v>
      </c>
      <c r="O137">
        <v>15.913723972513299</v>
      </c>
      <c r="P137">
        <v>153.380235117045</v>
      </c>
      <c r="Q137">
        <v>0.108629549505004</v>
      </c>
    </row>
    <row r="138" spans="1:17" x14ac:dyDescent="0.3">
      <c r="A138" t="s">
        <v>348</v>
      </c>
      <c r="B138" t="s">
        <v>349</v>
      </c>
      <c r="C138" t="str">
        <f>IFERROR(VLOOKUP(Table1[[#This Row],[Ticker]],[1]!Table2[[Symbol]:[Industry]],2,FALSE),"-")</f>
        <v>-</v>
      </c>
      <c r="D138" t="s">
        <v>296</v>
      </c>
      <c r="E138">
        <v>66481.610355190001</v>
      </c>
      <c r="F138">
        <v>7795.3</v>
      </c>
      <c r="G138">
        <v>28.5305550728051</v>
      </c>
      <c r="H138">
        <v>-12.480574777168201</v>
      </c>
      <c r="I138">
        <v>27.211288298382801</v>
      </c>
      <c r="J138">
        <v>1.2219509459748801</v>
      </c>
      <c r="K138">
        <v>8273.24767159564</v>
      </c>
      <c r="L138">
        <v>7123.6997545527902</v>
      </c>
      <c r="M138">
        <v>31.2386963363642</v>
      </c>
      <c r="N138">
        <v>0.67702063398134704</v>
      </c>
      <c r="O138">
        <v>27.449232229676799</v>
      </c>
      <c r="P138">
        <v>60.002052545155998</v>
      </c>
      <c r="Q138">
        <v>0.15925477009498001</v>
      </c>
    </row>
    <row r="139" spans="1:17" x14ac:dyDescent="0.3">
      <c r="A139" t="s">
        <v>350</v>
      </c>
      <c r="B139" t="s">
        <v>351</v>
      </c>
      <c r="C139" t="str">
        <f>IFERROR(VLOOKUP(Table1[[#This Row],[Ticker]],[1]!Table2[[Symbol]:[Industry]],2,FALSE),"-")</f>
        <v>-</v>
      </c>
      <c r="D139" t="s">
        <v>352</v>
      </c>
      <c r="E139">
        <v>66447.276440410002</v>
      </c>
      <c r="F139">
        <v>698.65</v>
      </c>
      <c r="G139">
        <v>-43.611610435151498</v>
      </c>
      <c r="H139">
        <v>-1.25344778197285</v>
      </c>
      <c r="I139">
        <v>-10.812323392626499</v>
      </c>
      <c r="J139">
        <v>2.33873485997138</v>
      </c>
      <c r="K139">
        <v>721.81360662216196</v>
      </c>
      <c r="L139">
        <v>739.54621273856299</v>
      </c>
      <c r="M139">
        <v>31.569373134999399</v>
      </c>
      <c r="N139">
        <v>1.5184527357492399</v>
      </c>
      <c r="O139">
        <v>27.796464610319902</v>
      </c>
      <c r="P139">
        <v>7.8246778300794704</v>
      </c>
      <c r="Q139">
        <v>-0.13895153620318099</v>
      </c>
    </row>
    <row r="140" spans="1:17" x14ac:dyDescent="0.3">
      <c r="A140" t="s">
        <v>353</v>
      </c>
      <c r="B140" t="s">
        <v>354</v>
      </c>
      <c r="C140" t="str">
        <f>IFERROR(VLOOKUP(Table1[[#This Row],[Ticker]],[1]!Table2[[Symbol]:[Industry]],2,FALSE),"-")</f>
        <v>-</v>
      </c>
      <c r="D140" t="s">
        <v>37</v>
      </c>
      <c r="E140">
        <v>65991.755999999994</v>
      </c>
      <c r="F140">
        <v>376.15</v>
      </c>
      <c r="G140">
        <v>58.915201995238398</v>
      </c>
      <c r="H140">
        <v>-3.2532380829740801</v>
      </c>
      <c r="I140">
        <v>-17.214518690728902</v>
      </c>
      <c r="J140">
        <v>-1.2136593532142199</v>
      </c>
      <c r="K140">
        <v>387.18351232832703</v>
      </c>
      <c r="L140">
        <v>336.68643224257198</v>
      </c>
      <c r="M140">
        <v>36.502160827619598</v>
      </c>
      <c r="N140">
        <v>2.0415746655301601</v>
      </c>
      <c r="O140">
        <v>24.365279808587001</v>
      </c>
      <c r="P140">
        <v>93.393316195372705</v>
      </c>
      <c r="Q140">
        <v>8.4107799970120994E-2</v>
      </c>
    </row>
    <row r="141" spans="1:17" x14ac:dyDescent="0.3">
      <c r="A141" t="s">
        <v>355</v>
      </c>
      <c r="B141" t="s">
        <v>356</v>
      </c>
      <c r="C141" t="str">
        <f>IFERROR(VLOOKUP(Table1[[#This Row],[Ticker]],[1]!Table2[[Symbol]:[Industry]],2,FALSE),"-")</f>
        <v>-</v>
      </c>
      <c r="D141" t="s">
        <v>136</v>
      </c>
      <c r="E141">
        <v>65574.953669590002</v>
      </c>
      <c r="F141">
        <v>1635.85</v>
      </c>
      <c r="G141">
        <v>157.035935601055</v>
      </c>
      <c r="H141">
        <v>-9.4686636691467001</v>
      </c>
      <c r="I141">
        <v>24.359946098048599</v>
      </c>
      <c r="J141">
        <v>-9.7983862721749002</v>
      </c>
      <c r="K141">
        <v>1737.1704100445199</v>
      </c>
      <c r="L141">
        <v>1363.0780887728299</v>
      </c>
      <c r="M141">
        <v>27.7794406174446</v>
      </c>
      <c r="N141">
        <v>0.97681341387384801</v>
      </c>
      <c r="O141">
        <v>26.833144848244</v>
      </c>
      <c r="P141">
        <v>201.26151012891299</v>
      </c>
      <c r="Q141">
        <v>0.17813503218448701</v>
      </c>
    </row>
    <row r="142" spans="1:17" x14ac:dyDescent="0.3">
      <c r="A142" t="s">
        <v>357</v>
      </c>
      <c r="B142" t="s">
        <v>358</v>
      </c>
      <c r="C142" t="str">
        <f>IFERROR(VLOOKUP(Table1[[#This Row],[Ticker]],[1]!Table2[[Symbol]:[Industry]],2,FALSE),"-")</f>
        <v>-</v>
      </c>
      <c r="D142" t="s">
        <v>359</v>
      </c>
      <c r="E142">
        <v>65276.314702900003</v>
      </c>
      <c r="F142">
        <v>222.74</v>
      </c>
      <c r="G142">
        <v>76.260282628315693</v>
      </c>
      <c r="H142">
        <v>-10.081115480009901</v>
      </c>
      <c r="I142">
        <v>-17.952592867227601</v>
      </c>
      <c r="J142">
        <v>-3.6282041858481699</v>
      </c>
      <c r="K142">
        <v>244.68817529709699</v>
      </c>
      <c r="L142">
        <v>220.70576086043999</v>
      </c>
      <c r="M142">
        <v>26.2780720004938</v>
      </c>
      <c r="N142">
        <v>0.72153845544878803</v>
      </c>
      <c r="O142">
        <v>28.5579599533087</v>
      </c>
      <c r="P142">
        <v>100.847610459873</v>
      </c>
      <c r="Q142">
        <v>6.0514679094363998E-2</v>
      </c>
    </row>
    <row r="143" spans="1:17" x14ac:dyDescent="0.3">
      <c r="A143" t="s">
        <v>360</v>
      </c>
      <c r="B143" t="s">
        <v>361</v>
      </c>
      <c r="C143" t="str">
        <f>IFERROR(VLOOKUP(Table1[[#This Row],[Ticker]],[1]!Table2[[Symbol]:[Industry]],2,FALSE),"-")</f>
        <v>-</v>
      </c>
      <c r="D143" t="s">
        <v>127</v>
      </c>
      <c r="E143">
        <v>65073.051178809998</v>
      </c>
      <c r="F143">
        <v>1434.85</v>
      </c>
      <c r="G143">
        <v>61.682873991624902</v>
      </c>
      <c r="H143">
        <v>6.6584696863198296</v>
      </c>
      <c r="I143">
        <v>48.406416110820302</v>
      </c>
      <c r="J143">
        <v>2.2918937982553702</v>
      </c>
      <c r="K143">
        <v>1393.0559374711499</v>
      </c>
      <c r="L143">
        <v>1138.3123588953799</v>
      </c>
      <c r="M143">
        <v>43.608908766040301</v>
      </c>
      <c r="N143">
        <v>0.40603959475691198</v>
      </c>
      <c r="O143">
        <v>7.5373732445900199</v>
      </c>
      <c r="P143">
        <v>116.974141841826</v>
      </c>
      <c r="Q143">
        <v>8.8978189288139997E-3</v>
      </c>
    </row>
    <row r="144" spans="1:17" x14ac:dyDescent="0.3">
      <c r="A144" t="s">
        <v>362</v>
      </c>
      <c r="B144" t="s">
        <v>363</v>
      </c>
      <c r="C144" t="str">
        <f>IFERROR(VLOOKUP(Table1[[#This Row],[Ticker]],[1]!Table2[[Symbol]:[Industry]],2,FALSE),"-")</f>
        <v>-</v>
      </c>
      <c r="D144" t="s">
        <v>166</v>
      </c>
      <c r="E144">
        <v>64696.664357150003</v>
      </c>
      <c r="F144">
        <v>4264.75</v>
      </c>
      <c r="G144">
        <v>-11.491367942510299</v>
      </c>
      <c r="H144">
        <v>13.1358979547828</v>
      </c>
      <c r="I144">
        <v>19.263277473068399</v>
      </c>
      <c r="J144">
        <v>-0.452329795986254</v>
      </c>
      <c r="K144">
        <v>3932.9106710706001</v>
      </c>
      <c r="L144">
        <v>3698.3582584123301</v>
      </c>
      <c r="M144">
        <v>59.074240874339097</v>
      </c>
      <c r="N144">
        <v>1.03438428487251</v>
      </c>
      <c r="O144">
        <v>4.7435371358227396</v>
      </c>
      <c r="P144">
        <v>32.445652173912997</v>
      </c>
      <c r="Q144">
        <v>8.4824668662230006E-3</v>
      </c>
    </row>
    <row r="145" spans="1:17" x14ac:dyDescent="0.3">
      <c r="A145" t="s">
        <v>364</v>
      </c>
      <c r="B145" t="s">
        <v>365</v>
      </c>
      <c r="C145" t="str">
        <f>IFERROR(VLOOKUP(Table1[[#This Row],[Ticker]],[1]!Table2[[Symbol]:[Industry]],2,FALSE),"-")</f>
        <v>-</v>
      </c>
      <c r="D145" t="s">
        <v>78</v>
      </c>
      <c r="E145">
        <v>64109.711230294997</v>
      </c>
      <c r="F145">
        <v>310.55</v>
      </c>
      <c r="G145">
        <v>74.4937551141699</v>
      </c>
      <c r="H145">
        <v>-10.700945867078399</v>
      </c>
      <c r="I145">
        <v>32.201520980953703</v>
      </c>
      <c r="J145">
        <v>-4.45369400207941</v>
      </c>
      <c r="K145">
        <v>316.50679889925698</v>
      </c>
      <c r="L145">
        <v>250.10012182012699</v>
      </c>
      <c r="M145">
        <v>26.429488461157302</v>
      </c>
      <c r="N145">
        <v>0.56098164216751001</v>
      </c>
      <c r="O145">
        <v>16.2292706488488</v>
      </c>
      <c r="P145">
        <v>118.38959212376901</v>
      </c>
    </row>
    <row r="146" spans="1:17" x14ac:dyDescent="0.3">
      <c r="A146" t="s">
        <v>366</v>
      </c>
      <c r="B146" t="s">
        <v>367</v>
      </c>
      <c r="C146" t="str">
        <f>IFERROR(VLOOKUP(Table1[[#This Row],[Ticker]],[1]!Table2[[Symbol]:[Industry]],2,FALSE),"-")</f>
        <v>-</v>
      </c>
      <c r="D146" t="s">
        <v>368</v>
      </c>
      <c r="E146">
        <v>63833.542712399998</v>
      </c>
      <c r="F146">
        <v>5025.2</v>
      </c>
      <c r="G146">
        <v>10.7102807057771</v>
      </c>
      <c r="H146">
        <v>-16.5757191650337</v>
      </c>
      <c r="I146">
        <v>11.717494111378899</v>
      </c>
      <c r="J146">
        <v>-4.53727857925041</v>
      </c>
      <c r="K146">
        <v>5502.7377522700799</v>
      </c>
      <c r="L146">
        <v>4780.3640382496897</v>
      </c>
      <c r="M146">
        <v>24.503826394400502</v>
      </c>
      <c r="N146">
        <v>0.71108321970022204</v>
      </c>
      <c r="O146">
        <v>28.552097428958</v>
      </c>
      <c r="P146">
        <v>40.400089405453699</v>
      </c>
      <c r="Q146">
        <v>0.10046515731026701</v>
      </c>
    </row>
    <row r="147" spans="1:17" x14ac:dyDescent="0.3">
      <c r="A147" t="s">
        <v>369</v>
      </c>
      <c r="B147" t="s">
        <v>370</v>
      </c>
      <c r="C147" t="str">
        <f>IFERROR(VLOOKUP(Table1[[#This Row],[Ticker]],[1]!Table2[[Symbol]:[Industry]],2,FALSE),"-")</f>
        <v>-</v>
      </c>
      <c r="D147" t="s">
        <v>371</v>
      </c>
      <c r="E147">
        <v>63779.8731500699</v>
      </c>
      <c r="F147">
        <v>1761.9</v>
      </c>
      <c r="G147">
        <v>0.37240662328030499</v>
      </c>
      <c r="H147">
        <v>3.6953225704719399</v>
      </c>
      <c r="I147">
        <v>0.33678518595585</v>
      </c>
      <c r="J147">
        <v>3.4640293223136398</v>
      </c>
      <c r="K147">
        <v>1587.0415908664199</v>
      </c>
      <c r="L147">
        <v>1472.33739056997</v>
      </c>
      <c r="M147">
        <v>74.721722651945996</v>
      </c>
      <c r="N147">
        <v>1.0070271019143</v>
      </c>
      <c r="O147">
        <v>2.0091946194449002</v>
      </c>
      <c r="P147">
        <v>50.596179323902703</v>
      </c>
      <c r="Q147">
        <v>3.8911743892183999E-2</v>
      </c>
    </row>
    <row r="148" spans="1:17" x14ac:dyDescent="0.3">
      <c r="A148" t="s">
        <v>372</v>
      </c>
      <c r="B148" t="s">
        <v>373</v>
      </c>
      <c r="C148" t="str">
        <f>IFERROR(VLOOKUP(Table1[[#This Row],[Ticker]],[1]!Table2[[Symbol]:[Industry]],2,FALSE),"-")</f>
        <v>-</v>
      </c>
      <c r="D148" t="s">
        <v>51</v>
      </c>
      <c r="E148">
        <v>63645.645149999997</v>
      </c>
      <c r="F148">
        <v>5323.1</v>
      </c>
      <c r="G148">
        <v>5.8993642365073198</v>
      </c>
      <c r="H148">
        <v>5.8097929658498604</v>
      </c>
      <c r="I148">
        <v>-4.3165406769694803</v>
      </c>
      <c r="J148">
        <v>5.4778784402066503</v>
      </c>
      <c r="K148">
        <v>5161.0497196778697</v>
      </c>
      <c r="L148">
        <v>4820.4633501155204</v>
      </c>
      <c r="M148">
        <v>61.2901748832208</v>
      </c>
      <c r="N148">
        <v>0.64531868878854903</v>
      </c>
      <c r="O148">
        <v>4.8035918919426601</v>
      </c>
      <c r="P148">
        <v>54.427038004061501</v>
      </c>
      <c r="Q148">
        <v>1.7380817052288E-2</v>
      </c>
    </row>
    <row r="149" spans="1:17" hidden="1" x14ac:dyDescent="0.3">
      <c r="A149" t="s">
        <v>374</v>
      </c>
      <c r="B149" t="s">
        <v>375</v>
      </c>
      <c r="C149" t="str">
        <f>IFERROR(VLOOKUP(Table1[[#This Row],[Ticker]],[1]!Table2[[Symbol]:[Industry]],2,FALSE),"-")</f>
        <v>-</v>
      </c>
      <c r="D149" t="s">
        <v>124</v>
      </c>
      <c r="E149">
        <v>63417.808238069898</v>
      </c>
      <c r="F149">
        <v>235.95</v>
      </c>
      <c r="G149">
        <v>270.31845314341302</v>
      </c>
      <c r="H149">
        <v>3.8742280205014898</v>
      </c>
      <c r="I149">
        <v>3.2440381504845499</v>
      </c>
      <c r="J149">
        <v>-6.6584381498001397</v>
      </c>
      <c r="K149">
        <v>227.10894788605901</v>
      </c>
      <c r="M149">
        <v>31.082467428015601</v>
      </c>
      <c r="N149">
        <v>0.64277602919937304</v>
      </c>
      <c r="O149">
        <v>31.3837677474041</v>
      </c>
      <c r="P149">
        <v>404.166666666666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Row],[Ticker]],[1]!Table2[[Symbol]:[Industry]],2,FALSE),"-")</f>
        <v>-</v>
      </c>
      <c r="D150" t="s">
        <v>95</v>
      </c>
      <c r="E150">
        <v>63034.59236943</v>
      </c>
      <c r="F150">
        <v>540.70000000000005</v>
      </c>
      <c r="G150">
        <v>-31.138379989500201</v>
      </c>
      <c r="H150">
        <v>7.3307059784430502</v>
      </c>
      <c r="I150">
        <v>-12.1249507476826</v>
      </c>
      <c r="J150">
        <v>3.95878348277403</v>
      </c>
      <c r="K150">
        <v>522.10400205466794</v>
      </c>
      <c r="L150">
        <v>535.32580869253002</v>
      </c>
      <c r="M150">
        <v>53.193234849328</v>
      </c>
      <c r="N150">
        <v>0.41661073967948398</v>
      </c>
      <c r="O150">
        <v>25.7166635842426</v>
      </c>
      <c r="P150">
        <v>23.166287015945301</v>
      </c>
      <c r="Q150">
        <v>-9.9917394197824999E-2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Row],[Ticker]],[1]!Table2[[Symbol]:[Industry]],2,FALSE),"-")</f>
        <v>-</v>
      </c>
      <c r="D151" t="s">
        <v>136</v>
      </c>
      <c r="E151">
        <v>62397.779891569997</v>
      </c>
      <c r="F151">
        <v>1716.1</v>
      </c>
      <c r="G151">
        <v>32.222834481233399</v>
      </c>
      <c r="H151">
        <v>-3.7835590629615901</v>
      </c>
      <c r="I151">
        <v>20.851066731644501</v>
      </c>
      <c r="J151">
        <v>-2.3450455253791498</v>
      </c>
      <c r="K151">
        <v>1746.54733748425</v>
      </c>
      <c r="L151">
        <v>1524.2066238812399</v>
      </c>
      <c r="M151">
        <v>39.947187571454101</v>
      </c>
      <c r="N151">
        <v>1.2184478191199599</v>
      </c>
      <c r="O151">
        <v>13.8074704271312</v>
      </c>
      <c r="P151">
        <v>63.267053562934002</v>
      </c>
      <c r="Q151">
        <v>0.105386687066491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Row],[Ticker]],[1]!Table2[[Symbol]:[Industry]],2,FALSE),"-")</f>
        <v>-</v>
      </c>
      <c r="D152" t="s">
        <v>382</v>
      </c>
      <c r="E152">
        <v>60913.279983050001</v>
      </c>
      <c r="F152">
        <v>3150.95</v>
      </c>
      <c r="G152">
        <v>10.0002986514607</v>
      </c>
      <c r="H152">
        <v>0.856994335880229</v>
      </c>
      <c r="I152">
        <v>22.865220354942799</v>
      </c>
      <c r="J152">
        <v>-0.93027903092120701</v>
      </c>
      <c r="K152">
        <v>3105.2617742605598</v>
      </c>
      <c r="L152">
        <v>2729.7534695900299</v>
      </c>
      <c r="M152">
        <v>39.0135704178822</v>
      </c>
      <c r="N152">
        <v>0.70632468104799295</v>
      </c>
      <c r="O152">
        <v>7.1105539599168601</v>
      </c>
      <c r="P152">
        <v>43.629774819947102</v>
      </c>
      <c r="Q152">
        <v>1.3213187683540999E-2</v>
      </c>
    </row>
    <row r="153" spans="1:17" x14ac:dyDescent="0.3">
      <c r="A153" t="s">
        <v>383</v>
      </c>
      <c r="B153" t="s">
        <v>384</v>
      </c>
      <c r="C153" t="str">
        <f>IFERROR(VLOOKUP(Table1[[#This Row],[Ticker]],[1]!Table2[[Symbol]:[Industry]],2,FALSE),"-")</f>
        <v>-</v>
      </c>
      <c r="D153" t="s">
        <v>385</v>
      </c>
      <c r="E153">
        <v>60604.76108484</v>
      </c>
      <c r="F153">
        <v>936.6</v>
      </c>
      <c r="G153">
        <v>75.690020315505393</v>
      </c>
      <c r="H153">
        <v>-7.6678335990080297</v>
      </c>
      <c r="I153">
        <v>6.6657167905004</v>
      </c>
      <c r="J153">
        <v>-5.2378142323873602</v>
      </c>
      <c r="K153">
        <v>944.62509377342701</v>
      </c>
      <c r="L153">
        <v>768.29381669987799</v>
      </c>
      <c r="M153">
        <v>28.8096821369525</v>
      </c>
      <c r="N153">
        <v>0.33412571599392599</v>
      </c>
      <c r="O153">
        <v>26.734998932308301</v>
      </c>
      <c r="P153">
        <v>126.6973254266</v>
      </c>
      <c r="Q153">
        <v>0.14495225278722601</v>
      </c>
    </row>
    <row r="154" spans="1:17" x14ac:dyDescent="0.3">
      <c r="A154" t="s">
        <v>386</v>
      </c>
      <c r="B154" t="s">
        <v>387</v>
      </c>
      <c r="C154" t="str">
        <f>IFERROR(VLOOKUP(Table1[[#This Row],[Ticker]],[1]!Table2[[Symbol]:[Industry]],2,FALSE),"-")</f>
        <v>-</v>
      </c>
      <c r="D154" t="s">
        <v>34</v>
      </c>
      <c r="E154">
        <v>60437.368579679998</v>
      </c>
      <c r="F154">
        <v>50.55</v>
      </c>
      <c r="G154">
        <v>63.256298447280798</v>
      </c>
      <c r="H154">
        <v>-4.3784414545889403</v>
      </c>
      <c r="I154">
        <v>-23.438758386607201</v>
      </c>
      <c r="J154">
        <v>-6.6290062871633904</v>
      </c>
      <c r="K154">
        <v>55.162856609518201</v>
      </c>
      <c r="L154">
        <v>49.545865600281502</v>
      </c>
      <c r="M154">
        <v>21.0531931915035</v>
      </c>
      <c r="N154">
        <v>0.89771134493568605</v>
      </c>
      <c r="O154">
        <v>39.762611275964403</v>
      </c>
      <c r="P154">
        <v>87.2222222222222</v>
      </c>
      <c r="Q154">
        <v>0.115330501859801</v>
      </c>
    </row>
    <row r="155" spans="1:17" x14ac:dyDescent="0.3">
      <c r="A155" t="s">
        <v>388</v>
      </c>
      <c r="B155" t="s">
        <v>389</v>
      </c>
      <c r="C155" t="str">
        <f>IFERROR(VLOOKUP(Table1[[#This Row],[Ticker]],[1]!Table2[[Symbol]:[Industry]],2,FALSE),"-")</f>
        <v>-</v>
      </c>
      <c r="D155" t="s">
        <v>289</v>
      </c>
      <c r="E155">
        <v>60257.337255099999</v>
      </c>
      <c r="F155">
        <v>2290.4499999999998</v>
      </c>
      <c r="G155">
        <v>570.30392529837695</v>
      </c>
      <c r="H155">
        <v>-14.483801728617401</v>
      </c>
      <c r="I155">
        <v>149.54606527717101</v>
      </c>
      <c r="J155">
        <v>-3.18006641452578</v>
      </c>
      <c r="K155">
        <v>2290.4171215660699</v>
      </c>
      <c r="L155">
        <v>1435.11877865355</v>
      </c>
      <c r="M155">
        <v>27.696718100542402</v>
      </c>
      <c r="N155">
        <v>0.32500309639973002</v>
      </c>
      <c r="O155">
        <v>30.081425047479701</v>
      </c>
      <c r="P155">
        <v>624.59664663081196</v>
      </c>
      <c r="Q155">
        <v>0.232785917793636</v>
      </c>
    </row>
    <row r="156" spans="1:17" x14ac:dyDescent="0.3">
      <c r="A156" t="s">
        <v>390</v>
      </c>
      <c r="B156" t="s">
        <v>391</v>
      </c>
      <c r="C156" t="str">
        <f>IFERROR(VLOOKUP(Table1[[#This Row],[Ticker]],[1]!Table2[[Symbol]:[Industry]],2,FALSE),"-")</f>
        <v>-</v>
      </c>
      <c r="D156" t="s">
        <v>392</v>
      </c>
      <c r="E156">
        <v>59863.169691000003</v>
      </c>
      <c r="F156">
        <v>982.5</v>
      </c>
      <c r="G156">
        <v>17.6263930575765</v>
      </c>
      <c r="H156">
        <v>-6.75620688422815</v>
      </c>
      <c r="I156">
        <v>-4.4121536223398001</v>
      </c>
      <c r="J156">
        <v>-2.4902876817103898</v>
      </c>
      <c r="K156">
        <v>1036.0904015438</v>
      </c>
      <c r="L156">
        <v>940.80116786961798</v>
      </c>
      <c r="M156">
        <v>27.014259027204499</v>
      </c>
      <c r="N156">
        <v>0.74690982650182303</v>
      </c>
      <c r="O156">
        <v>20.101781170483399</v>
      </c>
      <c r="P156">
        <v>52.113330236878703</v>
      </c>
      <c r="Q156">
        <v>2.5911828978891001E-2</v>
      </c>
    </row>
    <row r="157" spans="1:17" x14ac:dyDescent="0.3">
      <c r="A157" t="s">
        <v>393</v>
      </c>
      <c r="B157" t="s">
        <v>394</v>
      </c>
      <c r="C157" t="str">
        <f>IFERROR(VLOOKUP(Table1[[#This Row],[Ticker]],[1]!Table2[[Symbol]:[Industry]],2,FALSE),"-")</f>
        <v>-</v>
      </c>
      <c r="D157" t="s">
        <v>212</v>
      </c>
      <c r="E157">
        <v>59711.909531750003</v>
      </c>
      <c r="F157">
        <v>3820.25</v>
      </c>
      <c r="G157">
        <v>2.6519508422957498</v>
      </c>
      <c r="H157">
        <v>-14.1603481845508</v>
      </c>
      <c r="I157">
        <v>13.204749836722501</v>
      </c>
      <c r="J157">
        <v>-3.1866085806061499</v>
      </c>
      <c r="K157">
        <v>4155.1296722299103</v>
      </c>
      <c r="L157">
        <v>3640.3697867717101</v>
      </c>
      <c r="M157">
        <v>29.4047451423308</v>
      </c>
      <c r="N157">
        <v>0.99915918781576996</v>
      </c>
      <c r="O157">
        <v>29.598848242915999</v>
      </c>
      <c r="P157">
        <v>46.246458923512698</v>
      </c>
      <c r="Q157">
        <v>0.11206020631587101</v>
      </c>
    </row>
    <row r="158" spans="1:17" x14ac:dyDescent="0.3">
      <c r="A158" t="s">
        <v>395</v>
      </c>
      <c r="B158" t="s">
        <v>396</v>
      </c>
      <c r="C158" t="str">
        <f>IFERROR(VLOOKUP(Table1[[#This Row],[Ticker]],[1]!Table2[[Symbol]:[Industry]],2,FALSE),"-")</f>
        <v>-</v>
      </c>
      <c r="D158" t="s">
        <v>51</v>
      </c>
      <c r="E158">
        <v>59093.77762945</v>
      </c>
      <c r="F158">
        <v>27809.75</v>
      </c>
      <c r="G158">
        <v>-6.8871483128921698</v>
      </c>
      <c r="H158">
        <v>1.3112730525915299</v>
      </c>
      <c r="I158">
        <v>-11.2064087922266</v>
      </c>
      <c r="J158">
        <v>2.99909906311371</v>
      </c>
      <c r="K158">
        <v>27629.456792103199</v>
      </c>
      <c r="L158">
        <v>26127.971172670299</v>
      </c>
      <c r="M158">
        <v>42.283035769386601</v>
      </c>
      <c r="N158">
        <v>0.74733521805818104</v>
      </c>
      <c r="O158">
        <v>6.5775492408238101</v>
      </c>
      <c r="P158">
        <v>26.407954545454501</v>
      </c>
      <c r="Q158">
        <v>1.7287394436295001E-2</v>
      </c>
    </row>
    <row r="159" spans="1:17" x14ac:dyDescent="0.3">
      <c r="A159" t="s">
        <v>397</v>
      </c>
      <c r="B159" t="s">
        <v>398</v>
      </c>
      <c r="C159" t="str">
        <f>IFERROR(VLOOKUP(Table1[[#This Row],[Ticker]],[1]!Table2[[Symbol]:[Industry]],2,FALSE),"-")</f>
        <v>-</v>
      </c>
      <c r="D159" t="s">
        <v>136</v>
      </c>
      <c r="E159">
        <v>58029.403143839998</v>
      </c>
      <c r="F159">
        <v>3246.8</v>
      </c>
      <c r="G159">
        <v>74.256274881904304</v>
      </c>
      <c r="H159">
        <v>-9.2845206661272393</v>
      </c>
      <c r="I159">
        <v>13.006362021017299</v>
      </c>
      <c r="J159">
        <v>-4.3389069531170996</v>
      </c>
      <c r="K159">
        <v>3536.3995483245099</v>
      </c>
      <c r="L159">
        <v>2901.9802684810202</v>
      </c>
      <c r="M159">
        <v>23.358558386386498</v>
      </c>
      <c r="N159">
        <v>0.72065254186847605</v>
      </c>
      <c r="O159">
        <v>27.417765184181299</v>
      </c>
      <c r="P159">
        <v>96.525634041522906</v>
      </c>
      <c r="Q159">
        <v>0.172326876280292</v>
      </c>
    </row>
    <row r="160" spans="1:17" x14ac:dyDescent="0.3">
      <c r="A160" t="s">
        <v>399</v>
      </c>
      <c r="B160" t="s">
        <v>400</v>
      </c>
      <c r="C160" t="str">
        <f>IFERROR(VLOOKUP(Table1[[#This Row],[Ticker]],[1]!Table2[[Symbol]:[Industry]],2,FALSE),"-")</f>
        <v>-</v>
      </c>
      <c r="D160" t="s">
        <v>382</v>
      </c>
      <c r="E160">
        <v>57540.986658189999</v>
      </c>
      <c r="F160">
        <v>135673.29999999999</v>
      </c>
      <c r="G160">
        <v>2.4408440736110601</v>
      </c>
      <c r="H160">
        <v>6.9999814735402301</v>
      </c>
      <c r="I160">
        <v>-14.788244992587</v>
      </c>
      <c r="J160">
        <v>1.33765867657727</v>
      </c>
      <c r="K160">
        <v>132373.328170489</v>
      </c>
      <c r="L160">
        <v>126634.826121907</v>
      </c>
      <c r="M160">
        <v>46.354558258347097</v>
      </c>
      <c r="N160">
        <v>1.28311051099781</v>
      </c>
      <c r="O160">
        <v>11.624763310098601</v>
      </c>
      <c r="P160">
        <v>29.4506092150333</v>
      </c>
      <c r="Q160">
        <v>5.2295770870817E-2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Row],[Ticker]],[1]!Table2[[Symbol]:[Industry]],2,FALSE),"-")</f>
        <v>-</v>
      </c>
      <c r="D161" t="s">
        <v>124</v>
      </c>
      <c r="E161">
        <v>57214.302000000003</v>
      </c>
      <c r="F161">
        <v>285.8</v>
      </c>
      <c r="G161">
        <v>319.48331382452801</v>
      </c>
      <c r="H161">
        <v>-11.0610862939697</v>
      </c>
      <c r="I161">
        <v>32.322575405526003</v>
      </c>
      <c r="J161">
        <v>-5.2790043176514496</v>
      </c>
      <c r="K161">
        <v>291.52784952260799</v>
      </c>
      <c r="L161">
        <v>208.93881600027399</v>
      </c>
      <c r="M161">
        <v>21.545431018808799</v>
      </c>
      <c r="N161">
        <v>0.88650830733929598</v>
      </c>
      <c r="O161">
        <v>23.7578726382085</v>
      </c>
      <c r="P161">
        <v>366.23164763458402</v>
      </c>
      <c r="Q161">
        <v>0.181468508161785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Row],[Ticker]],[1]!Table2[[Symbol]:[Industry]],2,FALSE),"-")</f>
        <v>-</v>
      </c>
      <c r="D162" t="s">
        <v>405</v>
      </c>
      <c r="E162">
        <v>56163.191906674998</v>
      </c>
      <c r="F162">
        <v>2090.75</v>
      </c>
      <c r="G162">
        <v>-17.905676559705999</v>
      </c>
      <c r="H162">
        <v>-11.446381512281601</v>
      </c>
      <c r="I162">
        <v>1.28675789535225</v>
      </c>
      <c r="J162">
        <v>-1.0314490385845101</v>
      </c>
      <c r="K162">
        <v>2216.0290413419798</v>
      </c>
      <c r="L162">
        <v>2059.22205683935</v>
      </c>
      <c r="M162">
        <v>17.1221017645451</v>
      </c>
      <c r="N162">
        <v>0.58363426291680698</v>
      </c>
      <c r="O162">
        <v>17.374148033002498</v>
      </c>
      <c r="P162">
        <v>20.158045977011401</v>
      </c>
      <c r="Q162">
        <v>1.4161128727324E-2</v>
      </c>
    </row>
    <row r="163" spans="1:17" x14ac:dyDescent="0.3">
      <c r="A163" t="s">
        <v>406</v>
      </c>
      <c r="B163" t="s">
        <v>407</v>
      </c>
      <c r="C163" t="str">
        <f>IFERROR(VLOOKUP(Table1[[#This Row],[Ticker]],[1]!Table2[[Symbol]:[Industry]],2,FALSE),"-")</f>
        <v>-</v>
      </c>
      <c r="D163" t="s">
        <v>130</v>
      </c>
      <c r="E163">
        <v>55952.095564793897</v>
      </c>
      <c r="F163">
        <v>135.46</v>
      </c>
      <c r="G163">
        <v>21.098224541605799</v>
      </c>
      <c r="H163">
        <v>-11.089839545548999</v>
      </c>
      <c r="I163">
        <v>-16.308489784320901</v>
      </c>
      <c r="J163">
        <v>-3.45574758706347</v>
      </c>
      <c r="K163">
        <v>148.836139150897</v>
      </c>
      <c r="L163">
        <v>133.66102945188399</v>
      </c>
      <c r="M163">
        <v>29.1695918488942</v>
      </c>
      <c r="N163">
        <v>0.88017074472628298</v>
      </c>
      <c r="O163">
        <v>29.447807470840001</v>
      </c>
      <c r="P163">
        <v>65.599022004889903</v>
      </c>
      <c r="Q163">
        <v>-2.5253626367501999E-2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Row],[Ticker]],[1]!Table2[[Symbol]:[Industry]],2,FALSE),"-")</f>
        <v>-</v>
      </c>
      <c r="D164" t="s">
        <v>98</v>
      </c>
      <c r="E164">
        <v>55714.960295880002</v>
      </c>
      <c r="F164">
        <v>540.6</v>
      </c>
      <c r="G164">
        <v>187.13441242072901</v>
      </c>
      <c r="H164">
        <v>10.515274266060301</v>
      </c>
      <c r="I164">
        <v>54.410035676472503</v>
      </c>
      <c r="J164">
        <v>-1.6843991038505499</v>
      </c>
      <c r="K164">
        <v>495.59163298418099</v>
      </c>
      <c r="L164">
        <v>392.14713303618697</v>
      </c>
      <c r="M164">
        <v>42.447431871752102</v>
      </c>
      <c r="N164">
        <v>1.5225967580778601</v>
      </c>
      <c r="O164">
        <v>17.203107658157599</v>
      </c>
      <c r="P164">
        <v>217.34663927208601</v>
      </c>
      <c r="Q164">
        <v>0.222397854393972</v>
      </c>
    </row>
    <row r="165" spans="1:17" x14ac:dyDescent="0.3">
      <c r="A165" t="s">
        <v>410</v>
      </c>
      <c r="B165" t="s">
        <v>411</v>
      </c>
      <c r="C165" t="str">
        <f>IFERROR(VLOOKUP(Table1[[#This Row],[Ticker]],[1]!Table2[[Symbol]:[Industry]],2,FALSE),"-")</f>
        <v>-</v>
      </c>
      <c r="D165" t="s">
        <v>212</v>
      </c>
      <c r="E165">
        <v>55702.505422675</v>
      </c>
      <c r="F165">
        <v>970.15</v>
      </c>
      <c r="G165">
        <v>44.581187322814202</v>
      </c>
      <c r="H165">
        <v>-15.7318413123913</v>
      </c>
      <c r="I165">
        <v>30.857884365049902</v>
      </c>
      <c r="J165">
        <v>-4.8952028328072501</v>
      </c>
      <c r="K165">
        <v>982.831034905097</v>
      </c>
      <c r="L165">
        <v>796.37668185712198</v>
      </c>
      <c r="M165">
        <v>28.721550017155099</v>
      </c>
      <c r="N165">
        <v>0.67650219911808596</v>
      </c>
      <c r="O165">
        <v>24.444673504097199</v>
      </c>
      <c r="P165">
        <v>76.841049945315305</v>
      </c>
      <c r="Q165">
        <v>0.112303724824682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Row],[Ticker]],[1]!Table2[[Symbol]:[Industry]],2,FALSE),"-")</f>
        <v>-</v>
      </c>
      <c r="D166" t="s">
        <v>172</v>
      </c>
      <c r="E166">
        <v>54612.429157439998</v>
      </c>
      <c r="F166">
        <v>16824.150000000001</v>
      </c>
      <c r="G166">
        <v>-15.909162264620599</v>
      </c>
      <c r="H166">
        <v>1.83641837221315</v>
      </c>
      <c r="I166">
        <v>-8.9909385675116908</v>
      </c>
      <c r="J166">
        <v>0.23564852839754999</v>
      </c>
      <c r="K166">
        <v>16677.632909854299</v>
      </c>
      <c r="L166">
        <v>16396.435710803999</v>
      </c>
      <c r="M166">
        <v>46.2218636700348</v>
      </c>
      <c r="N166">
        <v>1.0243438887499701</v>
      </c>
      <c r="O166">
        <v>14.4188562275062</v>
      </c>
      <c r="P166">
        <v>11.0098280827815</v>
      </c>
      <c r="Q166">
        <v>-1.4415626600259E-2</v>
      </c>
    </row>
    <row r="167" spans="1:17" hidden="1" x14ac:dyDescent="0.3">
      <c r="A167" t="s">
        <v>414</v>
      </c>
      <c r="B167" t="s">
        <v>415</v>
      </c>
      <c r="C167" t="str">
        <f>IFERROR(VLOOKUP(Table1[[#This Row],[Ticker]],[1]!Table2[[Symbol]:[Industry]],2,FALSE),"-")</f>
        <v>-</v>
      </c>
      <c r="D167" t="s">
        <v>27</v>
      </c>
      <c r="E167">
        <v>54610</v>
      </c>
      <c r="F167">
        <v>1092.2</v>
      </c>
      <c r="G167">
        <v>11.3608421757508</v>
      </c>
      <c r="H167">
        <v>2.6878444051199799</v>
      </c>
      <c r="I167">
        <v>24.884242890628101</v>
      </c>
      <c r="J167">
        <v>-1.8819236671511801</v>
      </c>
      <c r="K167">
        <v>1078.85081357801</v>
      </c>
      <c r="M167">
        <v>36.641848923077603</v>
      </c>
      <c r="N167">
        <v>0.56027307468084597</v>
      </c>
      <c r="O167">
        <v>25.306720380882599</v>
      </c>
      <c r="P167">
        <v>44.662251655629099</v>
      </c>
    </row>
    <row r="168" spans="1:17" x14ac:dyDescent="0.3">
      <c r="A168" t="s">
        <v>416</v>
      </c>
      <c r="B168" t="s">
        <v>417</v>
      </c>
      <c r="C168" t="str">
        <f>IFERROR(VLOOKUP(Table1[[#This Row],[Ticker]],[1]!Table2[[Symbol]:[Industry]],2,FALSE),"-")</f>
        <v>-</v>
      </c>
      <c r="D168" t="s">
        <v>130</v>
      </c>
      <c r="E168">
        <v>54334.331289180001</v>
      </c>
      <c r="F168">
        <v>659.85</v>
      </c>
      <c r="G168">
        <v>45.461971071191897</v>
      </c>
      <c r="H168">
        <v>-16.865602922061399</v>
      </c>
      <c r="I168">
        <v>-2.3070261936489098</v>
      </c>
      <c r="J168">
        <v>-5.5674825078174797</v>
      </c>
      <c r="K168">
        <v>756.17220158622501</v>
      </c>
      <c r="L168">
        <v>652.51057555436</v>
      </c>
      <c r="M168">
        <v>15.142130217245199</v>
      </c>
      <c r="N168">
        <v>0.51693496811973805</v>
      </c>
      <c r="O168">
        <v>28.514056224899502</v>
      </c>
      <c r="P168">
        <v>70.064432989690701</v>
      </c>
      <c r="Q168">
        <v>0.15520522343391799</v>
      </c>
    </row>
    <row r="169" spans="1:17" x14ac:dyDescent="0.3">
      <c r="A169" t="s">
        <v>418</v>
      </c>
      <c r="B169" t="s">
        <v>419</v>
      </c>
      <c r="C169" t="str">
        <f>IFERROR(VLOOKUP(Table1[[#This Row],[Ticker]],[1]!Table2[[Symbol]:[Industry]],2,FALSE),"-")</f>
        <v>-</v>
      </c>
      <c r="D169" t="s">
        <v>34</v>
      </c>
      <c r="E169">
        <v>54144.878930338004</v>
      </c>
      <c r="F169">
        <v>118.93</v>
      </c>
      <c r="G169">
        <v>19.927312002272298</v>
      </c>
      <c r="H169">
        <v>2.9106553933020098</v>
      </c>
      <c r="I169">
        <v>-20.455266560557401</v>
      </c>
      <c r="J169">
        <v>0.77507998158458202</v>
      </c>
      <c r="K169">
        <v>124.247812971408</v>
      </c>
      <c r="L169">
        <v>121.30259729064601</v>
      </c>
      <c r="M169">
        <v>34.359976640935002</v>
      </c>
      <c r="N169">
        <v>0.74436202745874502</v>
      </c>
      <c r="O169">
        <v>32.809215504918797</v>
      </c>
      <c r="P169">
        <v>43.289156626505999</v>
      </c>
      <c r="Q169">
        <v>5.2802943097247E-2</v>
      </c>
    </row>
    <row r="170" spans="1:17" x14ac:dyDescent="0.3">
      <c r="A170" t="s">
        <v>420</v>
      </c>
      <c r="B170" t="s">
        <v>421</v>
      </c>
      <c r="C170" t="str">
        <f>IFERROR(VLOOKUP(Table1[[#This Row],[Ticker]],[1]!Table2[[Symbol]:[Industry]],2,FALSE),"-")</f>
        <v>-</v>
      </c>
      <c r="D170" t="s">
        <v>24</v>
      </c>
      <c r="E170">
        <v>53668.00069488</v>
      </c>
      <c r="F170">
        <v>71.760000000000005</v>
      </c>
      <c r="G170">
        <v>-41.060468704846599</v>
      </c>
      <c r="H170">
        <v>-9.9844966126199406</v>
      </c>
      <c r="I170">
        <v>-22.950314816408</v>
      </c>
      <c r="J170">
        <v>-0.251089206495478</v>
      </c>
      <c r="K170">
        <v>77.643469411827496</v>
      </c>
      <c r="L170">
        <v>79.551922832962603</v>
      </c>
      <c r="M170">
        <v>19.535186079326198</v>
      </c>
      <c r="N170">
        <v>0.99265577916486303</v>
      </c>
      <c r="O170">
        <v>40.328874024526101</v>
      </c>
      <c r="P170">
        <v>1.35593220338983</v>
      </c>
      <c r="Q170">
        <v>3.8970287565917E-2</v>
      </c>
    </row>
    <row r="171" spans="1:17" x14ac:dyDescent="0.3">
      <c r="A171" t="s">
        <v>422</v>
      </c>
      <c r="B171" t="s">
        <v>423</v>
      </c>
      <c r="C171" t="str">
        <f>IFERROR(VLOOKUP(Table1[[#This Row],[Ticker]],[1]!Table2[[Symbol]:[Industry]],2,FALSE),"-")</f>
        <v>-</v>
      </c>
      <c r="D171" t="s">
        <v>424</v>
      </c>
      <c r="E171">
        <v>53527.503140280001</v>
      </c>
      <c r="F171">
        <v>356.85</v>
      </c>
      <c r="G171">
        <v>34.066245637894603</v>
      </c>
      <c r="H171">
        <v>6.96222891176222</v>
      </c>
      <c r="I171">
        <v>13.4740852632494</v>
      </c>
      <c r="J171">
        <v>-0.26995848971240199</v>
      </c>
      <c r="K171">
        <v>335.268014613714</v>
      </c>
      <c r="L171">
        <v>287.87778353013499</v>
      </c>
      <c r="M171">
        <v>50.178707409224202</v>
      </c>
      <c r="N171">
        <v>1.18794117008439</v>
      </c>
      <c r="O171">
        <v>5.9128485357993403</v>
      </c>
      <c r="P171">
        <v>86.150234741784004</v>
      </c>
      <c r="Q171">
        <v>5.2384618378355001E-2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Row],[Ticker]],[1]!Table2[[Symbol]:[Industry]],2,FALSE),"-")</f>
        <v>-</v>
      </c>
      <c r="D172" t="s">
        <v>427</v>
      </c>
      <c r="E172">
        <v>53457.442952067002</v>
      </c>
      <c r="F172">
        <v>187.11</v>
      </c>
      <c r="G172">
        <v>6.0721933678268796</v>
      </c>
      <c r="H172">
        <v>7.3108910088127397</v>
      </c>
      <c r="I172">
        <v>7.2076220103630204</v>
      </c>
      <c r="J172">
        <v>7.1400595033610204</v>
      </c>
      <c r="K172">
        <v>179.00866198225401</v>
      </c>
      <c r="L172">
        <v>168.46907101191599</v>
      </c>
      <c r="M172">
        <v>49.577817757848401</v>
      </c>
      <c r="N172">
        <v>2.0280482739602799</v>
      </c>
      <c r="O172">
        <v>9.2619314841537008</v>
      </c>
      <c r="P172">
        <v>43.820138355111403</v>
      </c>
      <c r="Q172">
        <v>-8.3092947846889004E-2</v>
      </c>
    </row>
    <row r="173" spans="1:17" x14ac:dyDescent="0.3">
      <c r="A173" t="s">
        <v>428</v>
      </c>
      <c r="B173" t="s">
        <v>429</v>
      </c>
      <c r="C173" t="str">
        <f>IFERROR(VLOOKUP(Table1[[#This Row],[Ticker]],[1]!Table2[[Symbol]:[Industry]],2,FALSE),"-")</f>
        <v>-</v>
      </c>
      <c r="D173" t="s">
        <v>101</v>
      </c>
      <c r="E173">
        <v>53288.022573000002</v>
      </c>
      <c r="F173">
        <v>135.6</v>
      </c>
      <c r="G173">
        <v>116.856251551901</v>
      </c>
      <c r="H173">
        <v>-1.6570268783831501</v>
      </c>
      <c r="I173">
        <v>-17.131861691215899</v>
      </c>
      <c r="J173">
        <v>-3.5211426824313099</v>
      </c>
      <c r="K173">
        <v>139.98567292424701</v>
      </c>
      <c r="L173">
        <v>116.77053852607401</v>
      </c>
      <c r="M173">
        <v>29.540329315318601</v>
      </c>
      <c r="N173">
        <v>1.04039448199495</v>
      </c>
      <c r="O173">
        <v>25.7374631268436</v>
      </c>
      <c r="P173">
        <v>157.06161137440699</v>
      </c>
      <c r="Q173">
        <v>0.18305328291553799</v>
      </c>
    </row>
    <row r="174" spans="1:17" x14ac:dyDescent="0.3">
      <c r="A174" t="s">
        <v>430</v>
      </c>
      <c r="B174" t="s">
        <v>431</v>
      </c>
      <c r="C174" t="str">
        <f>IFERROR(VLOOKUP(Table1[[#This Row],[Ticker]],[1]!Table2[[Symbol]:[Industry]],2,FALSE),"-")</f>
        <v>-</v>
      </c>
      <c r="D174" t="s">
        <v>432</v>
      </c>
      <c r="E174">
        <v>53130.761928098997</v>
      </c>
      <c r="F174">
        <v>204.17</v>
      </c>
      <c r="G174">
        <v>-12.8965158676348</v>
      </c>
      <c r="H174">
        <v>-11.740505450686801</v>
      </c>
      <c r="I174">
        <v>3.9251871916240302</v>
      </c>
      <c r="J174">
        <v>-4.7394054886673898</v>
      </c>
      <c r="K174">
        <v>222.64412520673301</v>
      </c>
      <c r="L174">
        <v>202.44161309485801</v>
      </c>
      <c r="M174">
        <v>22.3884274472009</v>
      </c>
      <c r="N174">
        <v>0.93927319890854</v>
      </c>
      <c r="O174">
        <v>20.9286378997894</v>
      </c>
      <c r="P174">
        <v>31.722580645161202</v>
      </c>
      <c r="Q174">
        <v>5.5812871121038998E-2</v>
      </c>
    </row>
    <row r="175" spans="1:17" x14ac:dyDescent="0.3">
      <c r="A175" t="s">
        <v>433</v>
      </c>
      <c r="B175" t="s">
        <v>434</v>
      </c>
      <c r="C175" t="str">
        <f>IFERROR(VLOOKUP(Table1[[#This Row],[Ticker]],[1]!Table2[[Symbol]:[Industry]],2,FALSE),"-")</f>
        <v>-</v>
      </c>
      <c r="D175" t="s">
        <v>27</v>
      </c>
      <c r="E175">
        <v>52488.45</v>
      </c>
      <c r="F175">
        <v>1841.7</v>
      </c>
      <c r="G175">
        <v>-14.401537133259399</v>
      </c>
      <c r="H175">
        <v>0.358841741125695</v>
      </c>
      <c r="I175">
        <v>-1.39371841231718</v>
      </c>
      <c r="J175">
        <v>2.7331036020697401</v>
      </c>
      <c r="K175">
        <v>1857.8396155048899</v>
      </c>
      <c r="L175">
        <v>1789.60597199516</v>
      </c>
      <c r="M175">
        <v>40.741438407273399</v>
      </c>
      <c r="N175">
        <v>1.4538787458443601</v>
      </c>
      <c r="O175">
        <v>13.1916164413313</v>
      </c>
      <c r="P175">
        <v>19.327458857068802</v>
      </c>
      <c r="Q175">
        <v>2.1606575595910001E-3</v>
      </c>
    </row>
    <row r="176" spans="1:17" x14ac:dyDescent="0.3">
      <c r="A176" t="s">
        <v>435</v>
      </c>
      <c r="B176" t="s">
        <v>436</v>
      </c>
      <c r="C176" t="str">
        <f>IFERROR(VLOOKUP(Table1[[#This Row],[Ticker]],[1]!Table2[[Symbol]:[Industry]],2,FALSE),"-")</f>
        <v>-</v>
      </c>
      <c r="D176" t="s">
        <v>248</v>
      </c>
      <c r="E176">
        <v>52452.69345862</v>
      </c>
      <c r="F176">
        <v>1983.8</v>
      </c>
      <c r="G176">
        <v>2.3637225175055199</v>
      </c>
      <c r="H176">
        <v>-4.4671147436404297</v>
      </c>
      <c r="I176">
        <v>0.92862629356421</v>
      </c>
      <c r="J176">
        <v>0.88035357692030702</v>
      </c>
      <c r="K176">
        <v>2006.7323810376299</v>
      </c>
      <c r="L176">
        <v>1848.6576293457899</v>
      </c>
      <c r="M176">
        <v>41.324096804624098</v>
      </c>
      <c r="N176">
        <v>1.4041025127122</v>
      </c>
      <c r="O176">
        <v>10.013610242967999</v>
      </c>
      <c r="P176">
        <v>32.949100291525603</v>
      </c>
      <c r="Q176">
        <v>1.4296558726471001E-2</v>
      </c>
    </row>
    <row r="177" spans="1:17" x14ac:dyDescent="0.3">
      <c r="A177" t="s">
        <v>437</v>
      </c>
      <c r="B177" t="s">
        <v>438</v>
      </c>
      <c r="C177" t="str">
        <f>IFERROR(VLOOKUP(Table1[[#This Row],[Ticker]],[1]!Table2[[Symbol]:[Industry]],2,FALSE),"-")</f>
        <v>-</v>
      </c>
      <c r="D177" t="s">
        <v>310</v>
      </c>
      <c r="E177">
        <v>52150.037249699999</v>
      </c>
      <c r="F177">
        <v>4927.75</v>
      </c>
      <c r="G177">
        <v>-6.7028042568743098</v>
      </c>
      <c r="H177">
        <v>-4.1458161523402701</v>
      </c>
      <c r="I177">
        <v>-21.101961886382501</v>
      </c>
      <c r="J177">
        <v>-2.7494964113622702</v>
      </c>
      <c r="K177">
        <v>4980.1584682728999</v>
      </c>
      <c r="L177">
        <v>4879.5769939683096</v>
      </c>
      <c r="M177">
        <v>35.043021652126299</v>
      </c>
      <c r="N177">
        <v>0.75171446765223904</v>
      </c>
      <c r="O177">
        <v>19.189285170716801</v>
      </c>
      <c r="P177">
        <v>19.8674288494283</v>
      </c>
      <c r="Q177">
        <v>9.936636986396E-3</v>
      </c>
    </row>
    <row r="178" spans="1:17" x14ac:dyDescent="0.3">
      <c r="A178" t="s">
        <v>439</v>
      </c>
      <c r="B178" t="s">
        <v>440</v>
      </c>
      <c r="C178" t="str">
        <f>IFERROR(VLOOKUP(Table1[[#This Row],[Ticker]],[1]!Table2[[Symbol]:[Industry]],2,FALSE),"-")</f>
        <v>-</v>
      </c>
      <c r="D178" t="s">
        <v>34</v>
      </c>
      <c r="E178">
        <v>51052.604799592002</v>
      </c>
      <c r="F178">
        <v>58.81</v>
      </c>
      <c r="G178">
        <v>73.757416354115705</v>
      </c>
      <c r="H178">
        <v>-4.3741581208644504</v>
      </c>
      <c r="I178">
        <v>-21.038499259665699</v>
      </c>
      <c r="J178">
        <v>-5.6190968051839496</v>
      </c>
      <c r="K178">
        <v>63.121469011975798</v>
      </c>
      <c r="L178">
        <v>57.1877863076542</v>
      </c>
      <c r="M178">
        <v>22.424568550775501</v>
      </c>
      <c r="N178">
        <v>0.63543544583287803</v>
      </c>
      <c r="O178">
        <v>30.760074817207901</v>
      </c>
      <c r="P178">
        <v>97.348993288590606</v>
      </c>
      <c r="Q178">
        <v>0.104522225709186</v>
      </c>
    </row>
    <row r="179" spans="1:17" x14ac:dyDescent="0.3">
      <c r="A179" t="s">
        <v>441</v>
      </c>
      <c r="B179" t="s">
        <v>442</v>
      </c>
      <c r="C179" t="str">
        <f>IFERROR(VLOOKUP(Table1[[#This Row],[Ticker]],[1]!Table2[[Symbol]:[Industry]],2,FALSE),"-")</f>
        <v>-</v>
      </c>
      <c r="D179" t="s">
        <v>265</v>
      </c>
      <c r="E179">
        <v>50120.016904769996</v>
      </c>
      <c r="F179">
        <v>4450.3</v>
      </c>
      <c r="G179">
        <v>54.261819789508401</v>
      </c>
      <c r="H179">
        <v>-18.385097369432799</v>
      </c>
      <c r="I179">
        <v>27.9404333993613</v>
      </c>
      <c r="J179">
        <v>-6.98034646642816</v>
      </c>
      <c r="K179">
        <v>5023.0591940832401</v>
      </c>
      <c r="L179">
        <v>4175.2338429010897</v>
      </c>
      <c r="M179">
        <v>18.790638266221698</v>
      </c>
      <c r="N179">
        <v>0.33452443121483399</v>
      </c>
      <c r="O179">
        <v>31.225984765071999</v>
      </c>
      <c r="P179">
        <v>81.641190996102097</v>
      </c>
      <c r="Q179">
        <v>0.127874145449971</v>
      </c>
    </row>
    <row r="180" spans="1:17" x14ac:dyDescent="0.3">
      <c r="A180" t="s">
        <v>443</v>
      </c>
      <c r="B180" t="s">
        <v>444</v>
      </c>
      <c r="C180" t="str">
        <f>IFERROR(VLOOKUP(Table1[[#This Row],[Ticker]],[1]!Table2[[Symbol]:[Industry]],2,FALSE),"-")</f>
        <v>-</v>
      </c>
      <c r="D180" t="s">
        <v>21</v>
      </c>
      <c r="E180">
        <v>49901.786685514999</v>
      </c>
      <c r="F180">
        <v>2639.05</v>
      </c>
      <c r="G180">
        <v>-9.6748895598459992</v>
      </c>
      <c r="H180">
        <v>2.0203660528120801</v>
      </c>
      <c r="I180">
        <v>-7.0658352425954103</v>
      </c>
      <c r="J180">
        <v>-5.7854385377878801</v>
      </c>
      <c r="K180">
        <v>2636.3535375866099</v>
      </c>
      <c r="L180">
        <v>2470.93259016088</v>
      </c>
      <c r="M180">
        <v>30.422621452531601</v>
      </c>
      <c r="N180">
        <v>0.76106829840435197</v>
      </c>
      <c r="O180">
        <v>16.744661904852101</v>
      </c>
      <c r="P180">
        <v>27.5457928567976</v>
      </c>
      <c r="Q180">
        <v>-4.4633691579918998E-2</v>
      </c>
    </row>
    <row r="181" spans="1:17" x14ac:dyDescent="0.3">
      <c r="A181" t="s">
        <v>445</v>
      </c>
      <c r="B181" t="s">
        <v>446</v>
      </c>
      <c r="C181" t="str">
        <f>IFERROR(VLOOKUP(Table1[[#This Row],[Ticker]],[1]!Table2[[Symbol]:[Industry]],2,FALSE),"-")</f>
        <v>-</v>
      </c>
      <c r="D181" t="s">
        <v>92</v>
      </c>
      <c r="E181">
        <v>49212.848437499997</v>
      </c>
      <c r="F181">
        <v>1342.55</v>
      </c>
      <c r="G181">
        <v>112.108719249855</v>
      </c>
      <c r="H181">
        <v>-22.1171050882255</v>
      </c>
      <c r="I181">
        <v>43.798518242633897</v>
      </c>
      <c r="J181">
        <v>-5.5895541001545501</v>
      </c>
      <c r="K181">
        <v>1443.54002182351</v>
      </c>
      <c r="L181">
        <v>1082.82879533355</v>
      </c>
      <c r="M181">
        <v>22.720836817338299</v>
      </c>
      <c r="N181">
        <v>0.46336345454135103</v>
      </c>
      <c r="O181">
        <v>33.678447730065898</v>
      </c>
      <c r="P181">
        <v>198.34444444444401</v>
      </c>
      <c r="Q181">
        <v>0.19300848213989799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Row],[Ticker]],[1]!Table2[[Symbol]:[Industry]],2,FALSE),"-")</f>
        <v>-</v>
      </c>
      <c r="D182" t="s">
        <v>347</v>
      </c>
      <c r="E182">
        <v>48418.364004199997</v>
      </c>
      <c r="F182">
        <v>1463.3</v>
      </c>
      <c r="G182">
        <v>52.752141429957398</v>
      </c>
      <c r="H182">
        <v>1.1510441839905301</v>
      </c>
      <c r="I182">
        <v>32.873928825474302</v>
      </c>
      <c r="J182">
        <v>-1.0015532222517101</v>
      </c>
      <c r="K182">
        <v>1452.32768521406</v>
      </c>
      <c r="L182">
        <v>1222.5858457504801</v>
      </c>
      <c r="M182">
        <v>38.737683302750803</v>
      </c>
      <c r="N182">
        <v>0.59583645915951799</v>
      </c>
      <c r="O182">
        <v>6.6083509874940098</v>
      </c>
      <c r="P182">
        <v>84.248300176277994</v>
      </c>
      <c r="Q182">
        <v>2.8387365375616001E-2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Row],[Ticker]],[1]!Table2[[Symbol]:[Industry]],2,FALSE),"-")</f>
        <v>-</v>
      </c>
      <c r="D183" t="s">
        <v>116</v>
      </c>
      <c r="E183">
        <v>47360.288366200002</v>
      </c>
      <c r="F183">
        <v>364.4</v>
      </c>
      <c r="G183">
        <v>-30.5146054414204</v>
      </c>
      <c r="H183">
        <v>12.2557787178237</v>
      </c>
      <c r="I183">
        <v>-3.2309899645531099</v>
      </c>
      <c r="J183">
        <v>13.4443448067835</v>
      </c>
      <c r="K183">
        <v>341.63150041035499</v>
      </c>
      <c r="L183">
        <v>354.86572471919902</v>
      </c>
      <c r="M183">
        <v>62.128214407516502</v>
      </c>
      <c r="N183">
        <v>3.1445279748408099</v>
      </c>
      <c r="O183">
        <v>12.650933040614699</v>
      </c>
      <c r="P183">
        <v>27.5017494751574</v>
      </c>
      <c r="Q183">
        <v>-9.4813874548600003E-4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Row],[Ticker]],[1]!Table2[[Symbol]:[Industry]],2,FALSE),"-")</f>
        <v>-</v>
      </c>
      <c r="D184" t="s">
        <v>385</v>
      </c>
      <c r="E184">
        <v>47360.110611885</v>
      </c>
      <c r="F184">
        <v>1608.15</v>
      </c>
      <c r="G184">
        <v>30.715804215882699</v>
      </c>
      <c r="H184">
        <v>1.8127192879830201</v>
      </c>
      <c r="I184">
        <v>35.620487126992501</v>
      </c>
      <c r="J184">
        <v>-0.98249440983592595</v>
      </c>
      <c r="K184">
        <v>1526.1278609066001</v>
      </c>
      <c r="L184">
        <v>1286.23055792067</v>
      </c>
      <c r="M184">
        <v>42.8650237373338</v>
      </c>
      <c r="N184">
        <v>0.97031654052372596</v>
      </c>
      <c r="O184">
        <v>5.3633056617852803</v>
      </c>
      <c r="P184">
        <v>57.808743437515297</v>
      </c>
      <c r="Q184">
        <v>8.0296935900983996E-2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Row],[Ticker]],[1]!Table2[[Symbol]:[Industry]],2,FALSE),"-")</f>
        <v>-</v>
      </c>
      <c r="D185" t="s">
        <v>54</v>
      </c>
      <c r="E185">
        <v>47264.55615135</v>
      </c>
      <c r="F185">
        <v>635.9</v>
      </c>
      <c r="G185">
        <v>-35.335982423774396</v>
      </c>
      <c r="H185">
        <v>-3.7219718164930402</v>
      </c>
      <c r="I185">
        <v>-6.2613497102413298</v>
      </c>
      <c r="J185">
        <v>0.42624188575398902</v>
      </c>
      <c r="K185">
        <v>646.48585375519201</v>
      </c>
      <c r="L185">
        <v>656.12812665322394</v>
      </c>
      <c r="M185">
        <v>41.129939645653003</v>
      </c>
      <c r="N185">
        <v>0.82264235383062101</v>
      </c>
      <c r="O185">
        <v>27.913193898411599</v>
      </c>
      <c r="P185">
        <v>14.8455842513996</v>
      </c>
      <c r="Q185">
        <v>-4.2202580395279E-2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Row],[Ticker]],[1]!Table2[[Symbol]:[Industry]],2,FALSE),"-")</f>
        <v>-</v>
      </c>
      <c r="D186" t="s">
        <v>51</v>
      </c>
      <c r="E186">
        <v>47258.354274810001</v>
      </c>
      <c r="F186">
        <v>2789.65</v>
      </c>
      <c r="G186">
        <v>76.457346003108896</v>
      </c>
      <c r="H186">
        <v>10.145882548977699</v>
      </c>
      <c r="I186">
        <v>3.6796599228277498</v>
      </c>
      <c r="J186">
        <v>4.1673693665295204</v>
      </c>
      <c r="K186">
        <v>2569.0969813522001</v>
      </c>
      <c r="L186">
        <v>2168.6656127235701</v>
      </c>
      <c r="M186">
        <v>65.316442761912</v>
      </c>
      <c r="N186">
        <v>1.2491800904055299</v>
      </c>
      <c r="O186">
        <v>3.23517287114871</v>
      </c>
      <c r="P186">
        <v>101.41150138984101</v>
      </c>
      <c r="Q186">
        <v>5.4205949866142002E-2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Row],[Ticker]],[1]!Table2[[Symbol]:[Industry]],2,FALSE),"-")</f>
        <v>-</v>
      </c>
      <c r="D187" t="s">
        <v>24</v>
      </c>
      <c r="E187">
        <v>46870.329243128901</v>
      </c>
      <c r="F187">
        <v>191.37</v>
      </c>
      <c r="G187">
        <v>19.828617261279799</v>
      </c>
      <c r="H187">
        <v>4.3789226567156501</v>
      </c>
      <c r="I187">
        <v>20.864147935894501</v>
      </c>
      <c r="J187">
        <v>3.7883909019509299E-4</v>
      </c>
      <c r="K187">
        <v>184.394469749835</v>
      </c>
      <c r="L187">
        <v>162.63449784197999</v>
      </c>
      <c r="M187">
        <v>36.109529472732603</v>
      </c>
      <c r="N187">
        <v>1.46157173748882</v>
      </c>
      <c r="O187">
        <v>7.2007106652035304</v>
      </c>
      <c r="P187">
        <v>46.643678160919499</v>
      </c>
      <c r="Q187">
        <v>0.103747792963168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Row],[Ticker]],[1]!Table2[[Symbol]:[Industry]],2,FALSE),"-")</f>
        <v>-</v>
      </c>
      <c r="D188" t="s">
        <v>161</v>
      </c>
      <c r="E188">
        <v>46242.433684124997</v>
      </c>
      <c r="F188">
        <v>10910.95</v>
      </c>
      <c r="G188">
        <v>137.07274248321201</v>
      </c>
      <c r="H188">
        <v>-15.886405479615</v>
      </c>
      <c r="I188">
        <v>68.077823764756701</v>
      </c>
      <c r="J188">
        <v>0.57459370946204802</v>
      </c>
      <c r="K188">
        <v>11463.1150540815</v>
      </c>
      <c r="L188">
        <v>8466.0737082658507</v>
      </c>
      <c r="M188">
        <v>32.938819414563604</v>
      </c>
      <c r="N188">
        <v>0.57720501056311802</v>
      </c>
      <c r="O188">
        <v>31.812536946828601</v>
      </c>
      <c r="P188">
        <v>180.0623732642</v>
      </c>
      <c r="Q188">
        <v>0.17572350461639999</v>
      </c>
    </row>
    <row r="189" spans="1:17" x14ac:dyDescent="0.3">
      <c r="A189" t="s">
        <v>461</v>
      </c>
      <c r="B189" t="s">
        <v>462</v>
      </c>
      <c r="C189" t="str">
        <f>IFERROR(VLOOKUP(Table1[[#This Row],[Ticker]],[1]!Table2[[Symbol]:[Industry]],2,FALSE),"-")</f>
        <v>-</v>
      </c>
      <c r="D189" t="s">
        <v>21</v>
      </c>
      <c r="E189">
        <v>45911.714481554998</v>
      </c>
      <c r="F189">
        <v>1691.95</v>
      </c>
      <c r="G189">
        <v>24.066715523952102</v>
      </c>
      <c r="H189">
        <v>4.0902564622927802</v>
      </c>
      <c r="I189">
        <v>-8.3931904713907706</v>
      </c>
      <c r="J189">
        <v>-0.96226459178147505</v>
      </c>
      <c r="K189">
        <v>1686.53225107155</v>
      </c>
      <c r="L189">
        <v>1489.0516690854299</v>
      </c>
      <c r="M189">
        <v>30.293582062730501</v>
      </c>
      <c r="N189">
        <v>0.99047509396601896</v>
      </c>
      <c r="O189">
        <v>13.992730281627701</v>
      </c>
      <c r="P189">
        <v>63.0009633911368</v>
      </c>
      <c r="Q189">
        <v>0.178732792607251</v>
      </c>
    </row>
    <row r="190" spans="1:17" x14ac:dyDescent="0.3">
      <c r="A190" t="s">
        <v>463</v>
      </c>
      <c r="B190" t="s">
        <v>464</v>
      </c>
      <c r="C190" t="str">
        <f>IFERROR(VLOOKUP(Table1[[#This Row],[Ticker]],[1]!Table2[[Symbol]:[Industry]],2,FALSE),"-")</f>
        <v>-</v>
      </c>
      <c r="D190" t="s">
        <v>465</v>
      </c>
      <c r="E190">
        <v>45771.316193250001</v>
      </c>
      <c r="F190">
        <v>41036.25</v>
      </c>
      <c r="G190">
        <v>-17.617080368623601</v>
      </c>
      <c r="H190">
        <v>6.0880984359616797</v>
      </c>
      <c r="I190">
        <v>3.4677285612217901</v>
      </c>
      <c r="J190">
        <v>4.1947926524416603</v>
      </c>
      <c r="K190">
        <v>39606.360907538197</v>
      </c>
      <c r="L190">
        <v>38019.3988087998</v>
      </c>
      <c r="M190">
        <v>45.995791408054203</v>
      </c>
      <c r="N190">
        <v>0.75920281506168596</v>
      </c>
      <c r="O190">
        <v>4.5953273020804701</v>
      </c>
      <c r="P190">
        <v>24.0888659073693</v>
      </c>
      <c r="Q190">
        <v>-3.758878516345E-3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Row],[Ticker]],[1]!Table2[[Symbol]:[Industry]],2,FALSE),"-")</f>
        <v>-</v>
      </c>
      <c r="D191" t="s">
        <v>133</v>
      </c>
      <c r="E191">
        <v>45231.463363399998</v>
      </c>
      <c r="F191">
        <v>51158</v>
      </c>
      <c r="G191">
        <v>-2.1754937699992398</v>
      </c>
      <c r="H191">
        <v>-7.8108796354116201</v>
      </c>
      <c r="I191">
        <v>23.7552991155891</v>
      </c>
      <c r="J191">
        <v>1.0844639352157299</v>
      </c>
      <c r="K191">
        <v>53493.577929336803</v>
      </c>
      <c r="L191">
        <v>46214.740911897898</v>
      </c>
      <c r="M191">
        <v>20.148376143012101</v>
      </c>
      <c r="N191">
        <v>0.75152879007292495</v>
      </c>
      <c r="O191">
        <v>17.271980921849899</v>
      </c>
      <c r="P191">
        <v>46.258902100481102</v>
      </c>
      <c r="Q191">
        <v>-8.2794191667720004E-3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Row],[Ticker]],[1]!Table2[[Symbol]:[Industry]],2,FALSE),"-")</f>
        <v>-</v>
      </c>
      <c r="D192" t="s">
        <v>177</v>
      </c>
      <c r="E192">
        <v>44366.743556250003</v>
      </c>
      <c r="F192">
        <v>644.5</v>
      </c>
      <c r="G192">
        <v>16.661262326865799</v>
      </c>
      <c r="H192">
        <v>0.77561655968396903</v>
      </c>
      <c r="I192">
        <v>-4.7645351659015196</v>
      </c>
      <c r="J192">
        <v>-1.30423500723665</v>
      </c>
      <c r="K192">
        <v>624.26174811026203</v>
      </c>
      <c r="L192">
        <v>558.40550524304194</v>
      </c>
      <c r="M192">
        <v>44.273557193130102</v>
      </c>
      <c r="N192">
        <v>0.80796343567555196</v>
      </c>
      <c r="O192">
        <v>6.6408068269976503</v>
      </c>
      <c r="P192">
        <v>62.322125676866797</v>
      </c>
      <c r="Q192">
        <v>-6.2404574752189003E-2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Row],[Ticker]],[1]!Table2[[Symbol]:[Industry]],2,FALSE),"-")</f>
        <v>-</v>
      </c>
      <c r="D193" t="s">
        <v>75</v>
      </c>
      <c r="E193">
        <v>43986.349548804901</v>
      </c>
      <c r="F193">
        <v>2342.35</v>
      </c>
      <c r="G193">
        <v>-7.6044992703626901</v>
      </c>
      <c r="H193">
        <v>-9.5090531733878496</v>
      </c>
      <c r="I193">
        <v>-16.761058235054399</v>
      </c>
      <c r="J193">
        <v>-4.8891180480972096</v>
      </c>
      <c r="K193">
        <v>2579.5537749022801</v>
      </c>
      <c r="L193">
        <v>2423.5053827910501</v>
      </c>
      <c r="M193">
        <v>12.1477103710252</v>
      </c>
      <c r="N193">
        <v>1.18468643282685</v>
      </c>
      <c r="O193">
        <v>21.416526138279899</v>
      </c>
      <c r="P193">
        <v>29.9140321686078</v>
      </c>
      <c r="Q193">
        <v>-4.0274332853721E-2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Row],[Ticker]],[1]!Table2[[Symbol]:[Industry]],2,FALSE),"-")</f>
        <v>-</v>
      </c>
      <c r="D194" t="s">
        <v>34</v>
      </c>
      <c r="E194">
        <v>43550.447879849999</v>
      </c>
      <c r="F194">
        <v>61.5</v>
      </c>
      <c r="G194">
        <v>58.752352700281897</v>
      </c>
      <c r="H194">
        <v>-1.49577168780507</v>
      </c>
      <c r="I194">
        <v>-9.8130044413044306</v>
      </c>
      <c r="J194">
        <v>-5.2289253549716896</v>
      </c>
      <c r="K194">
        <v>65.424175516058895</v>
      </c>
      <c r="L194">
        <v>57.877468650752597</v>
      </c>
      <c r="M194">
        <v>24.355144902471999</v>
      </c>
      <c r="N194">
        <v>0.76341122349781498</v>
      </c>
      <c r="O194">
        <v>19.512195121951201</v>
      </c>
      <c r="P194">
        <v>82.492581602373804</v>
      </c>
      <c r="Q194">
        <v>0.12524024390071001</v>
      </c>
    </row>
    <row r="195" spans="1:17" hidden="1" x14ac:dyDescent="0.3">
      <c r="A195" t="s">
        <v>474</v>
      </c>
      <c r="B195" t="s">
        <v>475</v>
      </c>
      <c r="C195" t="str">
        <f>IFERROR(VLOOKUP(Table1[[#This Row],[Ticker]],[1]!Table2[[Symbol]:[Industry]],2,FALSE),"-")</f>
        <v>-</v>
      </c>
      <c r="D195" t="s">
        <v>161</v>
      </c>
      <c r="E195">
        <v>42923.641127399998</v>
      </c>
      <c r="F195">
        <v>1676.4</v>
      </c>
      <c r="G195">
        <v>483.91008210268899</v>
      </c>
      <c r="H195">
        <v>2.2779107147850399</v>
      </c>
      <c r="I195">
        <v>118.332649945778</v>
      </c>
      <c r="J195">
        <v>12.229372520003601</v>
      </c>
      <c r="K195">
        <v>1506.85132354548</v>
      </c>
      <c r="L195">
        <v>1036.28693732841</v>
      </c>
      <c r="M195">
        <v>58.965064189954603</v>
      </c>
      <c r="N195">
        <v>1.2395048514720699</v>
      </c>
      <c r="O195">
        <v>8.1066571224051405</v>
      </c>
      <c r="P195">
        <v>544.76923076923003</v>
      </c>
      <c r="Q195">
        <v>0.230136581199236</v>
      </c>
    </row>
    <row r="196" spans="1:17" x14ac:dyDescent="0.3">
      <c r="A196" t="s">
        <v>476</v>
      </c>
      <c r="B196" t="s">
        <v>477</v>
      </c>
      <c r="C196" t="str">
        <f>IFERROR(VLOOKUP(Table1[[#This Row],[Ticker]],[1]!Table2[[Symbol]:[Industry]],2,FALSE),"-")</f>
        <v>-</v>
      </c>
      <c r="D196" t="s">
        <v>478</v>
      </c>
      <c r="E196">
        <v>42891.5287236</v>
      </c>
      <c r="F196">
        <v>38074.800000000003</v>
      </c>
      <c r="G196">
        <v>15.9892979471262</v>
      </c>
      <c r="H196">
        <v>0.64998987810967102</v>
      </c>
      <c r="I196">
        <v>5.5407190813591001</v>
      </c>
      <c r="J196">
        <v>0.91074507267073002</v>
      </c>
      <c r="K196">
        <v>36966.1186105698</v>
      </c>
      <c r="L196">
        <v>32993.916900719101</v>
      </c>
      <c r="M196">
        <v>40.737742785359401</v>
      </c>
      <c r="N196">
        <v>0.68855969105111103</v>
      </c>
      <c r="O196">
        <v>7.3058821057497099</v>
      </c>
      <c r="P196">
        <v>42.987832356917501</v>
      </c>
      <c r="Q196">
        <v>4.1352544150663001E-2</v>
      </c>
    </row>
    <row r="197" spans="1:17" x14ac:dyDescent="0.3">
      <c r="A197" t="s">
        <v>479</v>
      </c>
      <c r="B197" t="s">
        <v>480</v>
      </c>
      <c r="C197" t="str">
        <f>IFERROR(VLOOKUP(Table1[[#This Row],[Ticker]],[1]!Table2[[Symbol]:[Industry]],2,FALSE),"-")</f>
        <v>-</v>
      </c>
      <c r="D197" t="s">
        <v>54</v>
      </c>
      <c r="E197">
        <v>42301.342063124997</v>
      </c>
      <c r="F197">
        <v>3838.95</v>
      </c>
      <c r="G197">
        <v>24.697664034045602</v>
      </c>
      <c r="H197">
        <v>-11.297623625622499</v>
      </c>
      <c r="I197">
        <v>-6.9090472590948497</v>
      </c>
      <c r="J197">
        <v>-3.2628455575353201</v>
      </c>
      <c r="K197">
        <v>4418.7010266707703</v>
      </c>
      <c r="L197">
        <v>4015.0649938480701</v>
      </c>
      <c r="M197">
        <v>17.466996861862501</v>
      </c>
      <c r="N197">
        <v>0.349128895786813</v>
      </c>
      <c r="O197">
        <v>30.1918493338022</v>
      </c>
      <c r="P197">
        <v>53.982993060847903</v>
      </c>
      <c r="Q197">
        <v>2.8621884219689999E-2</v>
      </c>
    </row>
    <row r="198" spans="1:17" x14ac:dyDescent="0.3">
      <c r="A198" t="s">
        <v>481</v>
      </c>
      <c r="B198" t="s">
        <v>482</v>
      </c>
      <c r="C198" t="str">
        <f>IFERROR(VLOOKUP(Table1[[#This Row],[Ticker]],[1]!Table2[[Symbol]:[Industry]],2,FALSE),"-")</f>
        <v>-</v>
      </c>
      <c r="D198" t="s">
        <v>265</v>
      </c>
      <c r="E198">
        <v>42098.9539458</v>
      </c>
      <c r="F198">
        <v>4463.3999999999996</v>
      </c>
      <c r="G198">
        <v>3.1425146636235599</v>
      </c>
      <c r="H198">
        <v>3.6136962846906302</v>
      </c>
      <c r="I198">
        <v>-8.4958797192180295</v>
      </c>
      <c r="J198">
        <v>-1.32100292307945</v>
      </c>
      <c r="K198">
        <v>4207.5187079647503</v>
      </c>
      <c r="L198">
        <v>3846.95041467695</v>
      </c>
      <c r="M198">
        <v>53.500718032686898</v>
      </c>
      <c r="N198">
        <v>0.67834588534017104</v>
      </c>
      <c r="O198">
        <v>7.4293139758928097</v>
      </c>
      <c r="P198">
        <v>33.632730048951302</v>
      </c>
      <c r="Q198">
        <v>9.6514553296338998E-2</v>
      </c>
    </row>
    <row r="199" spans="1:17" x14ac:dyDescent="0.3">
      <c r="A199" t="s">
        <v>483</v>
      </c>
      <c r="B199" t="s">
        <v>484</v>
      </c>
      <c r="C199" t="str">
        <f>IFERROR(VLOOKUP(Table1[[#This Row],[Ticker]],[1]!Table2[[Symbol]:[Industry]],2,FALSE),"-")</f>
        <v>-</v>
      </c>
      <c r="D199" t="s">
        <v>37</v>
      </c>
      <c r="E199">
        <v>41809.760000000002</v>
      </c>
      <c r="F199">
        <v>253.7</v>
      </c>
      <c r="G199">
        <v>74.885217275966994</v>
      </c>
      <c r="H199">
        <v>-3.9176970492965499</v>
      </c>
      <c r="I199">
        <v>-17.537785830284299</v>
      </c>
      <c r="J199">
        <v>-3.5798405787043999</v>
      </c>
      <c r="K199">
        <v>259.26505197928202</v>
      </c>
      <c r="L199">
        <v>225.63542649381901</v>
      </c>
      <c r="M199">
        <v>35.596776389689097</v>
      </c>
      <c r="N199">
        <v>2.3025288721908601</v>
      </c>
      <c r="O199">
        <v>27.985810011824899</v>
      </c>
      <c r="P199">
        <v>106.933115823817</v>
      </c>
      <c r="Q199">
        <v>4.9067267324799997E-2</v>
      </c>
    </row>
    <row r="200" spans="1:17" x14ac:dyDescent="0.3">
      <c r="A200" t="s">
        <v>485</v>
      </c>
      <c r="B200" t="s">
        <v>486</v>
      </c>
      <c r="C200" t="str">
        <f>IFERROR(VLOOKUP(Table1[[#This Row],[Ticker]],[1]!Table2[[Symbol]:[Industry]],2,FALSE),"-")</f>
        <v>-</v>
      </c>
      <c r="D200" t="s">
        <v>310</v>
      </c>
      <c r="E200">
        <v>41700.304224</v>
      </c>
      <c r="F200">
        <v>6696</v>
      </c>
      <c r="G200">
        <v>-29.645209627034699</v>
      </c>
      <c r="H200">
        <v>-3.0836290729022799</v>
      </c>
      <c r="I200">
        <v>-22.692613493881002</v>
      </c>
      <c r="J200">
        <v>1.06153436955768</v>
      </c>
      <c r="K200">
        <v>7055.1854290710899</v>
      </c>
      <c r="L200">
        <v>7390.05143447309</v>
      </c>
      <c r="M200">
        <v>23.380754414963601</v>
      </c>
      <c r="N200">
        <v>0.66970433419139397</v>
      </c>
      <c r="O200">
        <v>37.395459976105101</v>
      </c>
      <c r="P200">
        <v>4.44222610431743</v>
      </c>
      <c r="Q200">
        <v>3.2087113474037997E-2</v>
      </c>
    </row>
    <row r="201" spans="1:17" x14ac:dyDescent="0.3">
      <c r="A201" t="s">
        <v>487</v>
      </c>
      <c r="B201" t="s">
        <v>488</v>
      </c>
      <c r="C201" t="str">
        <f>IFERROR(VLOOKUP(Table1[[#This Row],[Ticker]],[1]!Table2[[Symbol]:[Industry]],2,FALSE),"-")</f>
        <v>-</v>
      </c>
      <c r="D201" t="s">
        <v>54</v>
      </c>
      <c r="E201">
        <v>41685.304236295997</v>
      </c>
      <c r="F201">
        <v>167.23</v>
      </c>
      <c r="G201">
        <v>6.9054096651525398</v>
      </c>
      <c r="H201">
        <v>-10.153107160287201</v>
      </c>
      <c r="I201">
        <v>-11.210847257387501</v>
      </c>
      <c r="J201">
        <v>-3.0802466966251498</v>
      </c>
      <c r="K201">
        <v>175.17050093406499</v>
      </c>
      <c r="L201">
        <v>160.076242406886</v>
      </c>
      <c r="M201">
        <v>24.763767549732901</v>
      </c>
      <c r="N201">
        <v>0.59042635912798502</v>
      </c>
      <c r="O201">
        <v>16.157388028463799</v>
      </c>
      <c r="P201">
        <v>43.545064377682301</v>
      </c>
      <c r="Q201">
        <v>7.9178583308303005E-2</v>
      </c>
    </row>
    <row r="202" spans="1:17" x14ac:dyDescent="0.3">
      <c r="A202" t="s">
        <v>489</v>
      </c>
      <c r="B202" t="s">
        <v>490</v>
      </c>
      <c r="C202" t="str">
        <f>IFERROR(VLOOKUP(Table1[[#This Row],[Ticker]],[1]!Table2[[Symbol]:[Industry]],2,FALSE),"-")</f>
        <v>-</v>
      </c>
      <c r="D202" t="s">
        <v>296</v>
      </c>
      <c r="E202">
        <v>41228.206468274999</v>
      </c>
      <c r="F202">
        <v>3022.75</v>
      </c>
      <c r="G202">
        <v>24.753807974242701</v>
      </c>
      <c r="H202">
        <v>10.6433524817137</v>
      </c>
      <c r="I202">
        <v>25.031900113405399</v>
      </c>
      <c r="J202">
        <v>1.66535997714314</v>
      </c>
      <c r="K202">
        <v>2709.6833425249301</v>
      </c>
      <c r="L202">
        <v>2403.2741342654199</v>
      </c>
      <c r="M202">
        <v>59.851806913399699</v>
      </c>
      <c r="N202">
        <v>1.07858254938756</v>
      </c>
      <c r="O202">
        <v>4.8383094863948299</v>
      </c>
      <c r="P202">
        <v>57.283346775242599</v>
      </c>
      <c r="Q202">
        <v>2.2502935861359999E-2</v>
      </c>
    </row>
    <row r="203" spans="1:17" x14ac:dyDescent="0.3">
      <c r="A203" t="s">
        <v>491</v>
      </c>
      <c r="B203" t="s">
        <v>492</v>
      </c>
      <c r="C203" t="str">
        <f>IFERROR(VLOOKUP(Table1[[#This Row],[Ticker]],[1]!Table2[[Symbol]:[Industry]],2,FALSE),"-")</f>
        <v>-</v>
      </c>
      <c r="D203" t="s">
        <v>493</v>
      </c>
      <c r="E203">
        <v>40940.25</v>
      </c>
      <c r="F203">
        <v>481.65</v>
      </c>
      <c r="G203">
        <v>60.205335272690903</v>
      </c>
      <c r="H203">
        <v>-13.6146290905348</v>
      </c>
      <c r="I203">
        <v>28.798453571346599</v>
      </c>
      <c r="J203">
        <v>-7.6780161951532504</v>
      </c>
      <c r="K203">
        <v>523.69219960683301</v>
      </c>
      <c r="L203">
        <v>413.29034909166899</v>
      </c>
      <c r="M203">
        <v>13.1797934143337</v>
      </c>
      <c r="N203">
        <v>0.79371543860527405</v>
      </c>
      <c r="O203">
        <v>28.796844181459502</v>
      </c>
      <c r="P203">
        <v>99.275961936284602</v>
      </c>
      <c r="Q203">
        <v>0.138897403679272</v>
      </c>
    </row>
    <row r="204" spans="1:17" x14ac:dyDescent="0.3">
      <c r="A204" t="s">
        <v>494</v>
      </c>
      <c r="B204" t="s">
        <v>495</v>
      </c>
      <c r="C204" t="str">
        <f>IFERROR(VLOOKUP(Table1[[#This Row],[Ticker]],[1]!Table2[[Symbol]:[Industry]],2,FALSE),"-")</f>
        <v>-</v>
      </c>
      <c r="D204" t="s">
        <v>51</v>
      </c>
      <c r="E204">
        <v>40228.743519359901</v>
      </c>
      <c r="F204">
        <v>1425.6</v>
      </c>
      <c r="G204">
        <v>51.774335496354603</v>
      </c>
      <c r="H204">
        <v>6.5893620991313897</v>
      </c>
      <c r="I204">
        <v>51.713011181979603</v>
      </c>
      <c r="J204">
        <v>2.2217622171055398</v>
      </c>
      <c r="K204">
        <v>1307.03215020576</v>
      </c>
      <c r="L204">
        <v>1044.0256029437001</v>
      </c>
      <c r="M204">
        <v>52.854104745393201</v>
      </c>
      <c r="N204">
        <v>0.75652716990017099</v>
      </c>
      <c r="O204">
        <v>3.7738496071829402</v>
      </c>
      <c r="P204">
        <v>97.424179476526703</v>
      </c>
      <c r="Q204">
        <v>0.11329372840184999</v>
      </c>
    </row>
    <row r="205" spans="1:17" hidden="1" x14ac:dyDescent="0.3">
      <c r="A205" t="s">
        <v>496</v>
      </c>
      <c r="B205" t="s">
        <v>497</v>
      </c>
      <c r="C205" t="str">
        <f>IFERROR(VLOOKUP(Table1[[#This Row],[Ticker]],[1]!Table2[[Symbol]:[Industry]],2,FALSE),"-")</f>
        <v>-</v>
      </c>
      <c r="D205" t="s">
        <v>34</v>
      </c>
      <c r="E205">
        <v>40165.162484921901</v>
      </c>
      <c r="F205">
        <v>59.26</v>
      </c>
      <c r="G205">
        <v>68.848388418494295</v>
      </c>
      <c r="H205">
        <v>3.5405952370596099</v>
      </c>
      <c r="I205">
        <v>-27.6138052169335</v>
      </c>
      <c r="J205">
        <v>-7.94143253750378</v>
      </c>
      <c r="K205">
        <v>62.169173885621198</v>
      </c>
      <c r="L205">
        <v>55.210210976911</v>
      </c>
      <c r="M205">
        <v>30.930277373608</v>
      </c>
      <c r="N205">
        <v>1.6734333998267299</v>
      </c>
      <c r="O205">
        <v>30.7796152548093</v>
      </c>
      <c r="P205">
        <v>93.029315960912001</v>
      </c>
      <c r="Q205">
        <v>0.113633676426241</v>
      </c>
    </row>
    <row r="206" spans="1:17" x14ac:dyDescent="0.3">
      <c r="A206" t="s">
        <v>498</v>
      </c>
      <c r="B206" t="s">
        <v>499</v>
      </c>
      <c r="C206" t="str">
        <f>IFERROR(VLOOKUP(Table1[[#This Row],[Ticker]],[1]!Table2[[Symbol]:[Industry]],2,FALSE),"-")</f>
        <v>-</v>
      </c>
      <c r="D206" t="s">
        <v>500</v>
      </c>
      <c r="E206">
        <v>40159.758661425003</v>
      </c>
      <c r="F206">
        <v>3698.25</v>
      </c>
      <c r="G206">
        <v>22.114929199420001</v>
      </c>
      <c r="H206">
        <v>-7.9569530297992204</v>
      </c>
      <c r="I206">
        <v>16.026418954022201</v>
      </c>
      <c r="J206">
        <v>-6.1814883377361598</v>
      </c>
      <c r="K206">
        <v>3956.0393346700398</v>
      </c>
      <c r="L206">
        <v>3406.5110320071899</v>
      </c>
      <c r="M206">
        <v>20.959846454500301</v>
      </c>
      <c r="N206">
        <v>1.1807197270768901</v>
      </c>
      <c r="O206">
        <v>19.233421212735699</v>
      </c>
      <c r="P206">
        <v>46.175889328063199</v>
      </c>
      <c r="Q206">
        <v>0.12561141341591101</v>
      </c>
    </row>
    <row r="207" spans="1:17" x14ac:dyDescent="0.3">
      <c r="A207" t="s">
        <v>501</v>
      </c>
      <c r="B207" t="s">
        <v>502</v>
      </c>
      <c r="C207" t="str">
        <f>IFERROR(VLOOKUP(Table1[[#This Row],[Ticker]],[1]!Table2[[Symbol]:[Industry]],2,FALSE),"-")</f>
        <v>-</v>
      </c>
      <c r="D207" t="s">
        <v>385</v>
      </c>
      <c r="E207">
        <v>40048.670685555</v>
      </c>
      <c r="F207">
        <v>533.54999999999995</v>
      </c>
      <c r="G207">
        <v>-35.003069598841002</v>
      </c>
      <c r="H207">
        <v>-6.2985486177514796</v>
      </c>
      <c r="I207">
        <v>1.32133398696144</v>
      </c>
      <c r="J207">
        <v>-1.4261917329218201</v>
      </c>
      <c r="K207">
        <v>543.82844372948898</v>
      </c>
      <c r="L207">
        <v>548.43295492790696</v>
      </c>
      <c r="M207">
        <v>38.474529743130397</v>
      </c>
      <c r="N207">
        <v>0.87814606217996105</v>
      </c>
      <c r="O207">
        <v>19.773217130540701</v>
      </c>
      <c r="P207">
        <v>19.149173738276001</v>
      </c>
      <c r="Q207">
        <v>-0.13305662047001399</v>
      </c>
    </row>
    <row r="208" spans="1:17" x14ac:dyDescent="0.3">
      <c r="A208" t="s">
        <v>503</v>
      </c>
      <c r="B208" t="s">
        <v>504</v>
      </c>
      <c r="C208" t="str">
        <f>IFERROR(VLOOKUP(Table1[[#This Row],[Ticker]],[1]!Table2[[Symbol]:[Industry]],2,FALSE),"-")</f>
        <v>-</v>
      </c>
      <c r="D208" t="s">
        <v>505</v>
      </c>
      <c r="E208">
        <v>40048.133923499998</v>
      </c>
      <c r="F208">
        <v>334.5</v>
      </c>
      <c r="G208">
        <v>5.0332580401234601</v>
      </c>
      <c r="H208">
        <v>-6.8404880068800402</v>
      </c>
      <c r="I208">
        <v>2.6333879396840998</v>
      </c>
      <c r="J208">
        <v>-2.61769440656925</v>
      </c>
      <c r="K208">
        <v>340.42657505974603</v>
      </c>
      <c r="L208">
        <v>299.32616412536203</v>
      </c>
      <c r="M208">
        <v>31.1400548010031</v>
      </c>
      <c r="N208">
        <v>0.61892845914916805</v>
      </c>
      <c r="O208">
        <v>12.6457399103139</v>
      </c>
      <c r="P208">
        <v>53.793103448275801</v>
      </c>
      <c r="Q208">
        <v>-4.8238476552163997E-2</v>
      </c>
    </row>
    <row r="209" spans="1:17" hidden="1" x14ac:dyDescent="0.3">
      <c r="A209" t="s">
        <v>506</v>
      </c>
      <c r="B209" t="s">
        <v>507</v>
      </c>
      <c r="C209" t="str">
        <f>IFERROR(VLOOKUP(Table1[[#This Row],[Ticker]],[1]!Table2[[Symbol]:[Industry]],2,FALSE),"-")</f>
        <v>-</v>
      </c>
      <c r="D209" t="s">
        <v>21</v>
      </c>
      <c r="E209">
        <v>39879.244841649997</v>
      </c>
      <c r="F209">
        <v>983.05</v>
      </c>
      <c r="G209">
        <v>-48.061021342496701</v>
      </c>
      <c r="H209">
        <v>-2.1467428498572301</v>
      </c>
      <c r="I209">
        <v>-22.431813471945901</v>
      </c>
      <c r="J209">
        <v>0.67149046838998105</v>
      </c>
      <c r="K209">
        <v>1016.8325769002601</v>
      </c>
      <c r="M209">
        <v>31.961436301311</v>
      </c>
      <c r="N209">
        <v>0.61367190883239497</v>
      </c>
      <c r="O209">
        <v>42.413915874065403</v>
      </c>
      <c r="P209">
        <v>1.3349139263993199</v>
      </c>
    </row>
    <row r="210" spans="1:17" x14ac:dyDescent="0.3">
      <c r="A210" t="s">
        <v>508</v>
      </c>
      <c r="B210" t="s">
        <v>509</v>
      </c>
      <c r="C210" t="str">
        <f>IFERROR(VLOOKUP(Table1[[#This Row],[Ticker]],[1]!Table2[[Symbol]:[Industry]],2,FALSE),"-")</f>
        <v>-</v>
      </c>
      <c r="D210" t="s">
        <v>21</v>
      </c>
      <c r="E210">
        <v>39322.651508800001</v>
      </c>
      <c r="F210">
        <v>5896</v>
      </c>
      <c r="G210">
        <v>-3.64331078889008</v>
      </c>
      <c r="H210">
        <v>0.868227081474093</v>
      </c>
      <c r="I210">
        <v>-19.541056762365301</v>
      </c>
      <c r="J210">
        <v>-3.0803250624027898</v>
      </c>
      <c r="K210">
        <v>5753.7642149767998</v>
      </c>
      <c r="L210">
        <v>5525.2090857490302</v>
      </c>
      <c r="M210">
        <v>31.195429068472201</v>
      </c>
      <c r="N210">
        <v>0.72473274931811704</v>
      </c>
      <c r="O210">
        <v>16.137211668928</v>
      </c>
      <c r="P210">
        <v>37.524053880692698</v>
      </c>
      <c r="Q210">
        <v>6.2988120306800002E-4</v>
      </c>
    </row>
    <row r="211" spans="1:17" x14ac:dyDescent="0.3">
      <c r="A211" t="s">
        <v>510</v>
      </c>
      <c r="B211" t="s">
        <v>511</v>
      </c>
      <c r="C211" t="str">
        <f>IFERROR(VLOOKUP(Table1[[#This Row],[Ticker]],[1]!Table2[[Symbol]:[Industry]],2,FALSE),"-")</f>
        <v>-</v>
      </c>
      <c r="D211" t="s">
        <v>512</v>
      </c>
      <c r="E211">
        <v>39302.0986041</v>
      </c>
      <c r="F211">
        <v>597.75</v>
      </c>
      <c r="G211">
        <v>-6.5358697073313703</v>
      </c>
      <c r="H211">
        <v>4.0710401153305797</v>
      </c>
      <c r="I211">
        <v>15.1620320389721</v>
      </c>
      <c r="J211">
        <v>2.3305965948398599</v>
      </c>
      <c r="K211">
        <v>556.12941448817298</v>
      </c>
      <c r="L211">
        <v>517.53017573828402</v>
      </c>
      <c r="M211">
        <v>58.0977677799753</v>
      </c>
      <c r="N211">
        <v>0.71017406340940403</v>
      </c>
      <c r="O211">
        <v>2.9611041405269898</v>
      </c>
      <c r="P211">
        <v>41.9665122907018</v>
      </c>
      <c r="Q211">
        <v>-7.9121988010882993E-2</v>
      </c>
    </row>
    <row r="212" spans="1:17" x14ac:dyDescent="0.3">
      <c r="A212" t="s">
        <v>513</v>
      </c>
      <c r="B212" t="s">
        <v>514</v>
      </c>
      <c r="C212" t="str">
        <f>IFERROR(VLOOKUP(Table1[[#This Row],[Ticker]],[1]!Table2[[Symbol]:[Industry]],2,FALSE),"-")</f>
        <v>-</v>
      </c>
      <c r="D212" t="s">
        <v>405</v>
      </c>
      <c r="E212">
        <v>39253.0743321599</v>
      </c>
      <c r="F212">
        <v>1414.4</v>
      </c>
      <c r="G212">
        <v>-27.189314405493299</v>
      </c>
      <c r="H212">
        <v>-8.6133580830863092</v>
      </c>
      <c r="I212">
        <v>-8.5848221940313305</v>
      </c>
      <c r="J212">
        <v>-2.6512331426851299</v>
      </c>
      <c r="K212">
        <v>1530.6161602429499</v>
      </c>
      <c r="L212">
        <v>1525.9429354307099</v>
      </c>
      <c r="M212">
        <v>24.180627123302099</v>
      </c>
      <c r="N212">
        <v>0.64365330420674405</v>
      </c>
      <c r="O212">
        <v>27.262443438914001</v>
      </c>
      <c r="P212">
        <v>8.3831417624521105</v>
      </c>
      <c r="Q212">
        <v>5.3165788740930003E-2</v>
      </c>
    </row>
    <row r="213" spans="1:17" x14ac:dyDescent="0.3">
      <c r="A213" t="s">
        <v>515</v>
      </c>
      <c r="B213" t="s">
        <v>516</v>
      </c>
      <c r="C213" t="str">
        <f>IFERROR(VLOOKUP(Table1[[#This Row],[Ticker]],[1]!Table2[[Symbol]:[Industry]],2,FALSE),"-")</f>
        <v>-</v>
      </c>
      <c r="D213" t="s">
        <v>212</v>
      </c>
      <c r="E213">
        <v>38199.885115069999</v>
      </c>
      <c r="F213">
        <v>651.35</v>
      </c>
      <c r="G213">
        <v>-5.8980368395170997</v>
      </c>
      <c r="H213">
        <v>1.50822216145966</v>
      </c>
      <c r="I213">
        <v>-6.2321600811992202</v>
      </c>
      <c r="J213">
        <v>-2.0256639972009398</v>
      </c>
      <c r="K213">
        <v>669.95957092579897</v>
      </c>
      <c r="L213">
        <v>629.83918539566002</v>
      </c>
      <c r="M213">
        <v>30.820509494274202</v>
      </c>
      <c r="N213">
        <v>0.90205451152092297</v>
      </c>
      <c r="O213">
        <v>17.3716128041759</v>
      </c>
      <c r="P213">
        <v>33.446015160827699</v>
      </c>
      <c r="Q213">
        <v>1.0329803287397001E-2</v>
      </c>
    </row>
    <row r="214" spans="1:17" x14ac:dyDescent="0.3">
      <c r="A214" t="s">
        <v>517</v>
      </c>
      <c r="B214" t="s">
        <v>518</v>
      </c>
      <c r="C214" t="str">
        <f>IFERROR(VLOOKUP(Table1[[#This Row],[Ticker]],[1]!Table2[[Symbol]:[Industry]],2,FALSE),"-")</f>
        <v>-</v>
      </c>
      <c r="D214" t="s">
        <v>251</v>
      </c>
      <c r="E214">
        <v>37984.7833235</v>
      </c>
      <c r="F214">
        <v>601.25</v>
      </c>
      <c r="G214">
        <v>70.988788573182802</v>
      </c>
      <c r="H214">
        <v>-6.88698528527528</v>
      </c>
      <c r="I214">
        <v>9.7692572279636494</v>
      </c>
      <c r="J214">
        <v>-3.6292695636538301</v>
      </c>
      <c r="K214">
        <v>629.85501059775299</v>
      </c>
      <c r="L214">
        <v>529.54904676523097</v>
      </c>
      <c r="M214">
        <v>25.839524033699199</v>
      </c>
      <c r="N214">
        <v>1.25987647198052</v>
      </c>
      <c r="O214">
        <v>14.079002079002001</v>
      </c>
      <c r="P214">
        <v>96.454827642542</v>
      </c>
      <c r="Q214">
        <v>3.6053321842005E-2</v>
      </c>
    </row>
    <row r="215" spans="1:17" x14ac:dyDescent="0.3">
      <c r="A215" t="s">
        <v>519</v>
      </c>
      <c r="B215" t="s">
        <v>520</v>
      </c>
      <c r="C215" t="str">
        <f>IFERROR(VLOOKUP(Table1[[#This Row],[Ticker]],[1]!Table2[[Symbol]:[Industry]],2,FALSE),"-")</f>
        <v>-</v>
      </c>
      <c r="D215" t="s">
        <v>274</v>
      </c>
      <c r="E215">
        <v>37513.870374120001</v>
      </c>
      <c r="F215">
        <v>496.9</v>
      </c>
      <c r="G215">
        <v>30.479999917109001</v>
      </c>
      <c r="H215">
        <v>9.6072395350251405</v>
      </c>
      <c r="I215">
        <v>-0.61777942030809196</v>
      </c>
      <c r="J215">
        <v>3.96944602401642</v>
      </c>
      <c r="K215">
        <v>479.02745755856603</v>
      </c>
      <c r="L215">
        <v>428.36950788205201</v>
      </c>
      <c r="M215">
        <v>51.003614359516803</v>
      </c>
      <c r="N215">
        <v>1.1999434122991699</v>
      </c>
      <c r="O215">
        <v>7.1141074662910198</v>
      </c>
      <c r="P215">
        <v>61.069692058346803</v>
      </c>
      <c r="Q215">
        <v>8.0553956696514994E-2</v>
      </c>
    </row>
    <row r="216" spans="1:17" x14ac:dyDescent="0.3">
      <c r="A216" t="s">
        <v>521</v>
      </c>
      <c r="B216" t="s">
        <v>522</v>
      </c>
      <c r="C216" t="str">
        <f>IFERROR(VLOOKUP(Table1[[#This Row],[Ticker]],[1]!Table2[[Symbol]:[Industry]],2,FALSE),"-")</f>
        <v>-</v>
      </c>
      <c r="D216" t="s">
        <v>177</v>
      </c>
      <c r="E216">
        <v>37492.042847999997</v>
      </c>
      <c r="F216">
        <v>535.6</v>
      </c>
      <c r="G216">
        <v>-5.7836903386512901</v>
      </c>
      <c r="H216">
        <v>1.83747103750312</v>
      </c>
      <c r="I216">
        <v>8.6044130738905693</v>
      </c>
      <c r="J216">
        <v>0.58337060003949703</v>
      </c>
      <c r="K216">
        <v>509.144920564046</v>
      </c>
      <c r="L216">
        <v>464.757520206295</v>
      </c>
      <c r="M216">
        <v>48.9839893281301</v>
      </c>
      <c r="N216">
        <v>0.52725988166708604</v>
      </c>
      <c r="O216">
        <v>4.4436146377893904</v>
      </c>
      <c r="P216">
        <v>42.560553633217999</v>
      </c>
      <c r="Q216">
        <v>-3.9392010863078003E-2</v>
      </c>
    </row>
    <row r="217" spans="1:17" x14ac:dyDescent="0.3">
      <c r="A217" t="s">
        <v>523</v>
      </c>
      <c r="B217" t="s">
        <v>524</v>
      </c>
      <c r="C217" t="str">
        <f>IFERROR(VLOOKUP(Table1[[#This Row],[Ticker]],[1]!Table2[[Symbol]:[Industry]],2,FALSE),"-")</f>
        <v>-</v>
      </c>
      <c r="D217" t="s">
        <v>359</v>
      </c>
      <c r="E217">
        <v>37433.198483624998</v>
      </c>
      <c r="F217">
        <v>716.25</v>
      </c>
      <c r="G217">
        <v>-13.0098157331979</v>
      </c>
      <c r="H217">
        <v>-3.8756399070674501</v>
      </c>
      <c r="I217">
        <v>16.139618976607899</v>
      </c>
      <c r="J217">
        <v>2.2343826490885701</v>
      </c>
      <c r="K217">
        <v>723.92534821764798</v>
      </c>
      <c r="L217">
        <v>636.42643101077601</v>
      </c>
      <c r="M217">
        <v>40.9751051028123</v>
      </c>
      <c r="N217">
        <v>1.5487782763354301</v>
      </c>
      <c r="O217">
        <v>11.553228621291399</v>
      </c>
      <c r="P217">
        <v>45.579268292682897</v>
      </c>
    </row>
    <row r="218" spans="1:17" x14ac:dyDescent="0.3">
      <c r="A218" t="s">
        <v>525</v>
      </c>
      <c r="B218" t="s">
        <v>526</v>
      </c>
      <c r="C218" t="str">
        <f>IFERROR(VLOOKUP(Table1[[#This Row],[Ticker]],[1]!Table2[[Symbol]:[Industry]],2,FALSE),"-")</f>
        <v>-</v>
      </c>
      <c r="D218" t="s">
        <v>37</v>
      </c>
      <c r="E218">
        <v>36549.379822755</v>
      </c>
      <c r="F218">
        <v>1059.05</v>
      </c>
      <c r="G218">
        <v>11.936329615874399</v>
      </c>
      <c r="H218">
        <v>8.3373427144658603</v>
      </c>
      <c r="I218">
        <v>6.5885679875349501</v>
      </c>
      <c r="J218">
        <v>1.1616726740586301</v>
      </c>
      <c r="K218">
        <v>1027.47104918419</v>
      </c>
      <c r="L218">
        <v>965.19968072619804</v>
      </c>
      <c r="M218">
        <v>43.287165755389502</v>
      </c>
      <c r="N218">
        <v>0.70119027460099104</v>
      </c>
      <c r="O218">
        <v>6.9354610263915699</v>
      </c>
      <c r="P218">
        <v>37.5121729533207</v>
      </c>
      <c r="Q218">
        <v>-4.8306233013036999E-2</v>
      </c>
    </row>
    <row r="219" spans="1:17" x14ac:dyDescent="0.3">
      <c r="A219" t="s">
        <v>527</v>
      </c>
      <c r="B219" t="s">
        <v>528</v>
      </c>
      <c r="C219" t="str">
        <f>IFERROR(VLOOKUP(Table1[[#This Row],[Ticker]],[1]!Table2[[Symbol]:[Industry]],2,FALSE),"-")</f>
        <v>-</v>
      </c>
      <c r="D219" t="s">
        <v>46</v>
      </c>
      <c r="E219">
        <v>36523.872000000003</v>
      </c>
      <c r="F219">
        <v>60.48</v>
      </c>
      <c r="G219">
        <v>111.03363689583099</v>
      </c>
      <c r="H219">
        <v>-9.2605448532073904</v>
      </c>
      <c r="I219">
        <v>-23.0698163772553</v>
      </c>
      <c r="J219">
        <v>-5.6828193291379003</v>
      </c>
      <c r="K219">
        <v>66.3664888767468</v>
      </c>
      <c r="L219">
        <v>57.494376772768398</v>
      </c>
      <c r="M219">
        <v>17.507633022357499</v>
      </c>
      <c r="N219">
        <v>0.46992196246571899</v>
      </c>
      <c r="O219">
        <v>29.216269841269799</v>
      </c>
      <c r="P219">
        <v>136.71232876712301</v>
      </c>
      <c r="Q219">
        <v>0.12640543246928401</v>
      </c>
    </row>
    <row r="220" spans="1:17" x14ac:dyDescent="0.3">
      <c r="A220" t="s">
        <v>529</v>
      </c>
      <c r="B220" t="s">
        <v>530</v>
      </c>
      <c r="C220" t="str">
        <f>IFERROR(VLOOKUP(Table1[[#This Row],[Ticker]],[1]!Table2[[Symbol]:[Industry]],2,FALSE),"-")</f>
        <v>-</v>
      </c>
      <c r="D220" t="s">
        <v>54</v>
      </c>
      <c r="E220">
        <v>36187.017961379999</v>
      </c>
      <c r="F220">
        <v>293.14999999999998</v>
      </c>
      <c r="G220">
        <v>-23.743592195784601</v>
      </c>
      <c r="H220">
        <v>-1.8274444030447099</v>
      </c>
      <c r="I220">
        <v>-8.9282832453939598</v>
      </c>
      <c r="J220">
        <v>-0.75940155986544899</v>
      </c>
      <c r="K220">
        <v>293.66204378757999</v>
      </c>
      <c r="L220">
        <v>283.18658379957299</v>
      </c>
      <c r="M220">
        <v>39.6671701224328</v>
      </c>
      <c r="N220">
        <v>0.87513753975624897</v>
      </c>
      <c r="O220">
        <v>7.9140371823298796</v>
      </c>
      <c r="P220">
        <v>23.5095850010532</v>
      </c>
      <c r="Q220">
        <v>7.1666493749321006E-2</v>
      </c>
    </row>
    <row r="221" spans="1:17" x14ac:dyDescent="0.3">
      <c r="A221" t="s">
        <v>531</v>
      </c>
      <c r="B221" t="s">
        <v>532</v>
      </c>
      <c r="C221" t="str">
        <f>IFERROR(VLOOKUP(Table1[[#This Row],[Ticker]],[1]!Table2[[Symbol]:[Industry]],2,FALSE),"-")</f>
        <v>-</v>
      </c>
      <c r="D221" t="s">
        <v>533</v>
      </c>
      <c r="E221">
        <v>36141.576858779998</v>
      </c>
      <c r="F221">
        <v>994.2</v>
      </c>
      <c r="G221">
        <v>74.781488839943194</v>
      </c>
      <c r="H221">
        <v>1.9420578497349299</v>
      </c>
      <c r="I221">
        <v>48.778011376190399</v>
      </c>
      <c r="J221">
        <v>-2.5541508651320699</v>
      </c>
      <c r="K221">
        <v>937.08642253078699</v>
      </c>
      <c r="L221">
        <v>757.60986069104501</v>
      </c>
      <c r="M221">
        <v>41.192205357775201</v>
      </c>
      <c r="N221">
        <v>1.23081938629711</v>
      </c>
      <c r="O221">
        <v>22.208811104405498</v>
      </c>
      <c r="P221">
        <v>109.305263157894</v>
      </c>
      <c r="Q221">
        <v>0.120876273271237</v>
      </c>
    </row>
    <row r="222" spans="1:17" x14ac:dyDescent="0.3">
      <c r="A222" t="s">
        <v>534</v>
      </c>
      <c r="B222" t="s">
        <v>535</v>
      </c>
      <c r="C222" t="str">
        <f>IFERROR(VLOOKUP(Table1[[#This Row],[Ticker]],[1]!Table2[[Symbol]:[Industry]],2,FALSE),"-")</f>
        <v>-</v>
      </c>
      <c r="D222" t="s">
        <v>536</v>
      </c>
      <c r="E222">
        <v>35996.858411009998</v>
      </c>
      <c r="F222">
        <v>3988.95</v>
      </c>
      <c r="G222">
        <v>45.070222048587397</v>
      </c>
      <c r="H222">
        <v>-12.758246714275099</v>
      </c>
      <c r="I222">
        <v>12.9560368086879</v>
      </c>
      <c r="J222">
        <v>-4.90142996121872</v>
      </c>
      <c r="K222">
        <v>4278.2999218391296</v>
      </c>
      <c r="L222">
        <v>3629.9893892486002</v>
      </c>
      <c r="M222">
        <v>25.069803990498201</v>
      </c>
      <c r="N222">
        <v>0.88915360901174001</v>
      </c>
      <c r="O222">
        <v>26.3415184447034</v>
      </c>
      <c r="P222">
        <v>79.439946018893295</v>
      </c>
      <c r="Q222">
        <v>0.21836640804295701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Row],[Ticker]],[1]!Table2[[Symbol]:[Industry]],2,FALSE),"-")</f>
        <v>-</v>
      </c>
      <c r="D223" t="s">
        <v>539</v>
      </c>
      <c r="E223">
        <v>35980.818249999997</v>
      </c>
      <c r="F223">
        <v>3275.45</v>
      </c>
      <c r="G223">
        <v>-5.48138908263362</v>
      </c>
      <c r="H223">
        <v>-0.61672976644268895</v>
      </c>
      <c r="I223">
        <v>-19.613206864904701</v>
      </c>
      <c r="J223">
        <v>1.6444019932112801</v>
      </c>
      <c r="K223">
        <v>3262.4029872072601</v>
      </c>
      <c r="L223">
        <v>3256.3450791447099</v>
      </c>
      <c r="M223">
        <v>49.915837101190803</v>
      </c>
      <c r="N223">
        <v>0.78282804436555797</v>
      </c>
      <c r="O223">
        <v>19.6782121540551</v>
      </c>
      <c r="P223">
        <v>32.287964458804502</v>
      </c>
      <c r="Q223">
        <v>6.1863838182939002E-2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Row],[Ticker]],[1]!Table2[[Symbol]:[Industry]],2,FALSE),"-")</f>
        <v>-</v>
      </c>
      <c r="D224" t="s">
        <v>542</v>
      </c>
      <c r="E224">
        <v>35855.856655000003</v>
      </c>
      <c r="F224">
        <v>651.85</v>
      </c>
      <c r="G224">
        <v>24.9137695416896</v>
      </c>
      <c r="H224">
        <v>-12.7691662278802</v>
      </c>
      <c r="I224">
        <v>-8.89156942621198</v>
      </c>
      <c r="J224">
        <v>-9.8313132446549396</v>
      </c>
      <c r="K224">
        <v>738.10919637623897</v>
      </c>
      <c r="L224">
        <v>631.29301518753903</v>
      </c>
      <c r="M224">
        <v>15.5025530187373</v>
      </c>
      <c r="N224">
        <v>1.2332652780182101</v>
      </c>
      <c r="O224">
        <v>26.831326225358598</v>
      </c>
      <c r="P224">
        <v>58.949036820287702</v>
      </c>
      <c r="Q224">
        <v>4.7167170075958997E-2</v>
      </c>
    </row>
    <row r="225" spans="1:17" x14ac:dyDescent="0.3">
      <c r="A225" t="s">
        <v>543</v>
      </c>
      <c r="B225" t="s">
        <v>544</v>
      </c>
      <c r="C225" t="str">
        <f>IFERROR(VLOOKUP(Table1[[#This Row],[Ticker]],[1]!Table2[[Symbol]:[Industry]],2,FALSE),"-")</f>
        <v>-</v>
      </c>
      <c r="D225" t="s">
        <v>545</v>
      </c>
      <c r="E225">
        <v>35574.2240682599</v>
      </c>
      <c r="F225">
        <v>1308.1500000000001</v>
      </c>
      <c r="G225">
        <v>-1.1128570954467201</v>
      </c>
      <c r="H225">
        <v>1.8306927022131001</v>
      </c>
      <c r="I225">
        <v>16.484453223125598</v>
      </c>
      <c r="J225">
        <v>0.821333225648748</v>
      </c>
      <c r="K225">
        <v>1259.43271960833</v>
      </c>
      <c r="L225">
        <v>1166.2294691775201</v>
      </c>
      <c r="M225">
        <v>41.508958700720001</v>
      </c>
      <c r="N225">
        <v>0.54526022047617495</v>
      </c>
      <c r="O225">
        <v>10.1708519665175</v>
      </c>
      <c r="P225">
        <v>32.732991730505802</v>
      </c>
      <c r="Q225">
        <v>0.12663608196311699</v>
      </c>
    </row>
    <row r="226" spans="1:17" x14ac:dyDescent="0.3">
      <c r="A226" t="s">
        <v>546</v>
      </c>
      <c r="B226" t="s">
        <v>547</v>
      </c>
      <c r="C226" t="str">
        <f>IFERROR(VLOOKUP(Table1[[#This Row],[Ticker]],[1]!Table2[[Symbol]:[Industry]],2,FALSE),"-")</f>
        <v>-</v>
      </c>
      <c r="D226" t="s">
        <v>432</v>
      </c>
      <c r="E226">
        <v>35273.336596959998</v>
      </c>
      <c r="F226">
        <v>590.79999999999995</v>
      </c>
      <c r="G226">
        <v>150.96738684763201</v>
      </c>
      <c r="H226">
        <v>11.6833271441346</v>
      </c>
      <c r="I226">
        <v>24.056965540441301</v>
      </c>
      <c r="J226">
        <v>4.56429437044262</v>
      </c>
      <c r="K226">
        <v>584.28698436982597</v>
      </c>
      <c r="L226">
        <v>468.69950810187498</v>
      </c>
      <c r="M226">
        <v>44.2084369241473</v>
      </c>
      <c r="N226">
        <v>1.2991669347620201</v>
      </c>
      <c r="O226">
        <v>22.2071767095463</v>
      </c>
      <c r="P226">
        <v>182.30796798470899</v>
      </c>
      <c r="Q226">
        <v>0.10989280906511099</v>
      </c>
    </row>
    <row r="227" spans="1:17" x14ac:dyDescent="0.3">
      <c r="A227" t="s">
        <v>548</v>
      </c>
      <c r="B227" t="s">
        <v>549</v>
      </c>
      <c r="C227" t="str">
        <f>IFERROR(VLOOKUP(Table1[[#This Row],[Ticker]],[1]!Table2[[Symbol]:[Industry]],2,FALSE),"-")</f>
        <v>-</v>
      </c>
      <c r="D227" t="s">
        <v>158</v>
      </c>
      <c r="E227">
        <v>35269.102149915001</v>
      </c>
      <c r="F227">
        <v>254.35</v>
      </c>
      <c r="G227">
        <v>97.176922062896097</v>
      </c>
      <c r="H227">
        <v>1.64634735924871E-2</v>
      </c>
      <c r="I227">
        <v>-19.642838218645899</v>
      </c>
      <c r="J227">
        <v>-4.2478907323805899</v>
      </c>
      <c r="K227">
        <v>259.92423108345201</v>
      </c>
      <c r="L227">
        <v>219.95467131300799</v>
      </c>
      <c r="M227">
        <v>29.338183474784501</v>
      </c>
      <c r="N227">
        <v>0.80194146615859896</v>
      </c>
      <c r="O227">
        <v>22.586986436013301</v>
      </c>
      <c r="P227">
        <v>121.077792264232</v>
      </c>
      <c r="Q227">
        <v>0.15757664714055999</v>
      </c>
    </row>
    <row r="228" spans="1:17" x14ac:dyDescent="0.3">
      <c r="A228" t="s">
        <v>550</v>
      </c>
      <c r="B228" t="s">
        <v>551</v>
      </c>
      <c r="C228" t="str">
        <f>IFERROR(VLOOKUP(Table1[[#This Row],[Ticker]],[1]!Table2[[Symbol]:[Industry]],2,FALSE),"-")</f>
        <v>-</v>
      </c>
      <c r="D228" t="s">
        <v>212</v>
      </c>
      <c r="E228">
        <v>34887.902875200001</v>
      </c>
      <c r="F228">
        <v>2480.25</v>
      </c>
      <c r="G228">
        <v>24.662847502067301</v>
      </c>
      <c r="H228">
        <v>-10.739807797047201</v>
      </c>
      <c r="I228">
        <v>7.8447257913498403</v>
      </c>
      <c r="J228">
        <v>-2.31344799285089</v>
      </c>
      <c r="K228">
        <v>2490.62185171908</v>
      </c>
      <c r="L228">
        <v>2099.4984690361898</v>
      </c>
      <c r="M228">
        <v>35.577297055154503</v>
      </c>
      <c r="N228">
        <v>0.54601280460244805</v>
      </c>
      <c r="O228">
        <v>23.427073883681</v>
      </c>
      <c r="P228">
        <v>61.049965910197699</v>
      </c>
      <c r="Q228">
        <v>2.5913256601129E-2</v>
      </c>
    </row>
    <row r="229" spans="1:17" x14ac:dyDescent="0.3">
      <c r="A229" t="s">
        <v>552</v>
      </c>
      <c r="B229" t="s">
        <v>553</v>
      </c>
      <c r="C229" t="str">
        <f>IFERROR(VLOOKUP(Table1[[#This Row],[Ticker]],[1]!Table2[[Symbol]:[Industry]],2,FALSE),"-")</f>
        <v>-</v>
      </c>
      <c r="D229" t="s">
        <v>18</v>
      </c>
      <c r="E229">
        <v>34857.437075752998</v>
      </c>
      <c r="F229">
        <v>198.89</v>
      </c>
      <c r="G229">
        <v>120.061733534372</v>
      </c>
      <c r="H229">
        <v>-3.1297010284349298</v>
      </c>
      <c r="I229">
        <v>-6.9403460386696203</v>
      </c>
      <c r="J229">
        <v>-1.16285879379598</v>
      </c>
      <c r="K229">
        <v>218.135864994721</v>
      </c>
      <c r="L229">
        <v>188.351307864387</v>
      </c>
      <c r="M229">
        <v>25.551332893045998</v>
      </c>
      <c r="N229">
        <v>0.90752247372747197</v>
      </c>
      <c r="O229">
        <v>45.432148423751798</v>
      </c>
      <c r="P229">
        <v>143.887185775597</v>
      </c>
      <c r="Q229">
        <v>0.130166209407165</v>
      </c>
    </row>
    <row r="230" spans="1:17" x14ac:dyDescent="0.3">
      <c r="A230" t="s">
        <v>554</v>
      </c>
      <c r="B230" t="s">
        <v>555</v>
      </c>
      <c r="C230" t="str">
        <f>IFERROR(VLOOKUP(Table1[[#This Row],[Ticker]],[1]!Table2[[Symbol]:[Industry]],2,FALSE),"-")</f>
        <v>-</v>
      </c>
      <c r="D230" t="s">
        <v>51</v>
      </c>
      <c r="E230">
        <v>34831.114245655001</v>
      </c>
      <c r="F230">
        <v>2788.45</v>
      </c>
      <c r="G230">
        <v>36.796363783539398</v>
      </c>
      <c r="H230">
        <v>28.439865877393601</v>
      </c>
      <c r="I230">
        <v>13.5854802173758</v>
      </c>
      <c r="J230">
        <v>20.336047169124999</v>
      </c>
      <c r="K230">
        <v>2402.9991434244898</v>
      </c>
      <c r="L230">
        <v>2155.77049913257</v>
      </c>
      <c r="M230">
        <v>81.458045847576003</v>
      </c>
      <c r="N230">
        <v>1.75434476999296</v>
      </c>
      <c r="O230">
        <v>3.2831859993903398</v>
      </c>
      <c r="P230">
        <v>68.991848731856507</v>
      </c>
      <c r="Q230">
        <v>5.8558177465008E-2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Row],[Ticker]],[1]!Table2[[Symbol]:[Industry]],2,FALSE),"-")</f>
        <v>-</v>
      </c>
      <c r="D231" t="s">
        <v>51</v>
      </c>
      <c r="E231">
        <v>34712.3642774849</v>
      </c>
      <c r="F231">
        <v>2106.9499999999998</v>
      </c>
      <c r="G231">
        <v>34.004880092130399</v>
      </c>
      <c r="H231">
        <v>15.9890639357934</v>
      </c>
      <c r="I231">
        <v>-10.9709381432043</v>
      </c>
      <c r="J231">
        <v>7.6729220879171596</v>
      </c>
      <c r="K231">
        <v>1947.14406432946</v>
      </c>
      <c r="L231">
        <v>1816.33772117438</v>
      </c>
      <c r="M231">
        <v>65.647446919344304</v>
      </c>
      <c r="N231">
        <v>0.97892530241575304</v>
      </c>
      <c r="O231">
        <v>5.4106647049051801</v>
      </c>
      <c r="P231">
        <v>61.942277391337697</v>
      </c>
      <c r="Q231">
        <v>-0.109788622345784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Row],[Ticker]],[1]!Table2[[Symbol]:[Industry]],2,FALSE),"-")</f>
        <v>-</v>
      </c>
      <c r="D232" t="s">
        <v>560</v>
      </c>
      <c r="E232">
        <v>34309.007017199998</v>
      </c>
      <c r="F232">
        <v>870.6</v>
      </c>
      <c r="G232">
        <v>39.888726193722</v>
      </c>
      <c r="H232">
        <v>14.2592292391758</v>
      </c>
      <c r="I232">
        <v>26.379111130379901</v>
      </c>
      <c r="J232">
        <v>5.9481355729197398</v>
      </c>
      <c r="K232">
        <v>784.88559312248901</v>
      </c>
      <c r="L232">
        <v>682.27701045806896</v>
      </c>
      <c r="M232">
        <v>60.758832128836502</v>
      </c>
      <c r="N232">
        <v>0.66251155143665996</v>
      </c>
      <c r="O232">
        <v>4.2901447277739502</v>
      </c>
      <c r="P232">
        <v>63.954802259887003</v>
      </c>
      <c r="Q232">
        <v>4.5727615812440003E-2</v>
      </c>
    </row>
    <row r="233" spans="1:17" x14ac:dyDescent="0.3">
      <c r="A233" t="s">
        <v>561</v>
      </c>
      <c r="B233" t="s">
        <v>562</v>
      </c>
      <c r="C233" t="str">
        <f>IFERROR(VLOOKUP(Table1[[#This Row],[Ticker]],[1]!Table2[[Symbol]:[Industry]],2,FALSE),"-")</f>
        <v>-</v>
      </c>
      <c r="D233" t="s">
        <v>172</v>
      </c>
      <c r="E233">
        <v>33761.092499999999</v>
      </c>
      <c r="F233">
        <v>773.45</v>
      </c>
      <c r="G233">
        <v>45.319486425988998</v>
      </c>
      <c r="H233">
        <v>4.2784522615042198</v>
      </c>
      <c r="I233">
        <v>44.512251868240902</v>
      </c>
      <c r="J233">
        <v>-2.9427602560708599</v>
      </c>
      <c r="K233">
        <v>720.25370771115297</v>
      </c>
      <c r="L233">
        <v>580.30326656028001</v>
      </c>
      <c r="M233">
        <v>44.793880491585597</v>
      </c>
      <c r="N233">
        <v>0.77880247657116597</v>
      </c>
      <c r="O233">
        <v>9.8325683625315001</v>
      </c>
      <c r="P233">
        <v>85.435147446655407</v>
      </c>
      <c r="Q233">
        <v>1.1139566127741E-2</v>
      </c>
    </row>
    <row r="234" spans="1:17" x14ac:dyDescent="0.3">
      <c r="A234" t="s">
        <v>563</v>
      </c>
      <c r="B234" t="s">
        <v>564</v>
      </c>
      <c r="C234" t="str">
        <f>IFERROR(VLOOKUP(Table1[[#This Row],[Ticker]],[1]!Table2[[Symbol]:[Industry]],2,FALSE),"-")</f>
        <v>-</v>
      </c>
      <c r="D234" t="s">
        <v>51</v>
      </c>
      <c r="E234">
        <v>33472.466001829998</v>
      </c>
      <c r="F234">
        <v>1319.35</v>
      </c>
      <c r="G234">
        <v>18.9187918166743</v>
      </c>
      <c r="H234">
        <v>8.9371944533159002</v>
      </c>
      <c r="I234">
        <v>0.61562069313203804</v>
      </c>
      <c r="J234">
        <v>2.5755219253512598</v>
      </c>
      <c r="K234">
        <v>1232.7357083571201</v>
      </c>
      <c r="L234">
        <v>1157.8544690881199</v>
      </c>
      <c r="M234">
        <v>72.838788171174301</v>
      </c>
      <c r="N234">
        <v>0.86846807275725801</v>
      </c>
      <c r="O234">
        <v>4.1876681699321603</v>
      </c>
      <c r="P234">
        <v>55.712262480821401</v>
      </c>
      <c r="Q234">
        <v>-3.1409234894168997E-2</v>
      </c>
    </row>
    <row r="235" spans="1:17" x14ac:dyDescent="0.3">
      <c r="A235" t="s">
        <v>565</v>
      </c>
      <c r="B235" t="s">
        <v>566</v>
      </c>
      <c r="C235" t="str">
        <f>IFERROR(VLOOKUP(Table1[[#This Row],[Ticker]],[1]!Table2[[Symbol]:[Industry]],2,FALSE),"-")</f>
        <v>-</v>
      </c>
      <c r="D235" t="s">
        <v>37</v>
      </c>
      <c r="E235">
        <v>33432.7252075</v>
      </c>
      <c r="F235">
        <v>571</v>
      </c>
      <c r="G235">
        <v>-33.858931615965702</v>
      </c>
      <c r="H235">
        <v>-6.1439040534929198E-2</v>
      </c>
      <c r="I235">
        <v>-9.7832660928564508</v>
      </c>
      <c r="J235">
        <v>-3.2612697635862999</v>
      </c>
      <c r="K235">
        <v>571.28026361255297</v>
      </c>
      <c r="L235">
        <v>564.52445313278599</v>
      </c>
      <c r="M235">
        <v>26.108492092355402</v>
      </c>
      <c r="N235">
        <v>0.85206064696120498</v>
      </c>
      <c r="O235">
        <v>18.213660245183799</v>
      </c>
      <c r="P235">
        <v>25.549692172383399</v>
      </c>
      <c r="Q235">
        <v>-9.1333789662032996E-2</v>
      </c>
    </row>
    <row r="236" spans="1:17" x14ac:dyDescent="0.3">
      <c r="A236" t="s">
        <v>567</v>
      </c>
      <c r="B236" t="s">
        <v>568</v>
      </c>
      <c r="C236" t="str">
        <f>IFERROR(VLOOKUP(Table1[[#This Row],[Ticker]],[1]!Table2[[Symbol]:[Industry]],2,FALSE),"-")</f>
        <v>-</v>
      </c>
      <c r="D236" t="s">
        <v>196</v>
      </c>
      <c r="E236">
        <v>32904.367239899999</v>
      </c>
      <c r="F236">
        <v>820.95</v>
      </c>
      <c r="G236">
        <v>-24.907666259571599</v>
      </c>
      <c r="H236">
        <v>10.73342866049</v>
      </c>
      <c r="I236">
        <v>-2.77048945534181</v>
      </c>
      <c r="J236">
        <v>3.5663573175686798</v>
      </c>
      <c r="K236">
        <v>745.05550722322903</v>
      </c>
      <c r="L236">
        <v>719.66109999701905</v>
      </c>
      <c r="M236">
        <v>67.207326649092593</v>
      </c>
      <c r="N236">
        <v>1.28544765724276</v>
      </c>
      <c r="O236">
        <v>4.7871368536451504</v>
      </c>
      <c r="P236">
        <v>35.102443841026897</v>
      </c>
      <c r="Q236">
        <v>-4.7582135788800002E-4</v>
      </c>
    </row>
    <row r="237" spans="1:17" x14ac:dyDescent="0.3">
      <c r="A237" t="s">
        <v>569</v>
      </c>
      <c r="B237" t="s">
        <v>570</v>
      </c>
      <c r="C237" t="str">
        <f>IFERROR(VLOOKUP(Table1[[#This Row],[Ticker]],[1]!Table2[[Symbol]:[Industry]],2,FALSE),"-")</f>
        <v>-</v>
      </c>
      <c r="D237" t="s">
        <v>75</v>
      </c>
      <c r="E237">
        <v>32750.920868859899</v>
      </c>
      <c r="F237">
        <v>4238.6000000000004</v>
      </c>
      <c r="G237">
        <v>7.7926080903663104</v>
      </c>
      <c r="H237">
        <v>0.43413059239431501</v>
      </c>
      <c r="I237">
        <v>-11.735549589031599</v>
      </c>
      <c r="J237">
        <v>-0.51771802489707497</v>
      </c>
      <c r="K237">
        <v>4284.9978155147801</v>
      </c>
      <c r="L237">
        <v>3998.7211307434</v>
      </c>
      <c r="M237">
        <v>36.534315672593699</v>
      </c>
      <c r="N237">
        <v>0.76707706327172198</v>
      </c>
      <c r="O237">
        <v>8.5252205917047892</v>
      </c>
      <c r="P237">
        <v>39.8762478343371</v>
      </c>
      <c r="Q237">
        <v>1.4341151972104E-2</v>
      </c>
    </row>
    <row r="238" spans="1:17" x14ac:dyDescent="0.3">
      <c r="A238" t="s">
        <v>571</v>
      </c>
      <c r="B238" t="s">
        <v>572</v>
      </c>
      <c r="C238" t="str">
        <f>IFERROR(VLOOKUP(Table1[[#This Row],[Ticker]],[1]!Table2[[Symbol]:[Industry]],2,FALSE),"-")</f>
        <v>-</v>
      </c>
      <c r="D238" t="s">
        <v>382</v>
      </c>
      <c r="E238">
        <v>32729.927252109999</v>
      </c>
      <c r="F238">
        <v>515.35</v>
      </c>
      <c r="G238">
        <v>-4.4194162368326202</v>
      </c>
      <c r="H238">
        <v>0.94331821442751396</v>
      </c>
      <c r="I238">
        <v>-16.216464405723698</v>
      </c>
      <c r="J238">
        <v>-0.73696344146194503</v>
      </c>
      <c r="K238">
        <v>519.78261886052496</v>
      </c>
      <c r="L238">
        <v>477.82553299987802</v>
      </c>
      <c r="M238">
        <v>32.0071608027256</v>
      </c>
      <c r="N238">
        <v>0.67727695413385702</v>
      </c>
      <c r="O238">
        <v>10.2260599592509</v>
      </c>
      <c r="P238">
        <v>41.191780821917803</v>
      </c>
      <c r="Q238">
        <v>0.108643440752958</v>
      </c>
    </row>
    <row r="239" spans="1:17" x14ac:dyDescent="0.3">
      <c r="A239" t="s">
        <v>573</v>
      </c>
      <c r="B239" t="s">
        <v>574</v>
      </c>
      <c r="C239" t="str">
        <f>IFERROR(VLOOKUP(Table1[[#This Row],[Ticker]],[1]!Table2[[Symbol]:[Industry]],2,FALSE),"-")</f>
        <v>-</v>
      </c>
      <c r="D239" t="s">
        <v>347</v>
      </c>
      <c r="E239">
        <v>32679.386330779998</v>
      </c>
      <c r="F239">
        <v>1589.35</v>
      </c>
      <c r="G239">
        <v>93.071443086332707</v>
      </c>
      <c r="H239">
        <v>-3.73444846679471</v>
      </c>
      <c r="I239">
        <v>27.551653935846801</v>
      </c>
      <c r="J239">
        <v>-3.3929228770506601</v>
      </c>
      <c r="K239">
        <v>1637.7633751777701</v>
      </c>
      <c r="L239">
        <v>1342.29182750937</v>
      </c>
      <c r="M239">
        <v>31.7788151281345</v>
      </c>
      <c r="N239">
        <v>0.67638877926312202</v>
      </c>
      <c r="O239">
        <v>19.4073048730613</v>
      </c>
      <c r="P239">
        <v>126.499928744477</v>
      </c>
      <c r="Q239">
        <v>0.16639791906530799</v>
      </c>
    </row>
    <row r="240" spans="1:17" x14ac:dyDescent="0.3">
      <c r="A240" t="s">
        <v>575</v>
      </c>
      <c r="B240" t="s">
        <v>576</v>
      </c>
      <c r="C240" t="str">
        <f>IFERROR(VLOOKUP(Table1[[#This Row],[Ticker]],[1]!Table2[[Symbol]:[Industry]],2,FALSE),"-")</f>
        <v>-</v>
      </c>
      <c r="D240" t="s">
        <v>230</v>
      </c>
      <c r="E240">
        <v>32634.948363324998</v>
      </c>
      <c r="F240">
        <v>8124.55</v>
      </c>
      <c r="G240">
        <v>90.118316128374502</v>
      </c>
      <c r="H240">
        <v>-6.8811720633715403</v>
      </c>
      <c r="I240">
        <v>19.207947195212299</v>
      </c>
      <c r="J240">
        <v>-2.1154277070579002</v>
      </c>
      <c r="K240">
        <v>8308.8653398522001</v>
      </c>
      <c r="L240">
        <v>6868.7227341735397</v>
      </c>
      <c r="M240">
        <v>37.9656145366286</v>
      </c>
      <c r="N240">
        <v>1.7061778730344199</v>
      </c>
      <c r="O240">
        <v>18.897662024358201</v>
      </c>
      <c r="P240">
        <v>123.761326392905</v>
      </c>
      <c r="Q240">
        <v>0.269636574542025</v>
      </c>
    </row>
    <row r="241" spans="1:17" x14ac:dyDescent="0.3">
      <c r="A241" t="s">
        <v>577</v>
      </c>
      <c r="B241" t="s">
        <v>578</v>
      </c>
      <c r="C241" t="str">
        <f>IFERROR(VLOOKUP(Table1[[#This Row],[Ticker]],[1]!Table2[[Symbol]:[Industry]],2,FALSE),"-")</f>
        <v>-</v>
      </c>
      <c r="D241" t="s">
        <v>75</v>
      </c>
      <c r="E241">
        <v>32459.805889175001</v>
      </c>
      <c r="F241">
        <v>1730.75</v>
      </c>
      <c r="G241">
        <v>-36.601239594016697</v>
      </c>
      <c r="H241">
        <v>-4.02506003626526</v>
      </c>
      <c r="I241">
        <v>-30.369443093416098</v>
      </c>
      <c r="J241">
        <v>-0.80677912532582996</v>
      </c>
      <c r="K241">
        <v>1835.3949046861901</v>
      </c>
      <c r="L241">
        <v>1949.31706736354</v>
      </c>
      <c r="M241">
        <v>25.8805473833844</v>
      </c>
      <c r="N241">
        <v>0.928401883579408</v>
      </c>
      <c r="O241">
        <v>40.442004911165597</v>
      </c>
      <c r="P241">
        <v>4.8050139275765904</v>
      </c>
      <c r="Q241">
        <v>-4.8498875089864002E-2</v>
      </c>
    </row>
    <row r="242" spans="1:17" x14ac:dyDescent="0.3">
      <c r="A242" t="s">
        <v>579</v>
      </c>
      <c r="B242" t="s">
        <v>580</v>
      </c>
      <c r="C242" t="str">
        <f>IFERROR(VLOOKUP(Table1[[#This Row],[Ticker]],[1]!Table2[[Symbol]:[Industry]],2,FALSE),"-")</f>
        <v>-</v>
      </c>
      <c r="D242" t="s">
        <v>24</v>
      </c>
      <c r="E242">
        <v>32393.388158252001</v>
      </c>
      <c r="F242">
        <v>201.08</v>
      </c>
      <c r="G242">
        <v>-35.429371051538602</v>
      </c>
      <c r="H242">
        <v>1.62582354167363</v>
      </c>
      <c r="I242">
        <v>-17.338549072112201</v>
      </c>
      <c r="J242">
        <v>-3.8737470161158498</v>
      </c>
      <c r="K242">
        <v>199.55044557039699</v>
      </c>
      <c r="L242">
        <v>206.41117225300599</v>
      </c>
      <c r="M242">
        <v>44.685928563404303</v>
      </c>
      <c r="N242">
        <v>1.6988932219420301</v>
      </c>
      <c r="O242">
        <v>30.8434453948677</v>
      </c>
      <c r="P242">
        <v>18.876736624297902</v>
      </c>
      <c r="Q242">
        <v>-8.0165192095568993E-2</v>
      </c>
    </row>
    <row r="243" spans="1:17" x14ac:dyDescent="0.3">
      <c r="A243" t="s">
        <v>581</v>
      </c>
      <c r="B243" t="s">
        <v>582</v>
      </c>
      <c r="C243" t="str">
        <f>IFERROR(VLOOKUP(Table1[[#This Row],[Ticker]],[1]!Table2[[Symbol]:[Industry]],2,FALSE),"-")</f>
        <v>-</v>
      </c>
      <c r="D243" t="s">
        <v>583</v>
      </c>
      <c r="E243">
        <v>32320.22277</v>
      </c>
      <c r="F243">
        <v>945.55</v>
      </c>
      <c r="G243">
        <v>25.0881776268198</v>
      </c>
      <c r="H243">
        <v>-5.8781661804720402</v>
      </c>
      <c r="I243">
        <v>10.5474517016145</v>
      </c>
      <c r="J243">
        <v>-2.8971336224086599</v>
      </c>
      <c r="K243">
        <v>858.14358584069203</v>
      </c>
      <c r="L243">
        <v>805.48454513578201</v>
      </c>
      <c r="M243">
        <v>69.438574506468697</v>
      </c>
      <c r="N243">
        <v>2.1761046387117</v>
      </c>
      <c r="O243">
        <v>2.0570038601871898</v>
      </c>
      <c r="P243">
        <v>51.773675762439801</v>
      </c>
      <c r="Q243">
        <v>0.10292693895810399</v>
      </c>
    </row>
    <row r="244" spans="1:17" x14ac:dyDescent="0.3">
      <c r="A244" t="s">
        <v>584</v>
      </c>
      <c r="B244" t="s">
        <v>585</v>
      </c>
      <c r="C244" t="str">
        <f>IFERROR(VLOOKUP(Table1[[#This Row],[Ticker]],[1]!Table2[[Symbol]:[Industry]],2,FALSE),"-")</f>
        <v>-</v>
      </c>
      <c r="D244" t="s">
        <v>146</v>
      </c>
      <c r="E244">
        <v>32222.607629490001</v>
      </c>
      <c r="F244">
        <v>318.89999999999998</v>
      </c>
      <c r="G244">
        <v>36.958149809244397</v>
      </c>
      <c r="H244">
        <v>-0.41315594061946498</v>
      </c>
      <c r="I244">
        <v>15.797978711058599</v>
      </c>
      <c r="J244">
        <v>-2.1512476999342298</v>
      </c>
      <c r="K244">
        <v>314.05315566094498</v>
      </c>
      <c r="L244">
        <v>269.12233345234603</v>
      </c>
      <c r="M244">
        <v>35.529708357920498</v>
      </c>
      <c r="N244">
        <v>0.70517109800706801</v>
      </c>
      <c r="O244">
        <v>9.4073377234242805</v>
      </c>
      <c r="P244">
        <v>65.275978232702698</v>
      </c>
      <c r="Q244">
        <v>3.4962350396016001E-2</v>
      </c>
    </row>
    <row r="245" spans="1:17" hidden="1" x14ac:dyDescent="0.3">
      <c r="A245" t="s">
        <v>586</v>
      </c>
      <c r="B245" t="s">
        <v>587</v>
      </c>
      <c r="C245" t="str">
        <f>IFERROR(VLOOKUP(Table1[[#This Row],[Ticker]],[1]!Table2[[Symbol]:[Industry]],2,FALSE),"-")</f>
        <v>-</v>
      </c>
      <c r="D245" t="s">
        <v>136</v>
      </c>
      <c r="E245">
        <v>32216.064643341</v>
      </c>
      <c r="F245">
        <v>373.3</v>
      </c>
      <c r="G245">
        <v>-0.550141748892226</v>
      </c>
      <c r="H245">
        <v>3.851444660441</v>
      </c>
      <c r="I245">
        <v>-7.0332009903270896</v>
      </c>
      <c r="J245">
        <v>1.9161892164390399</v>
      </c>
      <c r="K245">
        <v>361.86300160702098</v>
      </c>
      <c r="L245">
        <v>350.07598422338401</v>
      </c>
      <c r="M245">
        <v>56.330526885428</v>
      </c>
      <c r="N245">
        <v>0.73701148085897705</v>
      </c>
      <c r="O245">
        <v>6.8845432627912997</v>
      </c>
      <c r="P245">
        <v>31.443661971830899</v>
      </c>
      <c r="Q245">
        <v>-0.123824141917355</v>
      </c>
    </row>
    <row r="246" spans="1:17" x14ac:dyDescent="0.3">
      <c r="A246" t="s">
        <v>588</v>
      </c>
      <c r="B246" t="s">
        <v>589</v>
      </c>
      <c r="C246" t="str">
        <f>IFERROR(VLOOKUP(Table1[[#This Row],[Ticker]],[1]!Table2[[Symbol]:[Industry]],2,FALSE),"-")</f>
        <v>-</v>
      </c>
      <c r="D246" t="s">
        <v>274</v>
      </c>
      <c r="E246">
        <v>31782.582659700001</v>
      </c>
      <c r="F246">
        <v>1183.5</v>
      </c>
      <c r="G246">
        <v>48.4163610629153</v>
      </c>
      <c r="H246">
        <v>-7.7451127310176497</v>
      </c>
      <c r="I246">
        <v>-13.570426488296</v>
      </c>
      <c r="J246">
        <v>-3.2091439787125999</v>
      </c>
      <c r="K246">
        <v>1245.0479766649801</v>
      </c>
      <c r="L246">
        <v>1143.50010160494</v>
      </c>
      <c r="M246">
        <v>40.315993018771699</v>
      </c>
      <c r="N246">
        <v>0.497212487426415</v>
      </c>
      <c r="O246">
        <v>27.9171947613012</v>
      </c>
      <c r="P246">
        <v>78.925088820016597</v>
      </c>
    </row>
    <row r="247" spans="1:17" x14ac:dyDescent="0.3">
      <c r="A247" t="s">
        <v>590</v>
      </c>
      <c r="B247" t="s">
        <v>591</v>
      </c>
      <c r="C247" t="str">
        <f>IFERROR(VLOOKUP(Table1[[#This Row],[Ticker]],[1]!Table2[[Symbol]:[Industry]],2,FALSE),"-")</f>
        <v>-</v>
      </c>
      <c r="D247" t="s">
        <v>190</v>
      </c>
      <c r="E247">
        <v>31703.937907193998</v>
      </c>
      <c r="F247">
        <v>172.62</v>
      </c>
      <c r="G247">
        <v>58.965186546996101</v>
      </c>
      <c r="H247">
        <v>-12.1188695186787</v>
      </c>
      <c r="I247">
        <v>-3.3436300126770302</v>
      </c>
      <c r="J247">
        <v>-5.7913803404765396</v>
      </c>
      <c r="K247">
        <v>187.77503992025001</v>
      </c>
      <c r="L247">
        <v>158.717639720682</v>
      </c>
      <c r="M247">
        <v>23.9211949380852</v>
      </c>
      <c r="N247">
        <v>0.736113255402844</v>
      </c>
      <c r="O247">
        <v>21.075194067894799</v>
      </c>
      <c r="P247">
        <v>100.255220417633</v>
      </c>
      <c r="Q247">
        <v>7.5194259464197999E-2</v>
      </c>
    </row>
    <row r="248" spans="1:17" x14ac:dyDescent="0.3">
      <c r="A248" t="s">
        <v>592</v>
      </c>
      <c r="B248" t="s">
        <v>593</v>
      </c>
      <c r="C248" t="str">
        <f>IFERROR(VLOOKUP(Table1[[#This Row],[Ticker]],[1]!Table2[[Symbol]:[Industry]],2,FALSE),"-")</f>
        <v>-</v>
      </c>
      <c r="D248" t="s">
        <v>265</v>
      </c>
      <c r="E248">
        <v>31636.247333059899</v>
      </c>
      <c r="F248">
        <v>4205.8999999999996</v>
      </c>
      <c r="G248">
        <v>2.2235616821942701</v>
      </c>
      <c r="H248">
        <v>-2.2650136809509398</v>
      </c>
      <c r="I248">
        <v>22.0590956687433</v>
      </c>
      <c r="J248">
        <v>3.0759967692969301</v>
      </c>
      <c r="K248">
        <v>4066.61410782551</v>
      </c>
      <c r="L248">
        <v>3552.13645384243</v>
      </c>
      <c r="M248">
        <v>55.876834064686101</v>
      </c>
      <c r="N248">
        <v>0.76376260844535004</v>
      </c>
      <c r="O248">
        <v>14.550987897952799</v>
      </c>
      <c r="P248">
        <v>66.603287779758304</v>
      </c>
      <c r="Q248">
        <v>0.106909233033634</v>
      </c>
    </row>
    <row r="249" spans="1:17" x14ac:dyDescent="0.3">
      <c r="A249" t="s">
        <v>594</v>
      </c>
      <c r="B249" t="s">
        <v>595</v>
      </c>
      <c r="C249" t="str">
        <f>IFERROR(VLOOKUP(Table1[[#This Row],[Ticker]],[1]!Table2[[Symbol]:[Industry]],2,FALSE),"-")</f>
        <v>-</v>
      </c>
      <c r="D249" t="s">
        <v>536</v>
      </c>
      <c r="E249">
        <v>31434.077396519999</v>
      </c>
      <c r="F249">
        <v>71.099999999999994</v>
      </c>
      <c r="G249">
        <v>-5.0210990953925299</v>
      </c>
      <c r="H249">
        <v>-3.1521068624176101</v>
      </c>
      <c r="I249">
        <v>-11.877281944178399</v>
      </c>
      <c r="J249">
        <v>-3.9593775879670501</v>
      </c>
      <c r="K249">
        <v>72.334566205958794</v>
      </c>
      <c r="L249">
        <v>67.642793638626799</v>
      </c>
      <c r="M249">
        <v>35.772919932045802</v>
      </c>
      <c r="N249">
        <v>0.73949874168568297</v>
      </c>
      <c r="O249">
        <v>12.5175808720112</v>
      </c>
      <c r="P249">
        <v>22.904062229904898</v>
      </c>
      <c r="Q249">
        <v>4.9007051474607002E-2</v>
      </c>
    </row>
    <row r="250" spans="1:17" x14ac:dyDescent="0.3">
      <c r="A250" t="s">
        <v>596</v>
      </c>
      <c r="B250" t="s">
        <v>597</v>
      </c>
      <c r="C250" t="str">
        <f>IFERROR(VLOOKUP(Table1[[#This Row],[Ticker]],[1]!Table2[[Symbol]:[Industry]],2,FALSE),"-")</f>
        <v>-</v>
      </c>
      <c r="D250" t="s">
        <v>598</v>
      </c>
      <c r="E250">
        <v>31371.440552864999</v>
      </c>
      <c r="F250">
        <v>2317.35</v>
      </c>
      <c r="G250">
        <v>144.13656424171899</v>
      </c>
      <c r="H250">
        <v>3.9260776593522201E-2</v>
      </c>
      <c r="I250">
        <v>-15.563612155032599</v>
      </c>
      <c r="J250">
        <v>1.29122929626593</v>
      </c>
      <c r="K250">
        <v>2492.3355592806602</v>
      </c>
      <c r="L250">
        <v>2263.8002910478099</v>
      </c>
      <c r="M250">
        <v>38.684621692768303</v>
      </c>
      <c r="N250">
        <v>1.4481225330248499</v>
      </c>
      <c r="O250">
        <v>40.880747405441497</v>
      </c>
      <c r="P250">
        <v>177.36086175942501</v>
      </c>
      <c r="Q250">
        <v>0.17030520237219299</v>
      </c>
    </row>
    <row r="251" spans="1:17" x14ac:dyDescent="0.3">
      <c r="A251" t="s">
        <v>599</v>
      </c>
      <c r="B251" t="s">
        <v>600</v>
      </c>
      <c r="C251" t="str">
        <f>IFERROR(VLOOKUP(Table1[[#This Row],[Ticker]],[1]!Table2[[Symbol]:[Industry]],2,FALSE),"-")</f>
        <v>-</v>
      </c>
      <c r="D251" t="s">
        <v>265</v>
      </c>
      <c r="E251">
        <v>31238.619013439999</v>
      </c>
      <c r="F251">
        <v>1641.65</v>
      </c>
      <c r="G251">
        <v>16.872583439347</v>
      </c>
      <c r="H251">
        <v>-5.6242960721522</v>
      </c>
      <c r="I251">
        <v>37.089265958951003</v>
      </c>
      <c r="J251">
        <v>-5.2572339805768102</v>
      </c>
      <c r="K251">
        <v>1653.8938400094</v>
      </c>
      <c r="L251">
        <v>1401.3742526077799</v>
      </c>
      <c r="M251">
        <v>37.512025645809501</v>
      </c>
      <c r="N251">
        <v>0.46870335952296199</v>
      </c>
      <c r="O251">
        <v>12.1524076386562</v>
      </c>
      <c r="P251">
        <v>60.067277691107599</v>
      </c>
      <c r="Q251">
        <v>8.8565624152200997E-2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Row],[Ticker]],[1]!Table2[[Symbol]:[Industry]],2,FALSE),"-")</f>
        <v>-</v>
      </c>
      <c r="D252" t="s">
        <v>603</v>
      </c>
      <c r="E252">
        <v>31056.5383329</v>
      </c>
      <c r="F252">
        <v>488.1</v>
      </c>
      <c r="G252">
        <v>-64.226950641704704</v>
      </c>
      <c r="H252">
        <v>14.0391728322784</v>
      </c>
      <c r="I252">
        <v>-1.21796549225787</v>
      </c>
      <c r="J252">
        <v>3.5590176382099599</v>
      </c>
      <c r="K252">
        <v>444.14287296417803</v>
      </c>
      <c r="L252">
        <v>514.287314260887</v>
      </c>
      <c r="M252">
        <v>51.617554366421402</v>
      </c>
      <c r="N252">
        <v>1.12108127946944</v>
      </c>
      <c r="O252">
        <v>104.527760704773</v>
      </c>
      <c r="P252">
        <v>57.451612903225801</v>
      </c>
      <c r="Q252">
        <v>-8.4014759086231003E-2</v>
      </c>
    </row>
    <row r="253" spans="1:17" x14ac:dyDescent="0.3">
      <c r="A253" t="s">
        <v>604</v>
      </c>
      <c r="B253" t="s">
        <v>605</v>
      </c>
      <c r="C253" t="str">
        <f>IFERROR(VLOOKUP(Table1[[#This Row],[Ticker]],[1]!Table2[[Symbol]:[Industry]],2,FALSE),"-")</f>
        <v>-</v>
      </c>
      <c r="D253" t="s">
        <v>598</v>
      </c>
      <c r="E253">
        <v>30462.521355749999</v>
      </c>
      <c r="F253">
        <v>4165.55</v>
      </c>
      <c r="G253">
        <v>-14.411291548523501</v>
      </c>
      <c r="H253">
        <v>0.115153517138989</v>
      </c>
      <c r="I253">
        <v>-11.9216321408433</v>
      </c>
      <c r="J253">
        <v>-0.19862098302519601</v>
      </c>
      <c r="K253">
        <v>4298.2037230872502</v>
      </c>
      <c r="L253">
        <v>4274.1488344255804</v>
      </c>
      <c r="M253">
        <v>32.1791487501403</v>
      </c>
      <c r="N253">
        <v>0.92189990234377905</v>
      </c>
      <c r="O253">
        <v>26.477896076148401</v>
      </c>
      <c r="P253">
        <v>13.791078209085599</v>
      </c>
      <c r="Q253">
        <v>4.2076024150120003E-2</v>
      </c>
    </row>
    <row r="254" spans="1:17" x14ac:dyDescent="0.3">
      <c r="A254" t="s">
        <v>606</v>
      </c>
      <c r="B254" t="s">
        <v>607</v>
      </c>
      <c r="C254" t="str">
        <f>IFERROR(VLOOKUP(Table1[[#This Row],[Ticker]],[1]!Table2[[Symbol]:[Industry]],2,FALSE),"-")</f>
        <v>-</v>
      </c>
      <c r="D254" t="s">
        <v>385</v>
      </c>
      <c r="E254">
        <v>30436.80709654</v>
      </c>
      <c r="F254">
        <v>6772.45</v>
      </c>
      <c r="G254">
        <v>24.531246955264901</v>
      </c>
      <c r="H254">
        <v>2.39063689031711</v>
      </c>
      <c r="I254">
        <v>8.8476444623644301</v>
      </c>
      <c r="J254">
        <v>-1.94362772090381</v>
      </c>
      <c r="K254">
        <v>6381.4877259834202</v>
      </c>
      <c r="L254">
        <v>5730.39398060442</v>
      </c>
      <c r="M254">
        <v>52.116638529734402</v>
      </c>
      <c r="N254">
        <v>0.91710968681476601</v>
      </c>
      <c r="O254">
        <v>4.8911398386108402</v>
      </c>
      <c r="P254">
        <v>49.172907488986702</v>
      </c>
      <c r="Q254">
        <v>-3.5346380203560998E-2</v>
      </c>
    </row>
    <row r="255" spans="1:17" x14ac:dyDescent="0.3">
      <c r="A255" t="s">
        <v>608</v>
      </c>
      <c r="B255" t="s">
        <v>609</v>
      </c>
      <c r="C255" t="str">
        <f>IFERROR(VLOOKUP(Table1[[#This Row],[Ticker]],[1]!Table2[[Symbol]:[Industry]],2,FALSE),"-")</f>
        <v>-</v>
      </c>
      <c r="D255" t="s">
        <v>251</v>
      </c>
      <c r="E255">
        <v>30423.204461279998</v>
      </c>
      <c r="F255">
        <v>6013.05</v>
      </c>
      <c r="G255">
        <v>114.77129741040601</v>
      </c>
      <c r="H255">
        <v>-7.8648686715813199</v>
      </c>
      <c r="I255">
        <v>-1.52171930040669</v>
      </c>
      <c r="J255">
        <v>-2.92751855547698</v>
      </c>
      <c r="K255">
        <v>6428.9863071095297</v>
      </c>
      <c r="L255">
        <v>5666.3298562960499</v>
      </c>
      <c r="M255">
        <v>25.4713934812495</v>
      </c>
      <c r="N255">
        <v>0.76916734405851095</v>
      </c>
      <c r="O255">
        <v>62.261248451285098</v>
      </c>
      <c r="P255">
        <v>150.43940024989499</v>
      </c>
      <c r="Q255">
        <v>0.13649167307918</v>
      </c>
    </row>
    <row r="256" spans="1:17" x14ac:dyDescent="0.3">
      <c r="A256" t="s">
        <v>610</v>
      </c>
      <c r="B256" t="s">
        <v>611</v>
      </c>
      <c r="C256" t="str">
        <f>IFERROR(VLOOKUP(Table1[[#This Row],[Ticker]],[1]!Table2[[Symbol]:[Industry]],2,FALSE),"-")</f>
        <v>-</v>
      </c>
      <c r="D256" t="s">
        <v>212</v>
      </c>
      <c r="E256">
        <v>30261.926730719999</v>
      </c>
      <c r="F256">
        <v>15954.55</v>
      </c>
      <c r="G256">
        <v>0.364028070015326</v>
      </c>
      <c r="H256">
        <v>2.5134169839223302</v>
      </c>
      <c r="I256">
        <v>2.9252939777033502</v>
      </c>
      <c r="J256">
        <v>2.9603559618253898</v>
      </c>
      <c r="K256">
        <v>15680.948144354499</v>
      </c>
      <c r="L256">
        <v>14936.930296144101</v>
      </c>
      <c r="M256">
        <v>54.5238511200182</v>
      </c>
      <c r="N256">
        <v>0.17462536730157399</v>
      </c>
      <c r="O256">
        <v>14.3874317984524</v>
      </c>
      <c r="P256">
        <v>25.626377952755899</v>
      </c>
      <c r="Q256">
        <v>7.3320306641946997E-2</v>
      </c>
    </row>
    <row r="257" spans="1:17" x14ac:dyDescent="0.3">
      <c r="A257" t="s">
        <v>612</v>
      </c>
      <c r="B257" t="s">
        <v>613</v>
      </c>
      <c r="C257" t="str">
        <f>IFERROR(VLOOKUP(Table1[[#This Row],[Ticker]],[1]!Table2[[Symbol]:[Industry]],2,FALSE),"-")</f>
        <v>-</v>
      </c>
      <c r="D257" t="s">
        <v>392</v>
      </c>
      <c r="E257">
        <v>30089.117560634899</v>
      </c>
      <c r="F257">
        <v>407.05</v>
      </c>
      <c r="G257">
        <v>-24.5389918650467</v>
      </c>
      <c r="H257">
        <v>3.4197129934152199</v>
      </c>
      <c r="I257">
        <v>-21.8893329832487</v>
      </c>
      <c r="J257">
        <v>1.8557953020647999</v>
      </c>
      <c r="K257">
        <v>400.96990227822801</v>
      </c>
      <c r="L257">
        <v>415.18091965273101</v>
      </c>
      <c r="M257">
        <v>59.6064270823939</v>
      </c>
      <c r="N257">
        <v>1.9275406693805199</v>
      </c>
      <c r="O257">
        <v>19.886991770052799</v>
      </c>
      <c r="P257">
        <v>14.9209486166008</v>
      </c>
      <c r="Q257">
        <v>-6.9589191913243004E-2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Row],[Ticker]],[1]!Table2[[Symbol]:[Industry]],2,FALSE),"-")</f>
        <v>-</v>
      </c>
      <c r="D258" t="s">
        <v>46</v>
      </c>
      <c r="E258">
        <v>29482.2</v>
      </c>
      <c r="F258">
        <v>163.79</v>
      </c>
      <c r="G258">
        <v>217.588203663163</v>
      </c>
      <c r="H258">
        <v>-10.267605171182</v>
      </c>
      <c r="I258">
        <v>-5.3814710067457998</v>
      </c>
      <c r="J258">
        <v>-7.1572885434906599</v>
      </c>
      <c r="K258">
        <v>167.43790923836201</v>
      </c>
      <c r="L258">
        <v>127.69214049220101</v>
      </c>
      <c r="M258">
        <v>31.916305067269299</v>
      </c>
      <c r="N258">
        <v>0.91702576329409502</v>
      </c>
      <c r="O258">
        <v>21.069662372550201</v>
      </c>
      <c r="P258">
        <v>252.23655913978399</v>
      </c>
      <c r="Q258">
        <v>0.124647367554075</v>
      </c>
    </row>
    <row r="259" spans="1:17" hidden="1" x14ac:dyDescent="0.3">
      <c r="A259" t="s">
        <v>616</v>
      </c>
      <c r="B259" t="s">
        <v>617</v>
      </c>
      <c r="C259" t="str">
        <f>IFERROR(VLOOKUP(Table1[[#This Row],[Ticker]],[1]!Table2[[Symbol]:[Industry]],2,FALSE),"-")</f>
        <v>-</v>
      </c>
      <c r="D259" t="s">
        <v>37</v>
      </c>
      <c r="E259">
        <v>29461.365298199999</v>
      </c>
      <c r="F259">
        <v>321</v>
      </c>
      <c r="G259">
        <v>-18.029586072272799</v>
      </c>
      <c r="H259">
        <v>-4.6955396008894201</v>
      </c>
      <c r="I259">
        <v>-4.5061853573955597</v>
      </c>
      <c r="J259">
        <v>-3.9878471312836701</v>
      </c>
      <c r="K259">
        <v>332.85040792003002</v>
      </c>
      <c r="M259">
        <v>29.715575637588401</v>
      </c>
      <c r="O259">
        <v>16.822429906541998</v>
      </c>
      <c r="P259">
        <v>15.239633817985901</v>
      </c>
    </row>
    <row r="260" spans="1:17" x14ac:dyDescent="0.3">
      <c r="A260" t="s">
        <v>618</v>
      </c>
      <c r="B260" t="s">
        <v>619</v>
      </c>
      <c r="C260" t="str">
        <f>IFERROR(VLOOKUP(Table1[[#This Row],[Ticker]],[1]!Table2[[Symbol]:[Industry]],2,FALSE),"-")</f>
        <v>-</v>
      </c>
      <c r="D260" t="s">
        <v>166</v>
      </c>
      <c r="E260">
        <v>29309.076547204899</v>
      </c>
      <c r="F260">
        <v>870.35</v>
      </c>
      <c r="G260">
        <v>61.797308072841403</v>
      </c>
      <c r="H260">
        <v>-2.4085208642303901</v>
      </c>
      <c r="I260">
        <v>-10.279444547176199</v>
      </c>
      <c r="J260">
        <v>0.268912566187471</v>
      </c>
      <c r="K260">
        <v>872.50882273631896</v>
      </c>
      <c r="L260">
        <v>783.27261561093997</v>
      </c>
      <c r="M260">
        <v>36.853215572728203</v>
      </c>
      <c r="N260">
        <v>0.83738238708149604</v>
      </c>
      <c r="O260">
        <v>13.7473430229218</v>
      </c>
      <c r="P260">
        <v>85.773745997865504</v>
      </c>
      <c r="Q260">
        <v>3.1598389130438997E-2</v>
      </c>
    </row>
    <row r="261" spans="1:17" x14ac:dyDescent="0.3">
      <c r="A261" t="s">
        <v>620</v>
      </c>
      <c r="B261" t="s">
        <v>621</v>
      </c>
      <c r="C261" t="str">
        <f>IFERROR(VLOOKUP(Table1[[#This Row],[Ticker]],[1]!Table2[[Symbol]:[Industry]],2,FALSE),"-")</f>
        <v>-</v>
      </c>
      <c r="D261" t="s">
        <v>51</v>
      </c>
      <c r="E261">
        <v>29306.553546269999</v>
      </c>
      <c r="F261">
        <v>1888.15</v>
      </c>
      <c r="G261">
        <v>24.166458752637499</v>
      </c>
      <c r="H261">
        <v>10.1550863090785</v>
      </c>
      <c r="I261">
        <v>3.3963697444459401E-2</v>
      </c>
      <c r="J261">
        <v>2.3420807798058898</v>
      </c>
      <c r="K261">
        <v>1816.7310561054201</v>
      </c>
      <c r="L261">
        <v>1658.5893709028601</v>
      </c>
      <c r="M261">
        <v>54.675199220093603</v>
      </c>
      <c r="N261">
        <v>0.914759361167234</v>
      </c>
      <c r="O261">
        <v>6.4534067738262202</v>
      </c>
      <c r="P261">
        <v>51.7256619390092</v>
      </c>
      <c r="Q261">
        <v>7.9515833403917005E-2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Row],[Ticker]],[1]!Table2[[Symbol]:[Industry]],2,FALSE),"-")</f>
        <v>-</v>
      </c>
      <c r="D262" t="s">
        <v>212</v>
      </c>
      <c r="E262">
        <v>28658.87406314</v>
      </c>
      <c r="F262">
        <v>12894.85</v>
      </c>
      <c r="G262">
        <v>170.27284703763499</v>
      </c>
      <c r="H262">
        <v>-5.3573443204393802</v>
      </c>
      <c r="I262">
        <v>35.499789331648998</v>
      </c>
      <c r="J262">
        <v>-0.33814135922444899</v>
      </c>
      <c r="K262">
        <v>12557.949487942</v>
      </c>
      <c r="L262">
        <v>9574.6424641171998</v>
      </c>
      <c r="M262">
        <v>34.542134021015798</v>
      </c>
      <c r="N262">
        <v>0.72364487401598698</v>
      </c>
      <c r="O262">
        <v>13.268475399093401</v>
      </c>
      <c r="P262">
        <v>195.595009264894</v>
      </c>
      <c r="Q262">
        <v>0.196698467298972</v>
      </c>
    </row>
    <row r="263" spans="1:17" x14ac:dyDescent="0.3">
      <c r="A263" t="s">
        <v>624</v>
      </c>
      <c r="B263" t="s">
        <v>625</v>
      </c>
      <c r="C263" t="str">
        <f>IFERROR(VLOOKUP(Table1[[#This Row],[Ticker]],[1]!Table2[[Symbol]:[Industry]],2,FALSE),"-")</f>
        <v>-</v>
      </c>
      <c r="D263" t="s">
        <v>212</v>
      </c>
      <c r="E263">
        <v>28469.24220945</v>
      </c>
      <c r="F263">
        <v>1354.85</v>
      </c>
      <c r="G263">
        <v>-9.9991470899782495</v>
      </c>
      <c r="H263">
        <v>-2.4580486379324502</v>
      </c>
      <c r="I263">
        <v>-0.94205055288533701</v>
      </c>
      <c r="J263">
        <v>-1.15019179423905</v>
      </c>
      <c r="K263">
        <v>1333.86194423709</v>
      </c>
      <c r="L263">
        <v>1224.3810484230901</v>
      </c>
      <c r="M263">
        <v>26.1071394615788</v>
      </c>
      <c r="N263">
        <v>0.46087073615037999</v>
      </c>
      <c r="O263">
        <v>11.1525261099014</v>
      </c>
      <c r="P263">
        <v>35.0730272668361</v>
      </c>
      <c r="Q263">
        <v>5.5113536196129999E-2</v>
      </c>
    </row>
    <row r="264" spans="1:17" x14ac:dyDescent="0.3">
      <c r="A264" t="s">
        <v>626</v>
      </c>
      <c r="B264" t="s">
        <v>627</v>
      </c>
      <c r="C264" t="str">
        <f>IFERROR(VLOOKUP(Table1[[#This Row],[Ticker]],[1]!Table2[[Symbol]:[Industry]],2,FALSE),"-")</f>
        <v>-</v>
      </c>
      <c r="D264" t="s">
        <v>628</v>
      </c>
      <c r="E264">
        <v>27429.636327299999</v>
      </c>
      <c r="F264">
        <v>283.64999999999998</v>
      </c>
      <c r="G264">
        <v>67.821647494455803</v>
      </c>
      <c r="H264">
        <v>-11.9051434320673</v>
      </c>
      <c r="I264">
        <v>-14.2395502685336</v>
      </c>
      <c r="J264">
        <v>-4.8095737442379596</v>
      </c>
      <c r="K264">
        <v>325.18196098027698</v>
      </c>
      <c r="L264">
        <v>283.10922941501002</v>
      </c>
      <c r="M264">
        <v>20.519555884189501</v>
      </c>
      <c r="N264">
        <v>0.57889374512408498</v>
      </c>
      <c r="O264">
        <v>46.589106292966697</v>
      </c>
      <c r="P264">
        <v>109.95558845299701</v>
      </c>
      <c r="Q264">
        <v>7.6031507471789994E-2</v>
      </c>
    </row>
    <row r="265" spans="1:17" x14ac:dyDescent="0.3">
      <c r="A265" t="s">
        <v>629</v>
      </c>
      <c r="B265" t="s">
        <v>630</v>
      </c>
      <c r="C265" t="str">
        <f>IFERROR(VLOOKUP(Table1[[#This Row],[Ticker]],[1]!Table2[[Symbol]:[Industry]],2,FALSE),"-")</f>
        <v>-</v>
      </c>
      <c r="D265" t="s">
        <v>583</v>
      </c>
      <c r="E265">
        <v>27346.582478159999</v>
      </c>
      <c r="F265">
        <v>1125.9000000000001</v>
      </c>
      <c r="G265">
        <v>-33.941663834139497</v>
      </c>
      <c r="H265">
        <v>3.80328007529195</v>
      </c>
      <c r="I265">
        <v>7.6901377896479701</v>
      </c>
      <c r="J265">
        <v>8.0713874267584202</v>
      </c>
      <c r="K265">
        <v>1076.35631584681</v>
      </c>
      <c r="L265">
        <v>1095.9483259656199</v>
      </c>
      <c r="M265">
        <v>60.2620218587343</v>
      </c>
      <c r="N265">
        <v>0.80155256340499903</v>
      </c>
      <c r="O265">
        <v>32.152056132871401</v>
      </c>
      <c r="P265">
        <v>27.069578466226499</v>
      </c>
      <c r="Q265">
        <v>1.140564084207E-3</v>
      </c>
    </row>
    <row r="266" spans="1:17" x14ac:dyDescent="0.3">
      <c r="A266" t="s">
        <v>631</v>
      </c>
      <c r="B266" t="s">
        <v>632</v>
      </c>
      <c r="C266" t="str">
        <f>IFERROR(VLOOKUP(Table1[[#This Row],[Ticker]],[1]!Table2[[Symbol]:[Industry]],2,FALSE),"-")</f>
        <v>-</v>
      </c>
      <c r="D266" t="s">
        <v>432</v>
      </c>
      <c r="E266">
        <v>26983.621289399998</v>
      </c>
      <c r="F266">
        <v>1437</v>
      </c>
      <c r="G266">
        <v>30.618701580662901</v>
      </c>
      <c r="H266">
        <v>2.4435822051140299</v>
      </c>
      <c r="I266">
        <v>14.6797602526605</v>
      </c>
      <c r="J266">
        <v>-0.87265625236869004</v>
      </c>
      <c r="K266">
        <v>1386.0857913019199</v>
      </c>
      <c r="L266">
        <v>1170.95264093726</v>
      </c>
      <c r="M266">
        <v>33.981469310192502</v>
      </c>
      <c r="N266">
        <v>0.80883738097373004</v>
      </c>
      <c r="O266">
        <v>14.808629088378501</v>
      </c>
      <c r="P266">
        <v>62.354536210597601</v>
      </c>
      <c r="Q266">
        <v>9.4985180006631004E-2</v>
      </c>
    </row>
    <row r="267" spans="1:17" x14ac:dyDescent="0.3">
      <c r="A267" t="s">
        <v>633</v>
      </c>
      <c r="B267" t="s">
        <v>634</v>
      </c>
      <c r="C267" t="str">
        <f>IFERROR(VLOOKUP(Table1[[#This Row],[Ticker]],[1]!Table2[[Symbol]:[Industry]],2,FALSE),"-")</f>
        <v>-</v>
      </c>
      <c r="D267" t="s">
        <v>635</v>
      </c>
      <c r="E267">
        <v>26890.420959929899</v>
      </c>
      <c r="F267">
        <v>279.85000000000002</v>
      </c>
      <c r="G267">
        <v>110.471288839827</v>
      </c>
      <c r="H267">
        <v>-7.3344993800965597</v>
      </c>
      <c r="I267">
        <v>-30.2762360611211</v>
      </c>
      <c r="J267">
        <v>-3.8501329104443398</v>
      </c>
      <c r="K267">
        <v>301.88517772524398</v>
      </c>
      <c r="L267">
        <v>274.99144204346197</v>
      </c>
      <c r="M267">
        <v>22.914581725837699</v>
      </c>
      <c r="N267">
        <v>0.43073879792129199</v>
      </c>
      <c r="O267">
        <v>37.3235661961765</v>
      </c>
      <c r="P267">
        <v>152.23073456511901</v>
      </c>
      <c r="Q267">
        <v>7.3925246417496995E-2</v>
      </c>
    </row>
    <row r="268" spans="1:17" x14ac:dyDescent="0.3">
      <c r="A268" t="s">
        <v>636</v>
      </c>
      <c r="B268" t="s">
        <v>637</v>
      </c>
      <c r="C268" t="str">
        <f>IFERROR(VLOOKUP(Table1[[#This Row],[Ticker]],[1]!Table2[[Symbol]:[Industry]],2,FALSE),"-")</f>
        <v>-</v>
      </c>
      <c r="D268" t="s">
        <v>230</v>
      </c>
      <c r="E268">
        <v>26863.399845899999</v>
      </c>
      <c r="F268">
        <v>4196.7</v>
      </c>
      <c r="G268">
        <v>109.398843156423</v>
      </c>
      <c r="H268">
        <v>-1.5777879883480901</v>
      </c>
      <c r="I268">
        <v>38.600106516598899</v>
      </c>
      <c r="J268">
        <v>-4.0465044891270496</v>
      </c>
      <c r="K268">
        <v>3887.8508814659499</v>
      </c>
      <c r="L268">
        <v>3020.3707043693598</v>
      </c>
      <c r="M268">
        <v>44.977133008054302</v>
      </c>
      <c r="N268">
        <v>0.99175949339845704</v>
      </c>
      <c r="O268">
        <v>12.683775347296599</v>
      </c>
      <c r="P268">
        <v>149.06231454005899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Row],[Ticker]],[1]!Table2[[Symbol]:[Industry]],2,FALSE),"-")</f>
        <v>-</v>
      </c>
      <c r="D269" t="s">
        <v>493</v>
      </c>
      <c r="E269">
        <v>26839.754503779899</v>
      </c>
      <c r="F269">
        <v>1466.45</v>
      </c>
      <c r="G269">
        <v>111.06398529595801</v>
      </c>
      <c r="H269">
        <v>-10.5548949466195</v>
      </c>
      <c r="I269">
        <v>55.853588235931902</v>
      </c>
      <c r="J269">
        <v>-4.9908309129039798</v>
      </c>
      <c r="K269">
        <v>1479.7130694715399</v>
      </c>
      <c r="L269">
        <v>1097.79162751738</v>
      </c>
      <c r="M269">
        <v>27.102253278688401</v>
      </c>
      <c r="N269">
        <v>0.43056701779217699</v>
      </c>
      <c r="O269">
        <v>21.105390569061299</v>
      </c>
      <c r="P269">
        <v>144.81636060100101</v>
      </c>
      <c r="Q269">
        <v>7.5750807855867006E-2</v>
      </c>
    </row>
    <row r="270" spans="1:17" x14ac:dyDescent="0.3">
      <c r="A270" t="s">
        <v>640</v>
      </c>
      <c r="B270" t="s">
        <v>641</v>
      </c>
      <c r="C270" t="str">
        <f>IFERROR(VLOOKUP(Table1[[#This Row],[Ticker]],[1]!Table2[[Symbol]:[Industry]],2,FALSE),"-")</f>
        <v>-</v>
      </c>
      <c r="D270" t="s">
        <v>347</v>
      </c>
      <c r="E270">
        <v>26797.163636950001</v>
      </c>
      <c r="F270">
        <v>416.5</v>
      </c>
      <c r="G270">
        <v>15.3716243205676</v>
      </c>
      <c r="H270">
        <v>5.6038299070326403</v>
      </c>
      <c r="I270">
        <v>34.984296222651899</v>
      </c>
      <c r="J270">
        <v>1.3545996656728301</v>
      </c>
      <c r="K270">
        <v>413.47168513383298</v>
      </c>
      <c r="L270">
        <v>351.55573616399198</v>
      </c>
      <c r="M270">
        <v>32.216150279872799</v>
      </c>
      <c r="N270">
        <v>1.3911736640258601</v>
      </c>
      <c r="O270">
        <v>13.0132052821128</v>
      </c>
      <c r="P270">
        <v>59.425837320574097</v>
      </c>
      <c r="Q270">
        <v>-6.139204488596E-2</v>
      </c>
    </row>
    <row r="271" spans="1:17" x14ac:dyDescent="0.3">
      <c r="A271" t="s">
        <v>642</v>
      </c>
      <c r="B271" t="s">
        <v>643</v>
      </c>
      <c r="C271" t="str">
        <f>IFERROR(VLOOKUP(Table1[[#This Row],[Ticker]],[1]!Table2[[Symbol]:[Industry]],2,FALSE),"-")</f>
        <v>-</v>
      </c>
      <c r="D271" t="s">
        <v>136</v>
      </c>
      <c r="E271">
        <v>26758.036974340001</v>
      </c>
      <c r="F271">
        <v>1157.45</v>
      </c>
      <c r="G271">
        <v>73.512784440086804</v>
      </c>
      <c r="H271">
        <v>-15.379730730039601</v>
      </c>
      <c r="I271">
        <v>-0.44090833338694102</v>
      </c>
      <c r="J271">
        <v>-9.0921046545908997</v>
      </c>
      <c r="K271">
        <v>1247.34017087097</v>
      </c>
      <c r="L271">
        <v>1036.66004491281</v>
      </c>
      <c r="M271">
        <v>32.7505352227098</v>
      </c>
      <c r="N271">
        <v>0.90463733636675303</v>
      </c>
      <c r="O271">
        <v>25.543220009503599</v>
      </c>
      <c r="P271">
        <v>109.41740546408499</v>
      </c>
      <c r="Q271">
        <v>0.15578661192930901</v>
      </c>
    </row>
    <row r="272" spans="1:17" x14ac:dyDescent="0.3">
      <c r="A272" t="s">
        <v>644</v>
      </c>
      <c r="B272" t="s">
        <v>645</v>
      </c>
      <c r="C272" t="str">
        <f>IFERROR(VLOOKUP(Table1[[#This Row],[Ticker]],[1]!Table2[[Symbol]:[Industry]],2,FALSE),"-")</f>
        <v>-</v>
      </c>
      <c r="D272" t="s">
        <v>265</v>
      </c>
      <c r="E272">
        <v>26696.252799999998</v>
      </c>
      <c r="F272">
        <v>2411.15</v>
      </c>
      <c r="G272">
        <v>-20.973705978729601</v>
      </c>
      <c r="H272">
        <v>-14.4692745323898</v>
      </c>
      <c r="I272">
        <v>-3.1924240210511599</v>
      </c>
      <c r="J272">
        <v>-8.1520517733403999</v>
      </c>
      <c r="K272">
        <v>2581.7070519938402</v>
      </c>
      <c r="L272">
        <v>2340.2592320644799</v>
      </c>
      <c r="M272">
        <v>26.484963581728898</v>
      </c>
      <c r="N272">
        <v>0.51218161350428104</v>
      </c>
      <c r="O272">
        <v>22.762996910188001</v>
      </c>
      <c r="P272">
        <v>28.580951365187701</v>
      </c>
      <c r="Q272">
        <v>6.8275321794890001E-2</v>
      </c>
    </row>
    <row r="273" spans="1:17" x14ac:dyDescent="0.3">
      <c r="A273" t="s">
        <v>646</v>
      </c>
      <c r="B273" t="s">
        <v>647</v>
      </c>
      <c r="C273" t="str">
        <f>IFERROR(VLOOKUP(Table1[[#This Row],[Ticker]],[1]!Table2[[Symbol]:[Industry]],2,FALSE),"-")</f>
        <v>-</v>
      </c>
      <c r="D273" t="s">
        <v>54</v>
      </c>
      <c r="E273">
        <v>26619.611592249999</v>
      </c>
      <c r="F273">
        <v>342.5</v>
      </c>
      <c r="G273">
        <v>-44.223055531756003</v>
      </c>
      <c r="H273">
        <v>-19.129150476164298</v>
      </c>
      <c r="I273">
        <v>-39.302732161563902</v>
      </c>
      <c r="J273">
        <v>-6.17622499233463</v>
      </c>
      <c r="K273">
        <v>408.16667245866199</v>
      </c>
      <c r="L273">
        <v>425.02264522535802</v>
      </c>
      <c r="M273">
        <v>19.805095140489399</v>
      </c>
      <c r="N273">
        <v>1.2069891127460699</v>
      </c>
      <c r="O273">
        <v>51.737226277372201</v>
      </c>
      <c r="P273">
        <v>1.84359203092476</v>
      </c>
      <c r="Q273">
        <v>6.5732701057252998E-2</v>
      </c>
    </row>
    <row r="274" spans="1:17" x14ac:dyDescent="0.3">
      <c r="A274" t="s">
        <v>648</v>
      </c>
      <c r="B274" t="s">
        <v>649</v>
      </c>
      <c r="C274" t="str">
        <f>IFERROR(VLOOKUP(Table1[[#This Row],[Ticker]],[1]!Table2[[Symbol]:[Industry]],2,FALSE),"-")</f>
        <v>-</v>
      </c>
      <c r="D274" t="s">
        <v>265</v>
      </c>
      <c r="E274">
        <v>26573.39949213</v>
      </c>
      <c r="F274">
        <v>5375.1</v>
      </c>
      <c r="G274">
        <v>-18.8174205273402</v>
      </c>
      <c r="H274">
        <v>-14.029104146967301</v>
      </c>
      <c r="I274">
        <v>6.7248587843990997</v>
      </c>
      <c r="J274">
        <v>0.73605156217299805</v>
      </c>
      <c r="K274">
        <v>5799.2478652303598</v>
      </c>
      <c r="L274">
        <v>5253.2776307178801</v>
      </c>
      <c r="M274">
        <v>24.066818573076699</v>
      </c>
      <c r="N274">
        <v>0.67217618808815405</v>
      </c>
      <c r="O274">
        <v>36.741642015962398</v>
      </c>
      <c r="P274">
        <v>33.5594483786805</v>
      </c>
      <c r="Q274">
        <v>6.3478068728489004E-2</v>
      </c>
    </row>
    <row r="275" spans="1:17" hidden="1" x14ac:dyDescent="0.3">
      <c r="A275" t="s">
        <v>650</v>
      </c>
      <c r="B275" t="s">
        <v>651</v>
      </c>
      <c r="C275" t="str">
        <f>IFERROR(VLOOKUP(Table1[[#This Row],[Ticker]],[1]!Table2[[Symbol]:[Industry]],2,FALSE),"-")</f>
        <v>-</v>
      </c>
      <c r="D275" t="s">
        <v>51</v>
      </c>
      <c r="E275">
        <v>26501.20367028</v>
      </c>
      <c r="F275">
        <v>5792.9</v>
      </c>
      <c r="G275">
        <v>18.344557586560899</v>
      </c>
      <c r="H275">
        <v>22.198772285482001</v>
      </c>
      <c r="I275">
        <v>12.0604901695057</v>
      </c>
      <c r="J275">
        <v>3.4456400948876098</v>
      </c>
      <c r="K275">
        <v>4982.0421717960098</v>
      </c>
      <c r="L275">
        <v>4508.1754678760599</v>
      </c>
      <c r="M275">
        <v>79.962593114241201</v>
      </c>
      <c r="N275">
        <v>1.3372294527092501</v>
      </c>
      <c r="O275">
        <v>5.1105663829860797</v>
      </c>
      <c r="P275">
        <v>52.440725244072503</v>
      </c>
      <c r="Q275">
        <v>-7.1040217385234999E-2</v>
      </c>
    </row>
    <row r="276" spans="1:17" x14ac:dyDescent="0.3">
      <c r="A276" t="s">
        <v>652</v>
      </c>
      <c r="B276" t="s">
        <v>653</v>
      </c>
      <c r="C276" t="str">
        <f>IFERROR(VLOOKUP(Table1[[#This Row],[Ticker]],[1]!Table2[[Symbol]:[Industry]],2,FALSE),"-")</f>
        <v>-</v>
      </c>
      <c r="D276" t="s">
        <v>274</v>
      </c>
      <c r="E276">
        <v>26368.948718750002</v>
      </c>
      <c r="F276">
        <v>3168.25</v>
      </c>
      <c r="G276">
        <v>10.5105927664522</v>
      </c>
      <c r="H276">
        <v>10.696124974427001</v>
      </c>
      <c r="I276">
        <v>16.661250221348201</v>
      </c>
      <c r="J276">
        <v>6.0062318004951099</v>
      </c>
      <c r="K276">
        <v>2872.5348745563401</v>
      </c>
      <c r="L276">
        <v>2574.2067913280798</v>
      </c>
      <c r="M276">
        <v>85.897576176201895</v>
      </c>
      <c r="N276">
        <v>0.77043302660384605</v>
      </c>
      <c r="O276">
        <v>1.3177621715457899</v>
      </c>
      <c r="P276">
        <v>63.000977517106499</v>
      </c>
      <c r="Q276">
        <v>-5.1743346417712999E-2</v>
      </c>
    </row>
    <row r="277" spans="1:17" x14ac:dyDescent="0.3">
      <c r="A277" t="s">
        <v>654</v>
      </c>
      <c r="B277" t="s">
        <v>655</v>
      </c>
      <c r="C277" t="str">
        <f>IFERROR(VLOOKUP(Table1[[#This Row],[Ticker]],[1]!Table2[[Symbol]:[Industry]],2,FALSE),"-")</f>
        <v>-</v>
      </c>
      <c r="D277" t="s">
        <v>166</v>
      </c>
      <c r="E277">
        <v>26312.502173229899</v>
      </c>
      <c r="F277">
        <v>1032.8499999999999</v>
      </c>
      <c r="G277">
        <v>-23.542593815785899</v>
      </c>
      <c r="H277">
        <v>-3.1078803869432199</v>
      </c>
      <c r="I277">
        <v>-5.2849544485796098</v>
      </c>
      <c r="J277">
        <v>-0.77114268243131701</v>
      </c>
      <c r="K277">
        <v>1079.7754753285601</v>
      </c>
      <c r="L277">
        <v>1059.76948036667</v>
      </c>
      <c r="M277">
        <v>31.5770938814935</v>
      </c>
      <c r="N277">
        <v>0.80996638716779001</v>
      </c>
      <c r="O277">
        <v>30.609478627099701</v>
      </c>
      <c r="P277">
        <v>10.7020364415862</v>
      </c>
      <c r="Q277">
        <v>-2.1001616093379999E-3</v>
      </c>
    </row>
    <row r="278" spans="1:17" hidden="1" x14ac:dyDescent="0.3">
      <c r="A278" t="s">
        <v>656</v>
      </c>
      <c r="B278" t="s">
        <v>657</v>
      </c>
      <c r="C278" t="str">
        <f>IFERROR(VLOOKUP(Table1[[#This Row],[Ticker]],[1]!Table2[[Symbol]:[Industry]],2,FALSE),"-")</f>
        <v>-</v>
      </c>
      <c r="D278" t="s">
        <v>116</v>
      </c>
      <c r="E278">
        <v>26176.740686944999</v>
      </c>
      <c r="F278">
        <v>1174.45</v>
      </c>
      <c r="G278">
        <v>-11.2599675088638</v>
      </c>
      <c r="H278">
        <v>7.2828838217020397</v>
      </c>
      <c r="I278">
        <v>-3.1375041474098699</v>
      </c>
      <c r="J278">
        <v>1.5731819912687</v>
      </c>
      <c r="K278">
        <v>1138.5821165765601</v>
      </c>
      <c r="L278">
        <v>1089.3183850857799</v>
      </c>
      <c r="M278">
        <v>43.230024247173603</v>
      </c>
      <c r="N278">
        <v>0.80227699989036605</v>
      </c>
      <c r="O278">
        <v>19.204734130869699</v>
      </c>
      <c r="P278">
        <v>22.344913797593598</v>
      </c>
      <c r="Q278">
        <v>1.048470612251E-3</v>
      </c>
    </row>
    <row r="279" spans="1:17" x14ac:dyDescent="0.3">
      <c r="A279" t="s">
        <v>658</v>
      </c>
      <c r="B279" t="s">
        <v>659</v>
      </c>
      <c r="C279" t="str">
        <f>IFERROR(VLOOKUP(Table1[[#This Row],[Ticker]],[1]!Table2[[Symbol]:[Industry]],2,FALSE),"-")</f>
        <v>-</v>
      </c>
      <c r="D279" t="s">
        <v>539</v>
      </c>
      <c r="E279">
        <v>26055.924684375001</v>
      </c>
      <c r="F279">
        <v>718.75</v>
      </c>
      <c r="G279">
        <v>28.432041645045501</v>
      </c>
      <c r="H279">
        <v>-1.20469365695491</v>
      </c>
      <c r="I279">
        <v>-0.51488048001698705</v>
      </c>
      <c r="J279">
        <v>2.24187360102664</v>
      </c>
      <c r="K279">
        <v>697.52496017435999</v>
      </c>
      <c r="L279">
        <v>649.64532448919101</v>
      </c>
      <c r="M279">
        <v>51.044030407116999</v>
      </c>
      <c r="N279">
        <v>0.92782962160069304</v>
      </c>
      <c r="O279">
        <v>7.0260869565217297</v>
      </c>
      <c r="P279">
        <v>64.098173515981699</v>
      </c>
      <c r="Q279">
        <v>-6.2300880438023003E-2</v>
      </c>
    </row>
    <row r="280" spans="1:17" x14ac:dyDescent="0.3">
      <c r="A280" t="s">
        <v>660</v>
      </c>
      <c r="B280" t="s">
        <v>661</v>
      </c>
      <c r="C280" t="str">
        <f>IFERROR(VLOOKUP(Table1[[#This Row],[Ticker]],[1]!Table2[[Symbol]:[Industry]],2,FALSE),"-")</f>
        <v>-</v>
      </c>
      <c r="D280" t="s">
        <v>347</v>
      </c>
      <c r="E280">
        <v>25904.055890250002</v>
      </c>
      <c r="F280">
        <v>2041.75</v>
      </c>
      <c r="G280">
        <v>21.9362391538818</v>
      </c>
      <c r="H280">
        <v>1.9600180043084701</v>
      </c>
      <c r="I280">
        <v>39.940840764881301</v>
      </c>
      <c r="J280">
        <v>-3.1485765345266699</v>
      </c>
      <c r="K280">
        <v>1894.8435577211601</v>
      </c>
      <c r="L280">
        <v>1611.0055235907801</v>
      </c>
      <c r="M280">
        <v>43.736940759000802</v>
      </c>
      <c r="N280">
        <v>1.40706366230571</v>
      </c>
      <c r="O280">
        <v>7.7507040528957898</v>
      </c>
      <c r="P280">
        <v>72.139785852794802</v>
      </c>
      <c r="Q280">
        <v>-5.0223939265339003E-2</v>
      </c>
    </row>
    <row r="281" spans="1:17" x14ac:dyDescent="0.3">
      <c r="A281" t="s">
        <v>662</v>
      </c>
      <c r="B281" t="s">
        <v>663</v>
      </c>
      <c r="C281" t="str">
        <f>IFERROR(VLOOKUP(Table1[[#This Row],[Ticker]],[1]!Table2[[Symbol]:[Industry]],2,FALSE),"-")</f>
        <v>-</v>
      </c>
      <c r="D281" t="s">
        <v>424</v>
      </c>
      <c r="E281">
        <v>25779.195</v>
      </c>
      <c r="F281">
        <v>734.45</v>
      </c>
      <c r="G281">
        <v>72.245173844981295</v>
      </c>
      <c r="H281">
        <v>-19.686177501864499</v>
      </c>
      <c r="I281">
        <v>80.102884693021707</v>
      </c>
      <c r="J281">
        <v>-13.387662977426499</v>
      </c>
      <c r="K281">
        <v>793.67000797670698</v>
      </c>
      <c r="L281">
        <v>585.38811908004004</v>
      </c>
      <c r="M281">
        <v>21.1994368383784</v>
      </c>
      <c r="N281">
        <v>0.397784591145176</v>
      </c>
      <c r="O281">
        <v>32.071618217713898</v>
      </c>
      <c r="P281">
        <v>162.30357142857099</v>
      </c>
      <c r="Q281">
        <v>9.2642110458886998E-2</v>
      </c>
    </row>
    <row r="282" spans="1:17" x14ac:dyDescent="0.3">
      <c r="A282" t="s">
        <v>664</v>
      </c>
      <c r="B282" t="s">
        <v>665</v>
      </c>
      <c r="C282" t="str">
        <f>IFERROR(VLOOKUP(Table1[[#This Row],[Ticker]],[1]!Table2[[Symbol]:[Industry]],2,FALSE),"-")</f>
        <v>-</v>
      </c>
      <c r="D282" t="s">
        <v>166</v>
      </c>
      <c r="E282">
        <v>25008.9277946</v>
      </c>
      <c r="F282">
        <v>5777.65</v>
      </c>
      <c r="G282">
        <v>98.349571488874901</v>
      </c>
      <c r="H282">
        <v>6.3012446901420898</v>
      </c>
      <c r="I282">
        <v>72.579411933729702</v>
      </c>
      <c r="J282">
        <v>-1.2057765190335401</v>
      </c>
      <c r="K282">
        <v>5291.1012077309397</v>
      </c>
      <c r="L282">
        <v>4057.5939725862099</v>
      </c>
      <c r="M282">
        <v>46.173019646069498</v>
      </c>
      <c r="N282">
        <v>0.89776652886155694</v>
      </c>
      <c r="O282">
        <v>11.5938140939655</v>
      </c>
      <c r="P282">
        <v>137.76337448559599</v>
      </c>
      <c r="Q282">
        <v>3.3576669161571003E-2</v>
      </c>
    </row>
    <row r="283" spans="1:17" x14ac:dyDescent="0.3">
      <c r="A283" t="s">
        <v>666</v>
      </c>
      <c r="B283" t="s">
        <v>667</v>
      </c>
      <c r="C283" t="str">
        <f>IFERROR(VLOOKUP(Table1[[#This Row],[Ticker]],[1]!Table2[[Symbol]:[Industry]],2,FALSE),"-")</f>
        <v>-</v>
      </c>
      <c r="D283" t="s">
        <v>405</v>
      </c>
      <c r="E283">
        <v>24946.443719999999</v>
      </c>
      <c r="F283">
        <v>3559.1</v>
      </c>
      <c r="G283">
        <v>13.314983911908</v>
      </c>
      <c r="H283">
        <v>-1.60046972359762</v>
      </c>
      <c r="I283">
        <v>-5.8541229525444702</v>
      </c>
      <c r="J283">
        <v>-0.14896378524484399</v>
      </c>
      <c r="K283">
        <v>3499.3672720684399</v>
      </c>
      <c r="L283">
        <v>3181.8033154323898</v>
      </c>
      <c r="M283">
        <v>46.452140346200501</v>
      </c>
      <c r="N283">
        <v>1.0115607491957499</v>
      </c>
      <c r="O283">
        <v>10.668427411424201</v>
      </c>
      <c r="P283">
        <v>42.017477355253099</v>
      </c>
      <c r="Q283">
        <v>0.105930202093812</v>
      </c>
    </row>
    <row r="284" spans="1:17" hidden="1" x14ac:dyDescent="0.3">
      <c r="A284" t="s">
        <v>668</v>
      </c>
      <c r="B284" t="s">
        <v>669</v>
      </c>
      <c r="C284" t="str">
        <f>IFERROR(VLOOKUP(Table1[[#This Row],[Ticker]],[1]!Table2[[Symbol]:[Industry]],2,FALSE),"-")</f>
        <v>-</v>
      </c>
      <c r="D284" t="s">
        <v>130</v>
      </c>
      <c r="E284">
        <v>24945.143735320002</v>
      </c>
      <c r="F284">
        <v>410.45</v>
      </c>
      <c r="G284">
        <v>71.042933294642097</v>
      </c>
      <c r="H284">
        <v>-11.1918656771175</v>
      </c>
      <c r="I284">
        <v>-10.5045316838779</v>
      </c>
      <c r="J284">
        <v>-6.7694888487907097</v>
      </c>
      <c r="K284">
        <v>447.92365287349998</v>
      </c>
      <c r="L284">
        <v>402.76428584719997</v>
      </c>
      <c r="M284">
        <v>19.585309241841799</v>
      </c>
      <c r="N284">
        <v>0.45195653038905798</v>
      </c>
      <c r="O284">
        <v>40.662687294432899</v>
      </c>
      <c r="P284">
        <v>96.152927120669005</v>
      </c>
      <c r="Q284">
        <v>3.6121771376788001E-2</v>
      </c>
    </row>
    <row r="285" spans="1:17" x14ac:dyDescent="0.3">
      <c r="A285" t="s">
        <v>670</v>
      </c>
      <c r="B285" t="s">
        <v>671</v>
      </c>
      <c r="C285" t="str">
        <f>IFERROR(VLOOKUP(Table1[[#This Row],[Ticker]],[1]!Table2[[Symbol]:[Industry]],2,FALSE),"-")</f>
        <v>-</v>
      </c>
      <c r="D285" t="s">
        <v>172</v>
      </c>
      <c r="E285">
        <v>24935.185604909999</v>
      </c>
      <c r="F285">
        <v>7652.3</v>
      </c>
      <c r="G285">
        <v>14.9328281659335</v>
      </c>
      <c r="H285">
        <v>7.5203682013368596</v>
      </c>
      <c r="I285">
        <v>3.1770029703859302</v>
      </c>
      <c r="J285">
        <v>0.72172442850055696</v>
      </c>
      <c r="K285">
        <v>7482.8177716690598</v>
      </c>
      <c r="L285">
        <v>6778.0541695697502</v>
      </c>
      <c r="M285">
        <v>43.430455396463898</v>
      </c>
      <c r="N285">
        <v>0.53547069237391398</v>
      </c>
      <c r="O285">
        <v>7.0919854161493898</v>
      </c>
      <c r="P285">
        <v>41.643683479870397</v>
      </c>
      <c r="Q285">
        <v>-1.2229696549831999E-2</v>
      </c>
    </row>
    <row r="286" spans="1:17" x14ac:dyDescent="0.3">
      <c r="A286" t="s">
        <v>672</v>
      </c>
      <c r="B286" t="s">
        <v>673</v>
      </c>
      <c r="C286" t="str">
        <f>IFERROR(VLOOKUP(Table1[[#This Row],[Ticker]],[1]!Table2[[Symbol]:[Industry]],2,FALSE),"-")</f>
        <v>-</v>
      </c>
      <c r="D286" t="s">
        <v>313</v>
      </c>
      <c r="E286">
        <v>24805.070279029998</v>
      </c>
      <c r="F286">
        <v>396.65</v>
      </c>
      <c r="G286">
        <v>66.039391685576305</v>
      </c>
      <c r="H286">
        <v>-3.06224024130002</v>
      </c>
      <c r="I286">
        <v>2.1827949189180802</v>
      </c>
      <c r="J286">
        <v>-2.31857362479803</v>
      </c>
      <c r="K286">
        <v>428.28239732921202</v>
      </c>
      <c r="L286">
        <v>377.83673838627402</v>
      </c>
      <c r="M286">
        <v>27.889714066840199</v>
      </c>
      <c r="N286">
        <v>1.17346634146443</v>
      </c>
      <c r="O286">
        <v>26.6103617799067</v>
      </c>
      <c r="P286">
        <v>93.440624237990704</v>
      </c>
      <c r="Q286">
        <v>0.152909884265199</v>
      </c>
    </row>
    <row r="287" spans="1:17" x14ac:dyDescent="0.3">
      <c r="A287" t="s">
        <v>674</v>
      </c>
      <c r="B287" t="s">
        <v>675</v>
      </c>
      <c r="C287" t="str">
        <f>IFERROR(VLOOKUP(Table1[[#This Row],[Ticker]],[1]!Table2[[Symbol]:[Industry]],2,FALSE),"-")</f>
        <v>-</v>
      </c>
      <c r="D287" t="s">
        <v>51</v>
      </c>
      <c r="E287">
        <v>24779.352817039999</v>
      </c>
      <c r="F287">
        <v>973.4</v>
      </c>
      <c r="G287">
        <v>75.559480875876702</v>
      </c>
      <c r="H287">
        <v>23.366617581721702</v>
      </c>
      <c r="I287">
        <v>49.087335418170198</v>
      </c>
      <c r="J287">
        <v>13.499250857777</v>
      </c>
      <c r="K287">
        <v>820.11538628855396</v>
      </c>
      <c r="L287">
        <v>690.74353832297504</v>
      </c>
      <c r="M287">
        <v>64.142185998383795</v>
      </c>
      <c r="N287">
        <v>2.4433903384716298</v>
      </c>
      <c r="O287">
        <v>9.9958906924183299</v>
      </c>
      <c r="P287">
        <v>100.082219938335</v>
      </c>
      <c r="Q287">
        <v>5.7085995883971001E-2</v>
      </c>
    </row>
    <row r="288" spans="1:17" x14ac:dyDescent="0.3">
      <c r="A288" t="s">
        <v>676</v>
      </c>
      <c r="B288" t="s">
        <v>677</v>
      </c>
      <c r="C288" t="str">
        <f>IFERROR(VLOOKUP(Table1[[#This Row],[Ticker]],[1]!Table2[[Symbol]:[Industry]],2,FALSE),"-")</f>
        <v>-</v>
      </c>
      <c r="D288" t="s">
        <v>274</v>
      </c>
      <c r="E288">
        <v>24746.699395575</v>
      </c>
      <c r="F288">
        <v>1218.45</v>
      </c>
      <c r="G288">
        <v>-2.2570890968559501</v>
      </c>
      <c r="H288">
        <v>-1.5245868603194499</v>
      </c>
      <c r="I288">
        <v>-20.1901626899995</v>
      </c>
      <c r="J288">
        <v>-1.60852132320801</v>
      </c>
      <c r="K288">
        <v>1239.9095078124301</v>
      </c>
      <c r="L288">
        <v>1198.9651205533</v>
      </c>
      <c r="M288">
        <v>32.459893443411801</v>
      </c>
      <c r="N288">
        <v>0.61551298134726096</v>
      </c>
      <c r="O288">
        <v>18.585087611309401</v>
      </c>
      <c r="P288">
        <v>25.174645572220999</v>
      </c>
      <c r="Q288">
        <v>0.107687774833997</v>
      </c>
    </row>
    <row r="289" spans="1:17" x14ac:dyDescent="0.3">
      <c r="A289" t="s">
        <v>678</v>
      </c>
      <c r="B289" t="s">
        <v>679</v>
      </c>
      <c r="C289" t="str">
        <f>IFERROR(VLOOKUP(Table1[[#This Row],[Ticker]],[1]!Table2[[Symbol]:[Industry]],2,FALSE),"-")</f>
        <v>-</v>
      </c>
      <c r="D289" t="s">
        <v>296</v>
      </c>
      <c r="E289">
        <v>24597.901870079899</v>
      </c>
      <c r="F289">
        <v>492.8</v>
      </c>
      <c r="G289">
        <v>-4.2131657436017402</v>
      </c>
      <c r="H289">
        <v>2.0784395008434702</v>
      </c>
      <c r="I289">
        <v>14.895044676805</v>
      </c>
      <c r="J289">
        <v>-3.9414053465964201</v>
      </c>
      <c r="K289">
        <v>484.55462007570202</v>
      </c>
      <c r="L289">
        <v>436.114665559863</v>
      </c>
      <c r="M289">
        <v>38.0348773611871</v>
      </c>
      <c r="N289">
        <v>0.84636858147590799</v>
      </c>
      <c r="O289">
        <v>10.9780844155844</v>
      </c>
      <c r="P289">
        <v>46.623028860458099</v>
      </c>
      <c r="Q289">
        <v>-1.8892288099045002E-2</v>
      </c>
    </row>
    <row r="290" spans="1:17" x14ac:dyDescent="0.3">
      <c r="A290" t="s">
        <v>680</v>
      </c>
      <c r="B290" t="s">
        <v>681</v>
      </c>
      <c r="C290" t="str">
        <f>IFERROR(VLOOKUP(Table1[[#This Row],[Ticker]],[1]!Table2[[Symbol]:[Industry]],2,FALSE),"-")</f>
        <v>-</v>
      </c>
      <c r="D290" t="s">
        <v>46</v>
      </c>
      <c r="E290">
        <v>24552.1633927</v>
      </c>
      <c r="F290">
        <v>261.05</v>
      </c>
      <c r="G290">
        <v>133.50263781924801</v>
      </c>
      <c r="H290">
        <v>-14.5472657671262</v>
      </c>
      <c r="I290">
        <v>3.2104906141146898</v>
      </c>
      <c r="J290">
        <v>-7.7980912728127398</v>
      </c>
      <c r="K290">
        <v>282.215539589488</v>
      </c>
      <c r="L290">
        <v>227.05924229244201</v>
      </c>
      <c r="M290">
        <v>26.6369749563131</v>
      </c>
      <c r="N290">
        <v>0.84109149637976699</v>
      </c>
      <c r="O290">
        <v>34.686841601225801</v>
      </c>
      <c r="P290">
        <v>171.78552837064001</v>
      </c>
      <c r="Q290">
        <v>0.173116143030004</v>
      </c>
    </row>
    <row r="291" spans="1:17" hidden="1" x14ac:dyDescent="0.3">
      <c r="A291" t="s">
        <v>682</v>
      </c>
      <c r="B291" t="s">
        <v>683</v>
      </c>
      <c r="C291" t="str">
        <f>IFERROR(VLOOKUP(Table1[[#This Row],[Ticker]],[1]!Table2[[Symbol]:[Industry]],2,FALSE),"-")</f>
        <v>-</v>
      </c>
      <c r="D291" t="s">
        <v>51</v>
      </c>
      <c r="E291">
        <v>24484.45396956</v>
      </c>
      <c r="F291">
        <v>1294.8</v>
      </c>
      <c r="G291">
        <v>-27.666123614118799</v>
      </c>
      <c r="H291">
        <v>-4.3306998323887598</v>
      </c>
      <c r="I291">
        <v>-14.1427228992415</v>
      </c>
      <c r="J291">
        <v>0.75512190900836995</v>
      </c>
      <c r="M291">
        <v>45.3467448028955</v>
      </c>
      <c r="O291">
        <v>8.7967253629904292</v>
      </c>
      <c r="P291">
        <v>5.1272682986237701</v>
      </c>
    </row>
    <row r="292" spans="1:17" hidden="1" x14ac:dyDescent="0.3">
      <c r="A292" t="s">
        <v>684</v>
      </c>
      <c r="B292" t="s">
        <v>685</v>
      </c>
      <c r="C292" t="str">
        <f>IFERROR(VLOOKUP(Table1[[#This Row],[Ticker]],[1]!Table2[[Symbol]:[Industry]],2,FALSE),"-")</f>
        <v>-</v>
      </c>
      <c r="D292" t="s">
        <v>686</v>
      </c>
      <c r="E292">
        <v>24333.134156519998</v>
      </c>
      <c r="F292">
        <v>1069.95</v>
      </c>
      <c r="G292">
        <v>123.487154202833</v>
      </c>
      <c r="H292">
        <v>-15.3143161392917</v>
      </c>
      <c r="I292">
        <v>76.153768530507094</v>
      </c>
      <c r="J292">
        <v>-0.48502728934609401</v>
      </c>
      <c r="K292">
        <v>1124.68878618996</v>
      </c>
      <c r="M292">
        <v>30.151839994290398</v>
      </c>
      <c r="N292">
        <v>1.6568052845696</v>
      </c>
      <c r="O292">
        <v>35.515678302724403</v>
      </c>
      <c r="P292">
        <v>190.747282608695</v>
      </c>
    </row>
    <row r="293" spans="1:17" x14ac:dyDescent="0.3">
      <c r="A293" t="s">
        <v>687</v>
      </c>
      <c r="B293" t="s">
        <v>688</v>
      </c>
      <c r="C293" t="str">
        <f>IFERROR(VLOOKUP(Table1[[#This Row],[Ticker]],[1]!Table2[[Symbol]:[Industry]],2,FALSE),"-")</f>
        <v>-</v>
      </c>
      <c r="D293" t="s">
        <v>51</v>
      </c>
      <c r="E293">
        <v>24209.385578550002</v>
      </c>
      <c r="F293">
        <v>1351.65</v>
      </c>
      <c r="G293">
        <v>37.036498589889497</v>
      </c>
      <c r="H293">
        <v>7.7984917181938798</v>
      </c>
      <c r="I293">
        <v>46.888107327300901</v>
      </c>
      <c r="J293">
        <v>-6.8626657970982205E-2</v>
      </c>
      <c r="K293">
        <v>1208.7888405236699</v>
      </c>
      <c r="L293">
        <v>1009.71468181015</v>
      </c>
      <c r="M293">
        <v>62.310934816199598</v>
      </c>
      <c r="N293">
        <v>0.81707141021367702</v>
      </c>
      <c r="O293">
        <v>2.39337106499462</v>
      </c>
      <c r="P293">
        <v>86.6404308202154</v>
      </c>
      <c r="Q293">
        <v>1.1061431684678999E-2</v>
      </c>
    </row>
    <row r="294" spans="1:17" x14ac:dyDescent="0.3">
      <c r="A294" t="s">
        <v>689</v>
      </c>
      <c r="B294" t="s">
        <v>690</v>
      </c>
      <c r="C294" t="str">
        <f>IFERROR(VLOOKUP(Table1[[#This Row],[Ticker]],[1]!Table2[[Symbol]:[Industry]],2,FALSE),"-")</f>
        <v>-</v>
      </c>
      <c r="D294" t="s">
        <v>289</v>
      </c>
      <c r="E294">
        <v>24053.628959999998</v>
      </c>
      <c r="F294">
        <v>2099.8000000000002</v>
      </c>
      <c r="G294">
        <v>227.853618529313</v>
      </c>
      <c r="H294">
        <v>-16.803799659509099</v>
      </c>
      <c r="I294">
        <v>131.82340075931799</v>
      </c>
      <c r="J294">
        <v>-3.1788001498609302</v>
      </c>
      <c r="K294">
        <v>2047.7320152391701</v>
      </c>
      <c r="L294">
        <v>1319.09067022319</v>
      </c>
      <c r="M294">
        <v>29.355875047917799</v>
      </c>
      <c r="N294">
        <v>0.37308623096927301</v>
      </c>
      <c r="O294">
        <v>34.955710067625397</v>
      </c>
      <c r="P294">
        <v>263.88527857204701</v>
      </c>
      <c r="Q294">
        <v>0.207553419562161</v>
      </c>
    </row>
    <row r="295" spans="1:17" x14ac:dyDescent="0.3">
      <c r="A295" t="s">
        <v>691</v>
      </c>
      <c r="B295" t="s">
        <v>692</v>
      </c>
      <c r="C295" t="str">
        <f>IFERROR(VLOOKUP(Table1[[#This Row],[Ticker]],[1]!Table2[[Symbol]:[Industry]],2,FALSE),"-")</f>
        <v>-</v>
      </c>
      <c r="D295" t="s">
        <v>533</v>
      </c>
      <c r="E295">
        <v>24043.356366329899</v>
      </c>
      <c r="F295">
        <v>742.35</v>
      </c>
      <c r="G295">
        <v>-4.19354301781497</v>
      </c>
      <c r="H295">
        <v>-2.4745712029056799</v>
      </c>
      <c r="I295">
        <v>-18.7671205006836</v>
      </c>
      <c r="J295">
        <v>-0.64961245613476504</v>
      </c>
      <c r="K295">
        <v>757.707942866346</v>
      </c>
      <c r="L295">
        <v>722.81530035370895</v>
      </c>
      <c r="M295">
        <v>23.358126207651001</v>
      </c>
      <c r="N295">
        <v>0.93671955603153001</v>
      </c>
      <c r="O295">
        <v>16.717181922273799</v>
      </c>
      <c r="P295">
        <v>22.127169531956898</v>
      </c>
      <c r="Q295">
        <v>-4.1516458522569001E-2</v>
      </c>
    </row>
    <row r="296" spans="1:17" x14ac:dyDescent="0.3">
      <c r="A296" t="s">
        <v>693</v>
      </c>
      <c r="B296" t="s">
        <v>694</v>
      </c>
      <c r="C296" t="str">
        <f>IFERROR(VLOOKUP(Table1[[#This Row],[Ticker]],[1]!Table2[[Symbol]:[Industry]],2,FALSE),"-")</f>
        <v>-</v>
      </c>
      <c r="D296" t="s">
        <v>95</v>
      </c>
      <c r="E296">
        <v>24012.970823725002</v>
      </c>
      <c r="F296">
        <v>297.05</v>
      </c>
      <c r="G296">
        <v>-32.491601659448399</v>
      </c>
      <c r="H296">
        <v>11.825345084120199</v>
      </c>
      <c r="I296">
        <v>-20.417732720498901</v>
      </c>
      <c r="J296">
        <v>7.9748179779128998</v>
      </c>
      <c r="K296">
        <v>281.64843949150998</v>
      </c>
      <c r="L296">
        <v>291.39189882521799</v>
      </c>
      <c r="M296">
        <v>63.218997220636297</v>
      </c>
      <c r="N296">
        <v>2.6095630598808701</v>
      </c>
      <c r="O296">
        <v>20.282780676653701</v>
      </c>
      <c r="P296">
        <v>17.9471907881675</v>
      </c>
      <c r="Q296">
        <v>-0.110439860265084</v>
      </c>
    </row>
    <row r="297" spans="1:17" x14ac:dyDescent="0.3">
      <c r="A297" t="s">
        <v>695</v>
      </c>
      <c r="B297" t="s">
        <v>696</v>
      </c>
      <c r="C297" t="str">
        <f>IFERROR(VLOOKUP(Table1[[#This Row],[Ticker]],[1]!Table2[[Symbol]:[Industry]],2,FALSE),"-")</f>
        <v>-</v>
      </c>
      <c r="D297" t="s">
        <v>598</v>
      </c>
      <c r="E297">
        <v>23960.282500000001</v>
      </c>
      <c r="F297">
        <v>2292.85</v>
      </c>
      <c r="G297">
        <v>68.195031728834095</v>
      </c>
      <c r="H297">
        <v>8.1207636480076603E-2</v>
      </c>
      <c r="I297">
        <v>14.506248432290199</v>
      </c>
      <c r="J297">
        <v>-3.1514457127343398</v>
      </c>
      <c r="K297">
        <v>2263.0857738292498</v>
      </c>
      <c r="L297">
        <v>1938.0625259168</v>
      </c>
      <c r="M297">
        <v>34.7838017651383</v>
      </c>
      <c r="N297">
        <v>0.91391315563478004</v>
      </c>
      <c r="O297">
        <v>13.1430315982292</v>
      </c>
      <c r="P297">
        <v>107.057389262654</v>
      </c>
      <c r="Q297">
        <v>6.1857513891293001E-2</v>
      </c>
    </row>
    <row r="298" spans="1:17" x14ac:dyDescent="0.3">
      <c r="A298" t="s">
        <v>697</v>
      </c>
      <c r="B298" t="s">
        <v>698</v>
      </c>
      <c r="C298" t="str">
        <f>IFERROR(VLOOKUP(Table1[[#This Row],[Ticker]],[1]!Table2[[Symbol]:[Industry]],2,FALSE),"-")</f>
        <v>-</v>
      </c>
      <c r="D298" t="s">
        <v>296</v>
      </c>
      <c r="E298">
        <v>23921.9248570399</v>
      </c>
      <c r="F298">
        <v>241.85</v>
      </c>
      <c r="G298">
        <v>35.814760987194198</v>
      </c>
      <c r="H298">
        <v>-1.76100161223647</v>
      </c>
      <c r="I298">
        <v>10.023952623722799</v>
      </c>
      <c r="J298">
        <v>-4.5632698827588003</v>
      </c>
      <c r="K298">
        <v>235.54929106161501</v>
      </c>
      <c r="L298">
        <v>197.17860173916301</v>
      </c>
      <c r="M298">
        <v>34.9879262977392</v>
      </c>
      <c r="N298">
        <v>1.14520221195059</v>
      </c>
      <c r="O298">
        <v>15.691544345668801</v>
      </c>
      <c r="P298">
        <v>82.666163141993906</v>
      </c>
      <c r="Q298">
        <v>5.2445555949020999E-2</v>
      </c>
    </row>
    <row r="299" spans="1:17" x14ac:dyDescent="0.3">
      <c r="A299" t="s">
        <v>699</v>
      </c>
      <c r="B299" t="s">
        <v>700</v>
      </c>
      <c r="C299" t="str">
        <f>IFERROR(VLOOKUP(Table1[[#This Row],[Ticker]],[1]!Table2[[Symbol]:[Industry]],2,FALSE),"-")</f>
        <v>-</v>
      </c>
      <c r="D299" t="s">
        <v>701</v>
      </c>
      <c r="E299">
        <v>23607.234</v>
      </c>
      <c r="F299">
        <v>2137.5</v>
      </c>
      <c r="G299">
        <v>86.586194762703698</v>
      </c>
      <c r="H299">
        <v>-3.25543289845261</v>
      </c>
      <c r="I299">
        <v>33.568442487053197</v>
      </c>
      <c r="J299">
        <v>-4.0327695971388202</v>
      </c>
      <c r="K299">
        <v>2184.9045756733099</v>
      </c>
      <c r="L299">
        <v>1746.50385374804</v>
      </c>
      <c r="M299">
        <v>29.0739195303264</v>
      </c>
      <c r="N299">
        <v>0.601067630091773</v>
      </c>
      <c r="O299">
        <v>13.216374269005801</v>
      </c>
      <c r="P299">
        <v>121.88197436030499</v>
      </c>
      <c r="Q299">
        <v>0.115512485871222</v>
      </c>
    </row>
    <row r="300" spans="1:17" x14ac:dyDescent="0.3">
      <c r="A300" t="s">
        <v>702</v>
      </c>
      <c r="B300" t="s">
        <v>703</v>
      </c>
      <c r="C300" t="str">
        <f>IFERROR(VLOOKUP(Table1[[#This Row],[Ticker]],[1]!Table2[[Symbol]:[Industry]],2,FALSE),"-")</f>
        <v>-</v>
      </c>
      <c r="D300" t="s">
        <v>296</v>
      </c>
      <c r="E300">
        <v>23454.30674335</v>
      </c>
      <c r="F300">
        <v>475.25</v>
      </c>
      <c r="G300">
        <v>187.79091146312501</v>
      </c>
      <c r="H300">
        <v>13.0986694762932</v>
      </c>
      <c r="I300">
        <v>17.7150316033756</v>
      </c>
      <c r="J300">
        <v>10.741890492924099</v>
      </c>
      <c r="K300">
        <v>402.46412850900498</v>
      </c>
      <c r="L300">
        <v>335.25849957052498</v>
      </c>
      <c r="M300">
        <v>73.798938875484396</v>
      </c>
      <c r="N300">
        <v>1.7071893674218299</v>
      </c>
      <c r="O300">
        <v>0</v>
      </c>
      <c r="P300">
        <v>235.037010927035</v>
      </c>
      <c r="Q300">
        <v>0.21591483524483299</v>
      </c>
    </row>
    <row r="301" spans="1:17" x14ac:dyDescent="0.3">
      <c r="A301" t="s">
        <v>704</v>
      </c>
      <c r="B301" t="s">
        <v>705</v>
      </c>
      <c r="C301" t="str">
        <f>IFERROR(VLOOKUP(Table1[[#This Row],[Ticker]],[1]!Table2[[Symbol]:[Industry]],2,FALSE),"-")</f>
        <v>-</v>
      </c>
      <c r="D301" t="s">
        <v>706</v>
      </c>
      <c r="E301">
        <v>23440.782265779999</v>
      </c>
      <c r="F301">
        <v>552.20000000000005</v>
      </c>
      <c r="G301">
        <v>125.86322674106999</v>
      </c>
      <c r="H301">
        <v>-20.723688103078</v>
      </c>
      <c r="I301">
        <v>31.549096998048199</v>
      </c>
      <c r="J301">
        <v>-5.5947618281639402</v>
      </c>
      <c r="K301">
        <v>613.43906836487702</v>
      </c>
      <c r="L301">
        <v>462.10419740391399</v>
      </c>
      <c r="M301">
        <v>22.564500657315499</v>
      </c>
      <c r="N301">
        <v>0.39540046300618298</v>
      </c>
      <c r="O301">
        <v>35.476276711336403</v>
      </c>
      <c r="P301">
        <v>157.315936626281</v>
      </c>
      <c r="Q301">
        <v>0.23444772039820799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Row],[Ticker]],[1]!Table2[[Symbol]:[Industry]],2,FALSE),"-")</f>
        <v>-</v>
      </c>
      <c r="D302" t="s">
        <v>51</v>
      </c>
      <c r="E302">
        <v>23325.163109460002</v>
      </c>
      <c r="F302">
        <v>1186.6500000000001</v>
      </c>
      <c r="G302">
        <v>26.652469278545102</v>
      </c>
      <c r="H302">
        <v>21.323207287256999</v>
      </c>
      <c r="I302">
        <v>10.9600640322522</v>
      </c>
      <c r="J302">
        <v>0.73901991919469401</v>
      </c>
      <c r="K302">
        <v>1046.00064142165</v>
      </c>
      <c r="L302">
        <v>926.13095351667096</v>
      </c>
      <c r="M302">
        <v>56.580443713888002</v>
      </c>
      <c r="N302">
        <v>1.1063116177491199</v>
      </c>
      <c r="O302">
        <v>5.7599123583196299</v>
      </c>
      <c r="P302">
        <v>67.807395884889999</v>
      </c>
      <c r="Q302">
        <v>2.8094642385416001E-2</v>
      </c>
    </row>
    <row r="303" spans="1:17" x14ac:dyDescent="0.3">
      <c r="A303" t="s">
        <v>709</v>
      </c>
      <c r="B303" t="s">
        <v>710</v>
      </c>
      <c r="C303" t="str">
        <f>IFERROR(VLOOKUP(Table1[[#This Row],[Ticker]],[1]!Table2[[Symbol]:[Industry]],2,FALSE),"-")</f>
        <v>-</v>
      </c>
      <c r="D303" t="s">
        <v>57</v>
      </c>
      <c r="E303">
        <v>23066.2510524299</v>
      </c>
      <c r="F303">
        <v>174.01</v>
      </c>
      <c r="G303">
        <v>99.303446757717396</v>
      </c>
      <c r="H303">
        <v>1.4447790001649099</v>
      </c>
      <c r="I303">
        <v>15.062526247418001</v>
      </c>
      <c r="J303">
        <v>2.6357360243950598</v>
      </c>
      <c r="K303">
        <v>163.49029473733199</v>
      </c>
      <c r="L303">
        <v>135.951690620384</v>
      </c>
      <c r="M303">
        <v>52.1181857521008</v>
      </c>
      <c r="N303">
        <v>1.1728545476988299</v>
      </c>
      <c r="O303">
        <v>10.7407620251709</v>
      </c>
      <c r="P303">
        <v>126.87092568448401</v>
      </c>
      <c r="Q303">
        <v>9.2159067787999996E-2</v>
      </c>
    </row>
    <row r="304" spans="1:17" hidden="1" x14ac:dyDescent="0.3">
      <c r="A304" t="s">
        <v>711</v>
      </c>
      <c r="B304" t="s">
        <v>712</v>
      </c>
      <c r="C304" t="str">
        <f>IFERROR(VLOOKUP(Table1[[#This Row],[Ticker]],[1]!Table2[[Symbol]:[Industry]],2,FALSE),"-")</f>
        <v>-</v>
      </c>
      <c r="D304" t="s">
        <v>713</v>
      </c>
      <c r="E304">
        <v>23025.673136879999</v>
      </c>
      <c r="F304">
        <v>99.23</v>
      </c>
      <c r="G304">
        <v>89.143682893359994</v>
      </c>
      <c r="H304">
        <v>3.6555314001449601</v>
      </c>
      <c r="I304">
        <v>15.3466941901991</v>
      </c>
      <c r="J304">
        <v>1.6479941963829701</v>
      </c>
      <c r="K304">
        <v>96.880496694111201</v>
      </c>
      <c r="L304">
        <v>80.642470675456494</v>
      </c>
      <c r="M304">
        <v>50.681017208567297</v>
      </c>
      <c r="N304">
        <v>1.0596195962028501</v>
      </c>
      <c r="O304">
        <v>7.4271893580570101</v>
      </c>
      <c r="P304">
        <v>113.90385859021301</v>
      </c>
      <c r="Q304">
        <v>2.0612820630179999E-2</v>
      </c>
    </row>
    <row r="305" spans="1:17" x14ac:dyDescent="0.3">
      <c r="A305" t="s">
        <v>714</v>
      </c>
      <c r="B305" t="s">
        <v>715</v>
      </c>
      <c r="C305" t="str">
        <f>IFERROR(VLOOKUP(Table1[[#This Row],[Ticker]],[1]!Table2[[Symbol]:[Industry]],2,FALSE),"-")</f>
        <v>-</v>
      </c>
      <c r="D305" t="s">
        <v>166</v>
      </c>
      <c r="E305">
        <v>22851.512560800002</v>
      </c>
      <c r="F305">
        <v>7761.6</v>
      </c>
      <c r="G305">
        <v>-12.778556592330601</v>
      </c>
      <c r="H305">
        <v>15.607193524968499</v>
      </c>
      <c r="I305">
        <v>12.466706649371799</v>
      </c>
      <c r="J305">
        <v>1.41416489255597</v>
      </c>
      <c r="K305">
        <v>6890.1574719567398</v>
      </c>
      <c r="L305">
        <v>6575.1898580279503</v>
      </c>
      <c r="M305">
        <v>65.417146832677105</v>
      </c>
      <c r="N305">
        <v>1.3233525719352801</v>
      </c>
      <c r="O305">
        <v>3.3678622964337102</v>
      </c>
      <c r="P305">
        <v>49.9869561436563</v>
      </c>
      <c r="Q305">
        <v>-8.2428357487265999E-2</v>
      </c>
    </row>
    <row r="306" spans="1:17" x14ac:dyDescent="0.3">
      <c r="A306" t="s">
        <v>716</v>
      </c>
      <c r="B306" t="s">
        <v>717</v>
      </c>
      <c r="C306" t="str">
        <f>IFERROR(VLOOKUP(Table1[[#This Row],[Ticker]],[1]!Table2[[Symbol]:[Industry]],2,FALSE),"-")</f>
        <v>-</v>
      </c>
      <c r="D306" t="s">
        <v>51</v>
      </c>
      <c r="E306">
        <v>22795.65579592</v>
      </c>
      <c r="F306">
        <v>422.8</v>
      </c>
      <c r="G306">
        <v>-17.271169498095901</v>
      </c>
      <c r="H306">
        <v>-9.2106259273273299</v>
      </c>
      <c r="I306">
        <v>-3.3502005754230599</v>
      </c>
      <c r="J306">
        <v>-1.67965367326307</v>
      </c>
      <c r="K306">
        <v>443.06319749192397</v>
      </c>
      <c r="L306">
        <v>420.69561473118398</v>
      </c>
      <c r="M306">
        <v>29.290681846890401</v>
      </c>
      <c r="N306">
        <v>1.6564495654814</v>
      </c>
      <c r="O306">
        <v>14.5458845789971</v>
      </c>
      <c r="P306">
        <v>21.007441327990801</v>
      </c>
      <c r="Q306">
        <v>-0.11105792605282799</v>
      </c>
    </row>
    <row r="307" spans="1:17" x14ac:dyDescent="0.3">
      <c r="A307" t="s">
        <v>718</v>
      </c>
      <c r="B307" t="s">
        <v>719</v>
      </c>
      <c r="C307" t="str">
        <f>IFERROR(VLOOKUP(Table1[[#This Row],[Ticker]],[1]!Table2[[Symbol]:[Industry]],2,FALSE),"-")</f>
        <v>-</v>
      </c>
      <c r="D307" t="s">
        <v>536</v>
      </c>
      <c r="E307">
        <v>22634.258363274999</v>
      </c>
      <c r="F307">
        <v>1479.95</v>
      </c>
      <c r="G307">
        <v>14.719013530336101</v>
      </c>
      <c r="H307">
        <v>-11.4192046432068</v>
      </c>
      <c r="I307">
        <v>24.7911647034122</v>
      </c>
      <c r="J307">
        <v>-4.9579842911857499</v>
      </c>
      <c r="K307">
        <v>1486.42512447634</v>
      </c>
      <c r="L307">
        <v>1205.58646260925</v>
      </c>
      <c r="M307">
        <v>35.856000977526698</v>
      </c>
      <c r="N307">
        <v>0.25566557808599499</v>
      </c>
      <c r="O307">
        <v>14.868745565728499</v>
      </c>
      <c r="P307">
        <v>78.039097744360902</v>
      </c>
      <c r="Q307">
        <v>0.12415199569120799</v>
      </c>
    </row>
    <row r="308" spans="1:17" x14ac:dyDescent="0.3">
      <c r="A308" t="s">
        <v>720</v>
      </c>
      <c r="B308" t="s">
        <v>721</v>
      </c>
      <c r="C308" t="str">
        <f>IFERROR(VLOOKUP(Table1[[#This Row],[Ticker]],[1]!Table2[[Symbol]:[Industry]],2,FALSE),"-")</f>
        <v>-</v>
      </c>
      <c r="D308" t="s">
        <v>248</v>
      </c>
      <c r="E308">
        <v>22331.048342170001</v>
      </c>
      <c r="F308">
        <v>1669.45</v>
      </c>
      <c r="G308">
        <v>1.71008372427052</v>
      </c>
      <c r="H308">
        <v>-1.2599271573050601</v>
      </c>
      <c r="I308">
        <v>-12.676101062472901</v>
      </c>
      <c r="J308">
        <v>0.49560185455465999</v>
      </c>
      <c r="K308">
        <v>1706.75612910313</v>
      </c>
      <c r="L308">
        <v>1605.0969233551</v>
      </c>
      <c r="M308">
        <v>30.5083610872646</v>
      </c>
      <c r="N308">
        <v>0.77893315624583004</v>
      </c>
      <c r="O308">
        <v>12.917427895414599</v>
      </c>
      <c r="P308">
        <v>46.282584884994499</v>
      </c>
      <c r="Q308">
        <v>5.8188693091585003E-2</v>
      </c>
    </row>
    <row r="309" spans="1:17" hidden="1" x14ac:dyDescent="0.3">
      <c r="A309" t="s">
        <v>722</v>
      </c>
      <c r="B309" t="s">
        <v>723</v>
      </c>
      <c r="C309" t="str">
        <f>IFERROR(VLOOKUP(Table1[[#This Row],[Ticker]],[1]!Table2[[Symbol]:[Industry]],2,FALSE),"-")</f>
        <v>-</v>
      </c>
      <c r="D309" t="s">
        <v>539</v>
      </c>
      <c r="E309">
        <v>22312.990631679899</v>
      </c>
      <c r="F309">
        <v>2152.4</v>
      </c>
      <c r="G309">
        <v>-7.7036231969596898</v>
      </c>
      <c r="H309">
        <v>12.938911719633101</v>
      </c>
      <c r="I309">
        <v>18.7414132771999</v>
      </c>
      <c r="J309">
        <v>5.5663044261723504</v>
      </c>
      <c r="K309">
        <v>1939.0500260807901</v>
      </c>
      <c r="L309">
        <v>1794.4306224639399</v>
      </c>
      <c r="M309">
        <v>59.609751951527102</v>
      </c>
      <c r="N309">
        <v>0.99009827583487098</v>
      </c>
      <c r="O309">
        <v>4.0698754878275301</v>
      </c>
      <c r="P309">
        <v>47.202845028039903</v>
      </c>
      <c r="Q309">
        <v>-2.265711973584E-2</v>
      </c>
    </row>
    <row r="310" spans="1:17" x14ac:dyDescent="0.3">
      <c r="A310" t="s">
        <v>724</v>
      </c>
      <c r="B310" t="s">
        <v>725</v>
      </c>
      <c r="C310" t="str">
        <f>IFERROR(VLOOKUP(Table1[[#This Row],[Ticker]],[1]!Table2[[Symbol]:[Industry]],2,FALSE),"-")</f>
        <v>-</v>
      </c>
      <c r="D310" t="s">
        <v>726</v>
      </c>
      <c r="E310">
        <v>22134.514825499999</v>
      </c>
      <c r="F310">
        <v>1389.85</v>
      </c>
      <c r="G310">
        <v>-26.768120578305201</v>
      </c>
      <c r="H310">
        <v>-4.3589455830829298</v>
      </c>
      <c r="I310">
        <v>-2.3978289258176999</v>
      </c>
      <c r="J310">
        <v>-0.78383129697178999</v>
      </c>
      <c r="K310">
        <v>1383.4059598981701</v>
      </c>
      <c r="L310">
        <v>1310.0278816478799</v>
      </c>
      <c r="M310">
        <v>36.452844083396897</v>
      </c>
      <c r="N310">
        <v>0.580944491551041</v>
      </c>
      <c r="O310">
        <v>11.1630751519948</v>
      </c>
      <c r="P310">
        <v>25.172242986445699</v>
      </c>
      <c r="Q310">
        <v>1.3385052397782E-2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Row],[Ticker]],[1]!Table2[[Symbol]:[Industry]],2,FALSE),"-")</f>
        <v>-</v>
      </c>
      <c r="D311" t="s">
        <v>51</v>
      </c>
      <c r="E311">
        <v>22131.705668735998</v>
      </c>
      <c r="F311">
        <v>167.73</v>
      </c>
      <c r="G311">
        <v>42.157035820578798</v>
      </c>
      <c r="H311">
        <v>7.8228009448902798</v>
      </c>
      <c r="I311">
        <v>9.6337275275596692</v>
      </c>
      <c r="J311">
        <v>2.4268443878008301</v>
      </c>
      <c r="K311">
        <v>157.72477024315299</v>
      </c>
      <c r="L311">
        <v>139.259084092092</v>
      </c>
      <c r="M311">
        <v>53.658228469784902</v>
      </c>
      <c r="N311">
        <v>1.2741650291173501</v>
      </c>
      <c r="O311">
        <v>5.6459786561736198</v>
      </c>
      <c r="P311">
        <v>91.691428571428503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Row],[Ticker]],[1]!Table2[[Symbol]:[Industry]],2,FALSE),"-")</f>
        <v>-</v>
      </c>
      <c r="D312" t="s">
        <v>432</v>
      </c>
      <c r="E312">
        <v>22026.40702314</v>
      </c>
      <c r="F312">
        <v>981.7</v>
      </c>
      <c r="G312">
        <v>-22.860292784925299</v>
      </c>
      <c r="H312">
        <v>6.27559433739121</v>
      </c>
      <c r="I312">
        <v>-0.62046883674474496</v>
      </c>
      <c r="J312">
        <v>-1.3977754835924101</v>
      </c>
      <c r="K312">
        <v>931.764950635731</v>
      </c>
      <c r="L312">
        <v>914.64036124744803</v>
      </c>
      <c r="M312">
        <v>48.099771922039899</v>
      </c>
      <c r="N312">
        <v>1.14456763063601</v>
      </c>
      <c r="O312">
        <v>16.119995925435401</v>
      </c>
      <c r="P312">
        <v>33.274504480043397</v>
      </c>
      <c r="Q312">
        <v>-9.2721477286233006E-2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Row],[Ticker]],[1]!Table2[[Symbol]:[Industry]],2,FALSE),"-")</f>
        <v>-</v>
      </c>
      <c r="D313" t="s">
        <v>512</v>
      </c>
      <c r="E313">
        <v>21706.35858461</v>
      </c>
      <c r="F313">
        <v>179.95</v>
      </c>
      <c r="G313">
        <v>-28.345475897322402</v>
      </c>
      <c r="H313">
        <v>11.3739099933233</v>
      </c>
      <c r="I313">
        <v>4.4482284233017602</v>
      </c>
      <c r="J313">
        <v>3.3081336695898198</v>
      </c>
      <c r="K313">
        <v>170.79298051142399</v>
      </c>
      <c r="L313">
        <v>170.88573177383299</v>
      </c>
      <c r="M313">
        <v>58.135279936475797</v>
      </c>
      <c r="N313">
        <v>1.47090972592706</v>
      </c>
      <c r="O313">
        <v>26.424006668518999</v>
      </c>
      <c r="P313">
        <v>26.502636203866398</v>
      </c>
      <c r="Q313">
        <v>3.2809073660390001E-2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Row],[Ticker]],[1]!Table2[[Symbol]:[Industry]],2,FALSE),"-")</f>
        <v>-</v>
      </c>
      <c r="D314" t="s">
        <v>161</v>
      </c>
      <c r="E314">
        <v>21666.4484261119</v>
      </c>
      <c r="F314">
        <v>166.18</v>
      </c>
      <c r="G314">
        <v>192.69998210827501</v>
      </c>
      <c r="H314">
        <v>7.9903105177393003</v>
      </c>
      <c r="I314">
        <v>16.2953334346901</v>
      </c>
      <c r="J314">
        <v>1.9936515847901299</v>
      </c>
      <c r="K314">
        <v>157.37342738890001</v>
      </c>
      <c r="L314">
        <v>125.960997940609</v>
      </c>
      <c r="M314">
        <v>45.878435970121103</v>
      </c>
      <c r="N314">
        <v>1.3756081470174299</v>
      </c>
      <c r="O314">
        <v>14.33385485618</v>
      </c>
      <c r="P314">
        <v>257.37634408602099</v>
      </c>
      <c r="Q314">
        <v>0.152050197975793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Row],[Ticker]],[1]!Table2[[Symbol]:[Industry]],2,FALSE),"-")</f>
        <v>-</v>
      </c>
      <c r="D315" t="s">
        <v>212</v>
      </c>
      <c r="E315">
        <v>21386.767529180001</v>
      </c>
      <c r="F315">
        <v>1808.65</v>
      </c>
      <c r="G315">
        <v>11.151780298873399</v>
      </c>
      <c r="H315">
        <v>-12.598400399889901</v>
      </c>
      <c r="I315">
        <v>-20.2352138108822</v>
      </c>
      <c r="J315">
        <v>-7.9036245733958603</v>
      </c>
      <c r="K315">
        <v>2024.0837049080301</v>
      </c>
      <c r="L315">
        <v>1791.39253139383</v>
      </c>
      <c r="M315">
        <v>22.441497747052999</v>
      </c>
      <c r="N315">
        <v>0.57889043572227505</v>
      </c>
      <c r="O315">
        <v>34.2631244298233</v>
      </c>
      <c r="P315">
        <v>62.451160910764798</v>
      </c>
      <c r="Q315">
        <v>0.21141546740866199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Row],[Ticker]],[1]!Table2[[Symbol]:[Industry]],2,FALSE),"-")</f>
        <v>-</v>
      </c>
      <c r="D316" t="s">
        <v>46</v>
      </c>
      <c r="E316">
        <v>21335.763826300001</v>
      </c>
      <c r="F316">
        <v>829.9</v>
      </c>
      <c r="G316">
        <v>5.2482353659788696</v>
      </c>
      <c r="H316">
        <v>-7.5259191030359798</v>
      </c>
      <c r="I316">
        <v>16.505979180699999</v>
      </c>
      <c r="J316">
        <v>-2.3630084389728401</v>
      </c>
      <c r="K316">
        <v>852.13262481147501</v>
      </c>
      <c r="L316">
        <v>738.43924296490195</v>
      </c>
      <c r="M316">
        <v>30.843475061436902</v>
      </c>
      <c r="N316">
        <v>0.80210966467822198</v>
      </c>
      <c r="O316">
        <v>16.736956259790301</v>
      </c>
      <c r="P316">
        <v>50.877192982456101</v>
      </c>
      <c r="Q316">
        <v>7.0404390504583997E-2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Row],[Ticker]],[1]!Table2[[Symbol]:[Industry]],2,FALSE),"-")</f>
        <v>-</v>
      </c>
      <c r="D317" t="s">
        <v>54</v>
      </c>
      <c r="E317">
        <v>21127.495695599999</v>
      </c>
      <c r="F317">
        <v>722.4</v>
      </c>
      <c r="G317">
        <v>-28.2898594466559</v>
      </c>
      <c r="H317">
        <v>-7.9764838920362902</v>
      </c>
      <c r="I317">
        <v>-16.727409725005199</v>
      </c>
      <c r="J317">
        <v>-1.5802196456795701</v>
      </c>
      <c r="K317">
        <v>767.81217665039696</v>
      </c>
      <c r="L317">
        <v>734.413491146105</v>
      </c>
      <c r="M317">
        <v>33.534564743209799</v>
      </c>
      <c r="N317">
        <v>0.86980604594997801</v>
      </c>
      <c r="O317">
        <v>21.3385935769656</v>
      </c>
      <c r="P317">
        <v>20.3899675027081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Row],[Ticker]],[1]!Table2[[Symbol]:[Industry]],2,FALSE),"-")</f>
        <v>-</v>
      </c>
      <c r="D318" t="s">
        <v>598</v>
      </c>
      <c r="E318">
        <v>21117.79758957</v>
      </c>
      <c r="F318">
        <v>4148.6499999999996</v>
      </c>
      <c r="G318">
        <v>132.03265435411899</v>
      </c>
      <c r="H318">
        <v>6.3333624119123</v>
      </c>
      <c r="I318">
        <v>-0.49968526963307203</v>
      </c>
      <c r="J318">
        <v>2.4511492715104</v>
      </c>
      <c r="K318">
        <v>3953.5643005598199</v>
      </c>
      <c r="L318">
        <v>3406.81371831974</v>
      </c>
      <c r="M318">
        <v>50.538041204141003</v>
      </c>
      <c r="N318">
        <v>1.38989469400317</v>
      </c>
      <c r="O318">
        <v>6.05859737504972</v>
      </c>
      <c r="P318">
        <v>169.74317295188499</v>
      </c>
      <c r="Q318">
        <v>0.11202040085216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Row],[Ticker]],[1]!Table2[[Symbol]:[Industry]],2,FALSE),"-")</f>
        <v>-</v>
      </c>
      <c r="D319" t="s">
        <v>43</v>
      </c>
      <c r="E319">
        <v>21081.6588304</v>
      </c>
      <c r="F319">
        <v>4071.2</v>
      </c>
      <c r="G319">
        <v>75.320260988364794</v>
      </c>
      <c r="H319">
        <v>-6.9530647638760801</v>
      </c>
      <c r="I319">
        <v>55.317728833002398</v>
      </c>
      <c r="J319">
        <v>-3.3150589967083501</v>
      </c>
      <c r="K319">
        <v>4065.0017007368801</v>
      </c>
      <c r="L319">
        <v>3226.3883919588998</v>
      </c>
      <c r="M319">
        <v>39.765778923396802</v>
      </c>
      <c r="N319">
        <v>1.03378165805815</v>
      </c>
      <c r="O319">
        <v>18.424543132246001</v>
      </c>
      <c r="P319">
        <v>104.367250640028</v>
      </c>
      <c r="Q319">
        <v>0.13627607021054799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Row],[Ticker]],[1]!Table2[[Symbol]:[Industry]],2,FALSE),"-")</f>
        <v>-</v>
      </c>
      <c r="D320" t="s">
        <v>54</v>
      </c>
      <c r="E320">
        <v>20864.741208660002</v>
      </c>
      <c r="F320">
        <v>1308.5999999999999</v>
      </c>
      <c r="G320">
        <v>-33.439325964126297</v>
      </c>
      <c r="H320">
        <v>-2.45142083698628</v>
      </c>
      <c r="I320">
        <v>-28.585466875450201</v>
      </c>
      <c r="J320">
        <v>0.43832958507447001</v>
      </c>
      <c r="K320">
        <v>1345.9314662556901</v>
      </c>
      <c r="L320">
        <v>1406.77550210813</v>
      </c>
      <c r="M320">
        <v>50.916812446681</v>
      </c>
      <c r="N320">
        <v>1.0029876950693899</v>
      </c>
      <c r="O320">
        <v>37.2459116613174</v>
      </c>
      <c r="P320">
        <v>9.9571464582807998</v>
      </c>
      <c r="Q320">
        <v>6.7975405031092007E-2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Row],[Ticker]],[1]!Table2[[Symbol]:[Industry]],2,FALSE),"-")</f>
        <v>-</v>
      </c>
      <c r="D321" t="s">
        <v>212</v>
      </c>
      <c r="E321">
        <v>20770.090140749999</v>
      </c>
      <c r="F321">
        <v>547.5</v>
      </c>
      <c r="G321">
        <v>-10.137974545090801</v>
      </c>
      <c r="H321">
        <v>-9.6878323145304996</v>
      </c>
      <c r="I321">
        <v>1.61284138744005</v>
      </c>
      <c r="J321">
        <v>-3.0345526441171402</v>
      </c>
      <c r="K321">
        <v>569.14820267556797</v>
      </c>
      <c r="L321">
        <v>512.23953431691598</v>
      </c>
      <c r="M321">
        <v>26.172490958384699</v>
      </c>
      <c r="N321">
        <v>0.73303413988409105</v>
      </c>
      <c r="O321">
        <v>13.6803652968036</v>
      </c>
      <c r="P321">
        <v>34.587020648967503</v>
      </c>
      <c r="Q321">
        <v>8.3092522007672004E-2</v>
      </c>
    </row>
    <row r="322" spans="1:17" hidden="1" x14ac:dyDescent="0.3">
      <c r="A322" t="s">
        <v>749</v>
      </c>
      <c r="B322" t="s">
        <v>750</v>
      </c>
      <c r="C322" t="str">
        <f>IFERROR(VLOOKUP(Table1[[#This Row],[Ticker]],[1]!Table2[[Symbol]:[Industry]],2,FALSE),"-")</f>
        <v>-</v>
      </c>
      <c r="D322" t="s">
        <v>545</v>
      </c>
      <c r="E322">
        <v>20688.041189529999</v>
      </c>
      <c r="F322">
        <v>831.05</v>
      </c>
      <c r="G322">
        <v>-32.961859728731199</v>
      </c>
      <c r="H322">
        <v>-1.7331920412147499</v>
      </c>
      <c r="I322">
        <v>-12.4983449639354</v>
      </c>
      <c r="J322">
        <v>-3.0364155345077402</v>
      </c>
      <c r="K322">
        <v>835.70182595763094</v>
      </c>
      <c r="L322">
        <v>851.70632633039202</v>
      </c>
      <c r="M322">
        <v>41.404013172489996</v>
      </c>
      <c r="N322">
        <v>2.0321377853603999</v>
      </c>
      <c r="O322">
        <v>17.2011310992118</v>
      </c>
      <c r="P322">
        <v>9.6010550609957104</v>
      </c>
      <c r="Q322">
        <v>-0.14918205343572399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Row],[Ticker]],[1]!Table2[[Symbol]:[Industry]],2,FALSE),"-")</f>
        <v>-</v>
      </c>
      <c r="D323" t="s">
        <v>432</v>
      </c>
      <c r="E323">
        <v>20591.092458194998</v>
      </c>
      <c r="F323">
        <v>5816.55</v>
      </c>
      <c r="G323">
        <v>103.22156319126</v>
      </c>
      <c r="H323">
        <v>23.6597865814451</v>
      </c>
      <c r="I323">
        <v>70.966772455369494</v>
      </c>
      <c r="J323">
        <v>0.47534405253059703</v>
      </c>
      <c r="K323">
        <v>5264.2849634760196</v>
      </c>
      <c r="L323">
        <v>4198.5565809918899</v>
      </c>
      <c r="M323">
        <v>51.4033315754236</v>
      </c>
      <c r="N323">
        <v>2.1703300588566701</v>
      </c>
      <c r="O323">
        <v>15.515210906808999</v>
      </c>
      <c r="P323">
        <v>176.978571428571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Row],[Ticker]],[1]!Table2[[Symbol]:[Industry]],2,FALSE),"-")</f>
        <v>-</v>
      </c>
      <c r="D324" t="s">
        <v>583</v>
      </c>
      <c r="E324">
        <v>20543.964308439899</v>
      </c>
      <c r="F324">
        <v>655.4</v>
      </c>
      <c r="G324">
        <v>134.59301110019101</v>
      </c>
      <c r="H324">
        <v>0.120416124279213</v>
      </c>
      <c r="I324">
        <v>-12.1100463792389</v>
      </c>
      <c r="J324">
        <v>-3.8111155821603</v>
      </c>
      <c r="K324">
        <v>669.48951003079105</v>
      </c>
      <c r="L324">
        <v>573.61232082235904</v>
      </c>
      <c r="M324">
        <v>32.2050792120287</v>
      </c>
      <c r="N324">
        <v>1.17704194705443</v>
      </c>
      <c r="O324">
        <v>19.3545926151968</v>
      </c>
      <c r="P324">
        <v>170.88241372184299</v>
      </c>
      <c r="Q324">
        <v>0.14268723821318099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Row],[Ticker]],[1]!Table2[[Symbol]:[Industry]],2,FALSE),"-")</f>
        <v>-</v>
      </c>
      <c r="D325" t="s">
        <v>542</v>
      </c>
      <c r="E325">
        <v>20540.611102884999</v>
      </c>
      <c r="F325">
        <v>790.85</v>
      </c>
      <c r="G325">
        <v>0.13682446081199001</v>
      </c>
      <c r="H325">
        <v>-2.0277403614507699</v>
      </c>
      <c r="I325">
        <v>-11.354708661081901</v>
      </c>
      <c r="J325">
        <v>2.2803363434516299</v>
      </c>
      <c r="K325">
        <v>784.60509720036805</v>
      </c>
      <c r="L325">
        <v>740.45044413187702</v>
      </c>
      <c r="M325">
        <v>49.2986765482758</v>
      </c>
      <c r="N325">
        <v>1.23858208996078</v>
      </c>
      <c r="O325">
        <v>15.533919200859801</v>
      </c>
      <c r="P325">
        <v>30.9354304635761</v>
      </c>
      <c r="Q325">
        <v>2.6719410653248999E-2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Row],[Ticker]],[1]!Table2[[Symbol]:[Industry]],2,FALSE),"-")</f>
        <v>-</v>
      </c>
      <c r="D326" t="s">
        <v>759</v>
      </c>
      <c r="E326">
        <v>20529.908854525002</v>
      </c>
      <c r="F326">
        <v>1464.55</v>
      </c>
      <c r="G326">
        <v>8.9445505726151797</v>
      </c>
      <c r="H326">
        <v>7.6469585060637701</v>
      </c>
      <c r="I326">
        <v>14.2608426697747</v>
      </c>
      <c r="J326">
        <v>-0.67889669312650802</v>
      </c>
      <c r="K326">
        <v>1344.4829491471801</v>
      </c>
      <c r="L326">
        <v>1202.6771684803</v>
      </c>
      <c r="M326">
        <v>55.502757800655601</v>
      </c>
      <c r="N326">
        <v>1.0757232432108601</v>
      </c>
      <c r="O326">
        <v>5.6263015943463799</v>
      </c>
      <c r="P326">
        <v>48.211303951829102</v>
      </c>
      <c r="Q326">
        <v>5.4579180403163001E-2</v>
      </c>
    </row>
    <row r="327" spans="1:17" x14ac:dyDescent="0.3">
      <c r="A327" t="s">
        <v>760</v>
      </c>
      <c r="B327" t="s">
        <v>761</v>
      </c>
      <c r="C327" t="str">
        <f>IFERROR(VLOOKUP(Table1[[#This Row],[Ticker]],[1]!Table2[[Symbol]:[Industry]],2,FALSE),"-")</f>
        <v>-</v>
      </c>
      <c r="D327" t="s">
        <v>265</v>
      </c>
      <c r="E327">
        <v>20260.930769279999</v>
      </c>
      <c r="F327">
        <v>640.79999999999995</v>
      </c>
      <c r="G327">
        <v>0.65572411737678404</v>
      </c>
      <c r="H327">
        <v>-11.8740540773749</v>
      </c>
      <c r="I327">
        <v>-5.7104359709835197</v>
      </c>
      <c r="J327">
        <v>-7.3289421253282496</v>
      </c>
      <c r="K327">
        <v>681.92378252492699</v>
      </c>
      <c r="L327">
        <v>619.48462534885402</v>
      </c>
      <c r="M327">
        <v>27.743833097071199</v>
      </c>
      <c r="N327">
        <v>1.23536429014989</v>
      </c>
      <c r="O327">
        <v>24.6800873907615</v>
      </c>
      <c r="P327">
        <v>38.401727861771001</v>
      </c>
      <c r="Q327">
        <v>0.105730549865321</v>
      </c>
    </row>
    <row r="328" spans="1:17" hidden="1" x14ac:dyDescent="0.3">
      <c r="A328" t="s">
        <v>762</v>
      </c>
      <c r="B328" t="s">
        <v>763</v>
      </c>
      <c r="C328" t="str">
        <f>IFERROR(VLOOKUP(Table1[[#This Row],[Ticker]],[1]!Table2[[Symbol]:[Industry]],2,FALSE),"-")</f>
        <v>-</v>
      </c>
      <c r="D328" t="s">
        <v>136</v>
      </c>
      <c r="E328">
        <v>20173.740000000002</v>
      </c>
      <c r="F328">
        <v>145.6</v>
      </c>
      <c r="G328">
        <v>1.61045106944178</v>
      </c>
      <c r="H328">
        <v>0.72634082580370396</v>
      </c>
      <c r="I328">
        <v>3.39011850037312</v>
      </c>
      <c r="J328">
        <v>-1.8361679764330201</v>
      </c>
      <c r="K328">
        <v>143.064991356273</v>
      </c>
      <c r="L328">
        <v>132.15939324743599</v>
      </c>
      <c r="M328">
        <v>53.328059728626101</v>
      </c>
      <c r="N328">
        <v>0.32290228933349702</v>
      </c>
      <c r="O328">
        <v>6.3530219780219799</v>
      </c>
      <c r="P328">
        <v>27.584998247458799</v>
      </c>
    </row>
    <row r="329" spans="1:17" hidden="1" x14ac:dyDescent="0.3">
      <c r="A329" t="s">
        <v>764</v>
      </c>
      <c r="B329" t="s">
        <v>765</v>
      </c>
      <c r="C329" t="str">
        <f>IFERROR(VLOOKUP(Table1[[#This Row],[Ticker]],[1]!Table2[[Symbol]:[Industry]],2,FALSE),"-")</f>
        <v>-</v>
      </c>
      <c r="D329" t="s">
        <v>136</v>
      </c>
      <c r="E329">
        <v>20155.501969815999</v>
      </c>
      <c r="F329">
        <v>342.62</v>
      </c>
      <c r="G329">
        <v>-10.9605674128138</v>
      </c>
      <c r="H329">
        <v>3.10249102010886</v>
      </c>
      <c r="I329">
        <v>-6.9867662541091402</v>
      </c>
      <c r="J329">
        <v>2.6817558682933198</v>
      </c>
      <c r="K329">
        <v>340.93456029395202</v>
      </c>
      <c r="L329">
        <v>335.65037898507302</v>
      </c>
      <c r="M329">
        <v>42.778347382377802</v>
      </c>
      <c r="N329">
        <v>0.720712376224377</v>
      </c>
      <c r="O329">
        <v>6.5320179791022097</v>
      </c>
      <c r="P329">
        <v>15.749999999999901</v>
      </c>
      <c r="Q329">
        <v>-0.10379904096142301</v>
      </c>
    </row>
    <row r="330" spans="1:17" hidden="1" x14ac:dyDescent="0.3">
      <c r="A330" t="s">
        <v>766</v>
      </c>
      <c r="B330" t="s">
        <v>767</v>
      </c>
      <c r="C330" t="str">
        <f>IFERROR(VLOOKUP(Table1[[#This Row],[Ticker]],[1]!Table2[[Symbol]:[Industry]],2,FALSE),"-")</f>
        <v>-</v>
      </c>
      <c r="D330" t="s">
        <v>40</v>
      </c>
      <c r="E330">
        <v>20141.401825289999</v>
      </c>
      <c r="F330">
        <v>911.85</v>
      </c>
      <c r="G330">
        <v>-7.7553437493489703</v>
      </c>
      <c r="H330">
        <v>-4.8547791513977696</v>
      </c>
      <c r="I330">
        <v>-4.4349118125778704</v>
      </c>
      <c r="J330">
        <v>-2.3198978691533001</v>
      </c>
      <c r="K330">
        <v>924.92087460119501</v>
      </c>
      <c r="M330">
        <v>33.056627596995497</v>
      </c>
      <c r="N330">
        <v>0.48943621402508802</v>
      </c>
      <c r="O330">
        <v>12.4088391731096</v>
      </c>
      <c r="P330">
        <v>28.2128796400449</v>
      </c>
    </row>
    <row r="331" spans="1:17" x14ac:dyDescent="0.3">
      <c r="A331" t="s">
        <v>768</v>
      </c>
      <c r="B331" t="s">
        <v>769</v>
      </c>
      <c r="C331" t="str">
        <f>IFERROR(VLOOKUP(Table1[[#This Row],[Ticker]],[1]!Table2[[Symbol]:[Industry]],2,FALSE),"-")</f>
        <v>-</v>
      </c>
      <c r="D331" t="s">
        <v>770</v>
      </c>
      <c r="E331">
        <v>19987.073020379899</v>
      </c>
      <c r="F331">
        <v>290.10000000000002</v>
      </c>
      <c r="G331">
        <v>73.679771340634701</v>
      </c>
      <c r="H331">
        <v>15.9499338543798</v>
      </c>
      <c r="I331">
        <v>28.7676099907032</v>
      </c>
      <c r="J331">
        <v>6.9213079520007001</v>
      </c>
      <c r="K331">
        <v>237.560797099767</v>
      </c>
      <c r="L331">
        <v>200.761872042542</v>
      </c>
      <c r="M331">
        <v>66.075260294808601</v>
      </c>
      <c r="N331">
        <v>2.7984523493456201</v>
      </c>
      <c r="O331">
        <v>9.5829024474318896</v>
      </c>
      <c r="P331">
        <v>100.483759502418</v>
      </c>
      <c r="Q331">
        <v>2.5318951754116002E-2</v>
      </c>
    </row>
    <row r="332" spans="1:17" x14ac:dyDescent="0.3">
      <c r="A332" t="s">
        <v>771</v>
      </c>
      <c r="B332" t="s">
        <v>772</v>
      </c>
      <c r="C332" t="str">
        <f>IFERROR(VLOOKUP(Table1[[#This Row],[Ticker]],[1]!Table2[[Symbol]:[Industry]],2,FALSE),"-")</f>
        <v>-</v>
      </c>
      <c r="D332" t="s">
        <v>230</v>
      </c>
      <c r="E332">
        <v>19931.607887344999</v>
      </c>
      <c r="F332">
        <v>458.15</v>
      </c>
      <c r="G332">
        <v>36.341875705554898</v>
      </c>
      <c r="H332">
        <v>-5.4865686459535201</v>
      </c>
      <c r="I332">
        <v>39.221213144584297</v>
      </c>
      <c r="J332">
        <v>1.37652974060848</v>
      </c>
      <c r="K332">
        <v>431.601009605976</v>
      </c>
      <c r="L332">
        <v>360.47523158315801</v>
      </c>
      <c r="M332">
        <v>50.315363762919603</v>
      </c>
      <c r="N332">
        <v>0.78420868918878806</v>
      </c>
      <c r="O332">
        <v>15.1478773327512</v>
      </c>
      <c r="P332">
        <v>63.042704626334498</v>
      </c>
      <c r="Q332">
        <v>7.8167280875713993E-2</v>
      </c>
    </row>
    <row r="333" spans="1:17" x14ac:dyDescent="0.3">
      <c r="A333" t="s">
        <v>773</v>
      </c>
      <c r="B333" t="s">
        <v>774</v>
      </c>
      <c r="C333" t="str">
        <f>IFERROR(VLOOKUP(Table1[[#This Row],[Ticker]],[1]!Table2[[Symbol]:[Industry]],2,FALSE),"-")</f>
        <v>-</v>
      </c>
      <c r="D333" t="s">
        <v>136</v>
      </c>
      <c r="E333">
        <v>19769.8309777049</v>
      </c>
      <c r="F333">
        <v>1749.7</v>
      </c>
      <c r="G333">
        <v>175.554820355023</v>
      </c>
      <c r="H333">
        <v>-13.096367382143301</v>
      </c>
      <c r="I333">
        <v>15.176658524721001</v>
      </c>
      <c r="J333">
        <v>-0.71683090797029403</v>
      </c>
      <c r="K333">
        <v>1854.55121308138</v>
      </c>
      <c r="L333">
        <v>1491.4694390141301</v>
      </c>
      <c r="M333">
        <v>35.363712441291</v>
      </c>
      <c r="N333">
        <v>1.5254912942701999</v>
      </c>
      <c r="O333">
        <v>23.495651452934599</v>
      </c>
      <c r="P333">
        <v>224.24858342927899</v>
      </c>
      <c r="Q333">
        <v>0.108270640233395</v>
      </c>
    </row>
    <row r="334" spans="1:17" x14ac:dyDescent="0.3">
      <c r="A334" t="s">
        <v>775</v>
      </c>
      <c r="B334" t="s">
        <v>776</v>
      </c>
      <c r="C334" t="str">
        <f>IFERROR(VLOOKUP(Table1[[#This Row],[Ticker]],[1]!Table2[[Symbol]:[Industry]],2,FALSE),"-")</f>
        <v>-</v>
      </c>
      <c r="D334" t="s">
        <v>385</v>
      </c>
      <c r="E334">
        <v>19712.093012400001</v>
      </c>
      <c r="F334">
        <v>492</v>
      </c>
      <c r="G334">
        <v>56.794480540673703</v>
      </c>
      <c r="H334">
        <v>-3.1647006679310699</v>
      </c>
      <c r="I334">
        <v>27.9644631002284</v>
      </c>
      <c r="J334">
        <v>2.1315222670436098</v>
      </c>
      <c r="K334">
        <v>479.22592659326102</v>
      </c>
      <c r="L334">
        <v>400.83438153681101</v>
      </c>
      <c r="M334">
        <v>40.064784515006501</v>
      </c>
      <c r="N334">
        <v>0.89747412833842899</v>
      </c>
      <c r="O334">
        <v>16.737804878048699</v>
      </c>
      <c r="P334">
        <v>96.760647870425899</v>
      </c>
      <c r="Q334">
        <v>3.0543865710119002E-2</v>
      </c>
    </row>
    <row r="335" spans="1:17" x14ac:dyDescent="0.3">
      <c r="A335" t="s">
        <v>777</v>
      </c>
      <c r="B335" t="s">
        <v>778</v>
      </c>
      <c r="C335" t="str">
        <f>IFERROR(VLOOKUP(Table1[[#This Row],[Ticker]],[1]!Table2[[Symbol]:[Industry]],2,FALSE),"-")</f>
        <v>-</v>
      </c>
      <c r="D335" t="s">
        <v>40</v>
      </c>
      <c r="E335">
        <v>19695.235620939999</v>
      </c>
      <c r="F335">
        <v>536.35</v>
      </c>
      <c r="G335">
        <v>44.808875348260898</v>
      </c>
      <c r="H335">
        <v>9.2075014649962803</v>
      </c>
      <c r="I335">
        <v>-1.83694678350632</v>
      </c>
      <c r="J335">
        <v>-1.41501607199477</v>
      </c>
      <c r="K335">
        <v>483.05870465125003</v>
      </c>
      <c r="L335">
        <v>433.65605713210698</v>
      </c>
      <c r="M335">
        <v>64.798166029538507</v>
      </c>
      <c r="N335">
        <v>1.57273758961861</v>
      </c>
      <c r="O335">
        <v>6.9917031788943698</v>
      </c>
      <c r="P335">
        <v>72.904577691811696</v>
      </c>
      <c r="Q335">
        <v>0.13034171784013199</v>
      </c>
    </row>
    <row r="336" spans="1:17" x14ac:dyDescent="0.3">
      <c r="A336" t="s">
        <v>779</v>
      </c>
      <c r="B336" t="s">
        <v>780</v>
      </c>
      <c r="C336" t="str">
        <f>IFERROR(VLOOKUP(Table1[[#This Row],[Ticker]],[1]!Table2[[Symbol]:[Industry]],2,FALSE),"-")</f>
        <v>-</v>
      </c>
      <c r="D336" t="s">
        <v>161</v>
      </c>
      <c r="E336">
        <v>19690.885375785001</v>
      </c>
      <c r="F336">
        <v>619.45000000000005</v>
      </c>
      <c r="G336">
        <v>34.010434394996899</v>
      </c>
      <c r="H336">
        <v>-5.51639902875882</v>
      </c>
      <c r="I336">
        <v>36.413416946802897</v>
      </c>
      <c r="J336">
        <v>1.39929131395204</v>
      </c>
      <c r="K336">
        <v>597.21961810473999</v>
      </c>
      <c r="L336">
        <v>512.95262932790899</v>
      </c>
      <c r="M336">
        <v>58.4770643398465</v>
      </c>
      <c r="N336">
        <v>0.73626623625838095</v>
      </c>
      <c r="O336">
        <v>9.1452094600048301</v>
      </c>
      <c r="P336">
        <v>98.5416666666666</v>
      </c>
      <c r="Q336">
        <v>0.168997524201462</v>
      </c>
    </row>
    <row r="337" spans="1:17" x14ac:dyDescent="0.3">
      <c r="A337" t="s">
        <v>781</v>
      </c>
      <c r="B337" t="s">
        <v>782</v>
      </c>
      <c r="C337" t="str">
        <f>IFERROR(VLOOKUP(Table1[[#This Row],[Ticker]],[1]!Table2[[Symbol]:[Industry]],2,FALSE),"-")</f>
        <v>-</v>
      </c>
      <c r="D337" t="s">
        <v>635</v>
      </c>
      <c r="E337">
        <v>19687.171411255</v>
      </c>
      <c r="F337">
        <v>1151.05</v>
      </c>
      <c r="G337">
        <v>15.341022066471799</v>
      </c>
      <c r="H337">
        <v>-19.3118793513021</v>
      </c>
      <c r="I337">
        <v>42.185426886079398</v>
      </c>
      <c r="J337">
        <v>-7.6898131892546697</v>
      </c>
      <c r="K337">
        <v>1272.9624198633901</v>
      </c>
      <c r="L337">
        <v>1031.0650832534</v>
      </c>
      <c r="M337">
        <v>16.1210244627019</v>
      </c>
      <c r="N337">
        <v>0.64375153213536496</v>
      </c>
      <c r="O337">
        <v>29.881412623256999</v>
      </c>
      <c r="P337">
        <v>76.744721689059503</v>
      </c>
      <c r="Q337">
        <v>9.5277894435050997E-2</v>
      </c>
    </row>
    <row r="338" spans="1:17" x14ac:dyDescent="0.3">
      <c r="A338" t="s">
        <v>783</v>
      </c>
      <c r="B338" t="s">
        <v>784</v>
      </c>
      <c r="C338" t="str">
        <f>IFERROR(VLOOKUP(Table1[[#This Row],[Ticker]],[1]!Table2[[Symbol]:[Industry]],2,FALSE),"-")</f>
        <v>-</v>
      </c>
      <c r="D338" t="s">
        <v>136</v>
      </c>
      <c r="E338">
        <v>19630.046086154998</v>
      </c>
      <c r="F338">
        <v>1397.05</v>
      </c>
      <c r="G338">
        <v>181.73533788880599</v>
      </c>
      <c r="H338">
        <v>-8.5696752438313801</v>
      </c>
      <c r="I338">
        <v>5.1886875880913799</v>
      </c>
      <c r="J338">
        <v>-5.32019922439554</v>
      </c>
      <c r="K338">
        <v>1415.73638128281</v>
      </c>
      <c r="L338">
        <v>1133.91552915538</v>
      </c>
      <c r="M338">
        <v>28.4349915127728</v>
      </c>
      <c r="N338">
        <v>0.81758614874600999</v>
      </c>
      <c r="O338">
        <v>12.737554131920801</v>
      </c>
      <c r="P338">
        <v>214.65090090090001</v>
      </c>
    </row>
    <row r="339" spans="1:17" x14ac:dyDescent="0.3">
      <c r="A339" t="s">
        <v>785</v>
      </c>
      <c r="B339" t="s">
        <v>786</v>
      </c>
      <c r="C339" t="str">
        <f>IFERROR(VLOOKUP(Table1[[#This Row],[Ticker]],[1]!Table2[[Symbol]:[Industry]],2,FALSE),"-")</f>
        <v>-</v>
      </c>
      <c r="D339" t="s">
        <v>193</v>
      </c>
      <c r="E339">
        <v>19570.700162199999</v>
      </c>
      <c r="F339">
        <v>1204.75</v>
      </c>
      <c r="G339">
        <v>67.362245593263296</v>
      </c>
      <c r="H339">
        <v>2.5710906898942798</v>
      </c>
      <c r="I339">
        <v>27.262301958120499</v>
      </c>
      <c r="J339">
        <v>-0.32190896595621499</v>
      </c>
      <c r="K339">
        <v>1260.31452392949</v>
      </c>
      <c r="L339">
        <v>1030.9873413924199</v>
      </c>
      <c r="M339">
        <v>27.673133553682199</v>
      </c>
      <c r="N339">
        <v>0.55762326320821598</v>
      </c>
      <c r="O339">
        <v>18.518364805976301</v>
      </c>
      <c r="P339">
        <v>101.026197230101</v>
      </c>
      <c r="Q339">
        <v>0.12947172131222601</v>
      </c>
    </row>
    <row r="340" spans="1:17" x14ac:dyDescent="0.3">
      <c r="A340" t="s">
        <v>787</v>
      </c>
      <c r="B340" t="s">
        <v>788</v>
      </c>
      <c r="C340" t="str">
        <f>IFERROR(VLOOKUP(Table1[[#This Row],[Ticker]],[1]!Table2[[Symbol]:[Industry]],2,FALSE),"-")</f>
        <v>-</v>
      </c>
      <c r="D340" t="s">
        <v>46</v>
      </c>
      <c r="E340">
        <v>19535.44658562</v>
      </c>
      <c r="F340">
        <v>311.14999999999998</v>
      </c>
      <c r="G340">
        <v>76.7796213077266</v>
      </c>
      <c r="H340">
        <v>-3.6254403084225699</v>
      </c>
      <c r="I340">
        <v>32.475118792171202</v>
      </c>
      <c r="J340">
        <v>-2.2312451714503498</v>
      </c>
      <c r="K340">
        <v>317.89914163186103</v>
      </c>
      <c r="L340">
        <v>250.50015768498301</v>
      </c>
      <c r="M340">
        <v>32.209185158864699</v>
      </c>
      <c r="N340">
        <v>1.51953945215627</v>
      </c>
      <c r="O340">
        <v>17.146071026835902</v>
      </c>
      <c r="P340">
        <v>127.86525082387401</v>
      </c>
      <c r="Q340">
        <v>0.152071918870607</v>
      </c>
    </row>
    <row r="341" spans="1:17" hidden="1" x14ac:dyDescent="0.3">
      <c r="A341" t="s">
        <v>789</v>
      </c>
      <c r="B341" t="s">
        <v>790</v>
      </c>
      <c r="C341" t="str">
        <f>IFERROR(VLOOKUP(Table1[[#This Row],[Ticker]],[1]!Table2[[Symbol]:[Industry]],2,FALSE),"-")</f>
        <v>-</v>
      </c>
      <c r="D341" t="s">
        <v>130</v>
      </c>
      <c r="E341">
        <v>19502.976621419999</v>
      </c>
      <c r="F341">
        <v>13505.4</v>
      </c>
      <c r="G341">
        <v>159.55205995795799</v>
      </c>
      <c r="H341">
        <v>-7.8894414409276798</v>
      </c>
      <c r="I341">
        <v>46.6577913528739</v>
      </c>
      <c r="J341">
        <v>-2.8551057386865599</v>
      </c>
      <c r="K341">
        <v>12757.8491561764</v>
      </c>
      <c r="L341">
        <v>9127.26754663662</v>
      </c>
      <c r="M341">
        <v>37.902233368852301</v>
      </c>
      <c r="N341">
        <v>0.25711134556117499</v>
      </c>
      <c r="O341">
        <v>16.265345713566401</v>
      </c>
      <c r="P341">
        <v>203.41713284356601</v>
      </c>
    </row>
    <row r="342" spans="1:17" x14ac:dyDescent="0.3">
      <c r="A342" t="s">
        <v>791</v>
      </c>
      <c r="B342" t="s">
        <v>792</v>
      </c>
      <c r="C342" t="str">
        <f>IFERROR(VLOOKUP(Table1[[#This Row],[Ticker]],[1]!Table2[[Symbol]:[Industry]],2,FALSE),"-")</f>
        <v>-</v>
      </c>
      <c r="D342" t="s">
        <v>545</v>
      </c>
      <c r="E342">
        <v>19473.2075854</v>
      </c>
      <c r="F342">
        <v>1515.1</v>
      </c>
      <c r="G342">
        <v>-37.109636807872398</v>
      </c>
      <c r="H342">
        <v>4.65407471953095</v>
      </c>
      <c r="I342">
        <v>-4.3642940947026698</v>
      </c>
      <c r="J342">
        <v>-0.29968255328742799</v>
      </c>
      <c r="K342">
        <v>1507.48414834188</v>
      </c>
      <c r="L342">
        <v>1491.86476419007</v>
      </c>
      <c r="M342">
        <v>31.193827437610199</v>
      </c>
      <c r="N342">
        <v>1.07437849864226</v>
      </c>
      <c r="O342">
        <v>16.9196752689591</v>
      </c>
      <c r="P342">
        <v>19.393223010244199</v>
      </c>
      <c r="Q342">
        <v>-9.0973448962737E-2</v>
      </c>
    </row>
    <row r="343" spans="1:17" x14ac:dyDescent="0.3">
      <c r="A343" t="s">
        <v>793</v>
      </c>
      <c r="B343" t="s">
        <v>794</v>
      </c>
      <c r="C343" t="str">
        <f>IFERROR(VLOOKUP(Table1[[#This Row],[Ticker]],[1]!Table2[[Symbol]:[Industry]],2,FALSE),"-")</f>
        <v>-</v>
      </c>
      <c r="D343" t="s">
        <v>130</v>
      </c>
      <c r="E343">
        <v>19369.556770054998</v>
      </c>
      <c r="F343">
        <v>696.65</v>
      </c>
      <c r="G343">
        <v>49.891573957107298</v>
      </c>
      <c r="H343">
        <v>-2.57818646353175</v>
      </c>
      <c r="I343">
        <v>-9.5013628346678392</v>
      </c>
      <c r="J343">
        <v>1.19879558051241</v>
      </c>
      <c r="K343">
        <v>677.74953744003506</v>
      </c>
      <c r="L343">
        <v>600.63182921602299</v>
      </c>
      <c r="M343">
        <v>44.630946962161303</v>
      </c>
      <c r="N343">
        <v>1.31187998837512</v>
      </c>
      <c r="O343">
        <v>10.521782817770699</v>
      </c>
      <c r="P343">
        <v>73.555057299451903</v>
      </c>
      <c r="Q343">
        <v>4.5928999912563002E-2</v>
      </c>
    </row>
    <row r="344" spans="1:17" x14ac:dyDescent="0.3">
      <c r="A344" t="s">
        <v>795</v>
      </c>
      <c r="B344" t="s">
        <v>796</v>
      </c>
      <c r="C344" t="str">
        <f>IFERROR(VLOOKUP(Table1[[#This Row],[Ticker]],[1]!Table2[[Symbol]:[Industry]],2,FALSE),"-")</f>
        <v>-</v>
      </c>
      <c r="D344" t="s">
        <v>124</v>
      </c>
      <c r="E344">
        <v>19251.711681665998</v>
      </c>
      <c r="F344">
        <v>73.66</v>
      </c>
      <c r="G344">
        <v>386.826238610541</v>
      </c>
      <c r="H344">
        <v>24.3801758215752</v>
      </c>
      <c r="I344">
        <v>3.2218232772509299</v>
      </c>
      <c r="J344">
        <v>-5.9208078343088504</v>
      </c>
      <c r="K344">
        <v>68.206646713478506</v>
      </c>
      <c r="L344">
        <v>48.966136508837302</v>
      </c>
      <c r="M344">
        <v>39.339399045935501</v>
      </c>
      <c r="N344">
        <v>1.7941180779219099</v>
      </c>
      <c r="O344">
        <v>24.083627477599801</v>
      </c>
      <c r="P344">
        <v>443.61623616236102</v>
      </c>
      <c r="Q344">
        <v>0.15093087241598599</v>
      </c>
    </row>
    <row r="345" spans="1:17" x14ac:dyDescent="0.3">
      <c r="A345" t="s">
        <v>797</v>
      </c>
      <c r="B345" t="s">
        <v>798</v>
      </c>
      <c r="C345" t="str">
        <f>IFERROR(VLOOKUP(Table1[[#This Row],[Ticker]],[1]!Table2[[Symbol]:[Industry]],2,FALSE),"-")</f>
        <v>-</v>
      </c>
      <c r="D345" t="s">
        <v>392</v>
      </c>
      <c r="E345">
        <v>19242.40535664</v>
      </c>
      <c r="F345">
        <v>8109.6</v>
      </c>
      <c r="G345">
        <v>2.4769012339717702</v>
      </c>
      <c r="H345">
        <v>-2.3213886431184698</v>
      </c>
      <c r="I345">
        <v>22.835873231119798</v>
      </c>
      <c r="J345">
        <v>5.6588777612873802</v>
      </c>
      <c r="K345">
        <v>7829.7460920560898</v>
      </c>
      <c r="L345">
        <v>7125.1588855262098</v>
      </c>
      <c r="M345">
        <v>52.458932799065899</v>
      </c>
      <c r="N345">
        <v>1.1174778036117401</v>
      </c>
      <c r="O345">
        <v>10.732958468974999</v>
      </c>
      <c r="P345">
        <v>47.807385265920601</v>
      </c>
      <c r="Q345">
        <v>1.6345533813972999E-2</v>
      </c>
    </row>
    <row r="346" spans="1:17" x14ac:dyDescent="0.3">
      <c r="A346" t="s">
        <v>799</v>
      </c>
      <c r="B346" t="s">
        <v>800</v>
      </c>
      <c r="C346" t="str">
        <f>IFERROR(VLOOKUP(Table1[[#This Row],[Ticker]],[1]!Table2[[Symbol]:[Industry]],2,FALSE),"-")</f>
        <v>-</v>
      </c>
      <c r="D346" t="s">
        <v>405</v>
      </c>
      <c r="E346">
        <v>19166.533688179999</v>
      </c>
      <c r="F346">
        <v>602.20000000000005</v>
      </c>
      <c r="G346">
        <v>63.710325140934003</v>
      </c>
      <c r="H346">
        <v>13.9065214038649</v>
      </c>
      <c r="I346">
        <v>9.0535436389536397</v>
      </c>
      <c r="J346">
        <v>4.13208312402028</v>
      </c>
      <c r="K346">
        <v>568.40722147655697</v>
      </c>
      <c r="L346">
        <v>488.24186058280202</v>
      </c>
      <c r="M346">
        <v>49.524503370621197</v>
      </c>
      <c r="N346">
        <v>1.74686992777468</v>
      </c>
      <c r="O346">
        <v>10.2623713052142</v>
      </c>
      <c r="P346">
        <v>99.107290461233205</v>
      </c>
      <c r="Q346">
        <v>0.14984748480651799</v>
      </c>
    </row>
    <row r="347" spans="1:17" x14ac:dyDescent="0.3">
      <c r="A347" t="s">
        <v>801</v>
      </c>
      <c r="B347" t="s">
        <v>802</v>
      </c>
      <c r="C347" t="str">
        <f>IFERROR(VLOOKUP(Table1[[#This Row],[Ticker]],[1]!Table2[[Symbol]:[Industry]],2,FALSE),"-")</f>
        <v>-</v>
      </c>
      <c r="D347" t="s">
        <v>75</v>
      </c>
      <c r="E347">
        <v>19111.327694399999</v>
      </c>
      <c r="F347">
        <v>808.8</v>
      </c>
      <c r="G347">
        <v>-30.407380523577299</v>
      </c>
      <c r="H347">
        <v>1.01195223696558</v>
      </c>
      <c r="I347">
        <v>-27.686412282964199</v>
      </c>
      <c r="J347">
        <v>2.3815056746064398</v>
      </c>
      <c r="K347">
        <v>813.16662204641</v>
      </c>
      <c r="L347">
        <v>846.97656032863995</v>
      </c>
      <c r="M347">
        <v>46.631435454295598</v>
      </c>
      <c r="N347">
        <v>0.96500068156393504</v>
      </c>
      <c r="O347">
        <v>30.835806132542</v>
      </c>
      <c r="P347">
        <v>15.5428571428571</v>
      </c>
      <c r="Q347">
        <v>-8.3967626405223997E-2</v>
      </c>
    </row>
    <row r="348" spans="1:17" x14ac:dyDescent="0.3">
      <c r="A348" t="s">
        <v>803</v>
      </c>
      <c r="B348" t="s">
        <v>804</v>
      </c>
      <c r="C348" t="str">
        <f>IFERROR(VLOOKUP(Table1[[#This Row],[Ticker]],[1]!Table2[[Symbol]:[Industry]],2,FALSE),"-")</f>
        <v>-</v>
      </c>
      <c r="D348" t="s">
        <v>432</v>
      </c>
      <c r="E348">
        <v>19098.326452820002</v>
      </c>
      <c r="F348">
        <v>3880.15</v>
      </c>
      <c r="G348">
        <v>40.281694778006496</v>
      </c>
      <c r="H348">
        <v>7.6958319836465803</v>
      </c>
      <c r="I348">
        <v>22.4643367376218</v>
      </c>
      <c r="J348">
        <v>-3.86530983275052</v>
      </c>
      <c r="K348">
        <v>3861.2051213285199</v>
      </c>
      <c r="L348">
        <v>3236.1407486746598</v>
      </c>
      <c r="M348">
        <v>34.959453917336099</v>
      </c>
      <c r="N348">
        <v>1.9062777427943101</v>
      </c>
      <c r="O348">
        <v>26.5414996842905</v>
      </c>
      <c r="P348">
        <v>73.997757847533606</v>
      </c>
      <c r="Q348">
        <v>-2.1694077362589999E-3</v>
      </c>
    </row>
    <row r="349" spans="1:17" x14ac:dyDescent="0.3">
      <c r="A349" t="s">
        <v>805</v>
      </c>
      <c r="B349" t="s">
        <v>806</v>
      </c>
      <c r="C349" t="str">
        <f>IFERROR(VLOOKUP(Table1[[#This Row],[Ticker]],[1]!Table2[[Symbol]:[Industry]],2,FALSE),"-")</f>
        <v>-</v>
      </c>
      <c r="D349" t="s">
        <v>177</v>
      </c>
      <c r="E349">
        <v>19081.628736319999</v>
      </c>
      <c r="F349">
        <v>338.2</v>
      </c>
      <c r="G349">
        <v>-2.9386428296218798</v>
      </c>
      <c r="H349">
        <v>8.8061500607655603</v>
      </c>
      <c r="I349">
        <v>-20.302626447334301</v>
      </c>
      <c r="J349">
        <v>3.6273354170490002</v>
      </c>
      <c r="K349">
        <v>318.86181353901401</v>
      </c>
      <c r="L349">
        <v>314.47497100837501</v>
      </c>
      <c r="M349">
        <v>61.175933571740003</v>
      </c>
      <c r="N349">
        <v>0.91270615146032597</v>
      </c>
      <c r="O349">
        <v>20.269071555292701</v>
      </c>
      <c r="P349">
        <v>32.888015717092301</v>
      </c>
      <c r="Q349">
        <v>-4.0100205392565001E-2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Row],[Ticker]],[1]!Table2[[Symbol]:[Industry]],2,FALSE),"-")</f>
        <v>-</v>
      </c>
      <c r="D350" t="s">
        <v>583</v>
      </c>
      <c r="E350">
        <v>18976.30865793</v>
      </c>
      <c r="F350">
        <v>37.71</v>
      </c>
      <c r="G350">
        <v>-4.7183807123859296</v>
      </c>
      <c r="H350">
        <v>-3.2512898431025201</v>
      </c>
      <c r="I350">
        <v>-25.2340389988521</v>
      </c>
      <c r="J350">
        <v>-0.90642067773280399</v>
      </c>
      <c r="K350">
        <v>38.199790193755703</v>
      </c>
      <c r="L350">
        <v>38.476505340090199</v>
      </c>
      <c r="M350">
        <v>47.199502888200101</v>
      </c>
      <c r="N350">
        <v>2.0863396784476</v>
      </c>
      <c r="O350">
        <v>40.281092548395598</v>
      </c>
      <c r="P350">
        <v>18.584905660377299</v>
      </c>
      <c r="Q350">
        <v>5.2373640362977002E-2</v>
      </c>
    </row>
    <row r="351" spans="1:17" x14ac:dyDescent="0.3">
      <c r="A351" t="s">
        <v>809</v>
      </c>
      <c r="B351" t="s">
        <v>810</v>
      </c>
      <c r="C351" t="str">
        <f>IFERROR(VLOOKUP(Table1[[#This Row],[Ticker]],[1]!Table2[[Symbol]:[Industry]],2,FALSE),"-")</f>
        <v>-</v>
      </c>
      <c r="D351" t="s">
        <v>274</v>
      </c>
      <c r="E351">
        <v>18871.876426800001</v>
      </c>
      <c r="F351">
        <v>379</v>
      </c>
      <c r="G351">
        <v>-3.20322589623275</v>
      </c>
      <c r="H351">
        <v>9.0648947876418298</v>
      </c>
      <c r="I351">
        <v>-23.515794866921699</v>
      </c>
      <c r="J351">
        <v>11.147568974010399</v>
      </c>
      <c r="K351">
        <v>354.07265977288398</v>
      </c>
      <c r="L351">
        <v>367.96476354989301</v>
      </c>
      <c r="M351">
        <v>80.906515805075301</v>
      </c>
      <c r="N351">
        <v>1.38068764735618</v>
      </c>
      <c r="O351">
        <v>47.229551451187298</v>
      </c>
      <c r="P351">
        <v>28.758280958043098</v>
      </c>
      <c r="Q351">
        <v>0.119635279034155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Row],[Ticker]],[1]!Table2[[Symbol]:[Industry]],2,FALSE),"-")</f>
        <v>-</v>
      </c>
      <c r="D352" t="s">
        <v>161</v>
      </c>
      <c r="E352">
        <v>18856.939720275001</v>
      </c>
      <c r="F352">
        <v>788.65</v>
      </c>
      <c r="G352">
        <v>154.90886180996199</v>
      </c>
      <c r="H352">
        <v>-17.568277773987301</v>
      </c>
      <c r="I352">
        <v>43.179645287138499</v>
      </c>
      <c r="J352">
        <v>-2.5823185630882</v>
      </c>
      <c r="K352">
        <v>808.45704190186996</v>
      </c>
      <c r="L352">
        <v>648.28778903249599</v>
      </c>
      <c r="M352">
        <v>47.8587980292777</v>
      </c>
      <c r="N352">
        <v>1.2106398174453099</v>
      </c>
      <c r="O352">
        <v>24.262981043555399</v>
      </c>
      <c r="P352">
        <v>179.66312056737499</v>
      </c>
      <c r="Q352">
        <v>0.17654242819002799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Row],[Ticker]],[1]!Table2[[Symbol]:[Industry]],2,FALSE),"-")</f>
        <v>-</v>
      </c>
      <c r="D353" t="s">
        <v>310</v>
      </c>
      <c r="E353">
        <v>18660.840965120002</v>
      </c>
      <c r="F353">
        <v>1696.6</v>
      </c>
      <c r="G353">
        <v>-19.5654153185233</v>
      </c>
      <c r="H353">
        <v>-3.7390850215134299</v>
      </c>
      <c r="I353">
        <v>-32.349509633556501</v>
      </c>
      <c r="J353">
        <v>0.30632981380201801</v>
      </c>
      <c r="K353">
        <v>1820.6766597782801</v>
      </c>
      <c r="L353">
        <v>1827.68385051779</v>
      </c>
      <c r="M353">
        <v>25.7384714988399</v>
      </c>
      <c r="N353">
        <v>1.57043501913343</v>
      </c>
      <c r="O353">
        <v>44.933985618295402</v>
      </c>
      <c r="P353">
        <v>12.7308970099667</v>
      </c>
      <c r="Q353">
        <v>5.4590389516368E-2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Row],[Ticker]],[1]!Table2[[Symbol]:[Industry]],2,FALSE),"-")</f>
        <v>-</v>
      </c>
      <c r="D354" t="s">
        <v>536</v>
      </c>
      <c r="E354">
        <v>18657.730202909999</v>
      </c>
      <c r="F354">
        <v>1650.3</v>
      </c>
      <c r="G354">
        <v>14.8172950114489</v>
      </c>
      <c r="H354">
        <v>-8.1992108784299305</v>
      </c>
      <c r="I354">
        <v>1.2091874597385099</v>
      </c>
      <c r="J354">
        <v>-5.5635635750663797</v>
      </c>
      <c r="K354">
        <v>1734.8443346607701</v>
      </c>
      <c r="L354">
        <v>1594.8562976047299</v>
      </c>
      <c r="M354">
        <v>23.337549203191401</v>
      </c>
      <c r="N354">
        <v>0.80268444420430296</v>
      </c>
      <c r="O354">
        <v>15.248742652851</v>
      </c>
      <c r="P354">
        <v>45.170654468683999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Row],[Ticker]],[1]!Table2[[Symbol]:[Industry]],2,FALSE),"-")</f>
        <v>-</v>
      </c>
      <c r="D355" t="s">
        <v>706</v>
      </c>
      <c r="E355">
        <v>18574.206082559998</v>
      </c>
      <c r="F355">
        <v>1379.2</v>
      </c>
      <c r="G355">
        <v>89.089975049639406</v>
      </c>
      <c r="H355">
        <v>-22.537313481338099</v>
      </c>
      <c r="I355">
        <v>24.423303084432</v>
      </c>
      <c r="J355">
        <v>-13.3906669959492</v>
      </c>
      <c r="K355">
        <v>1526.80768065443</v>
      </c>
      <c r="L355">
        <v>1159.3407281633599</v>
      </c>
      <c r="M355">
        <v>20.616051937568201</v>
      </c>
      <c r="N355">
        <v>0.57948290589797902</v>
      </c>
      <c r="O355">
        <v>37.539878190255202</v>
      </c>
      <c r="P355">
        <v>126.061301425995</v>
      </c>
      <c r="Q355">
        <v>0.236690550018851</v>
      </c>
    </row>
    <row r="356" spans="1:17" x14ac:dyDescent="0.3">
      <c r="A356" t="s">
        <v>819</v>
      </c>
      <c r="B356" t="s">
        <v>820</v>
      </c>
      <c r="C356" t="str">
        <f>IFERROR(VLOOKUP(Table1[[#This Row],[Ticker]],[1]!Table2[[Symbol]:[Industry]],2,FALSE),"-")</f>
        <v>-</v>
      </c>
      <c r="D356" t="s">
        <v>533</v>
      </c>
      <c r="E356">
        <v>18485.5387548</v>
      </c>
      <c r="F356">
        <v>2051.4</v>
      </c>
      <c r="G356">
        <v>12.5683045255594</v>
      </c>
      <c r="H356">
        <v>-9.81416630756428</v>
      </c>
      <c r="I356">
        <v>-43.920516452962197</v>
      </c>
      <c r="J356">
        <v>2.4411016682134798</v>
      </c>
      <c r="K356">
        <v>2357.4937438053798</v>
      </c>
      <c r="L356">
        <v>2517.22821372519</v>
      </c>
      <c r="M356">
        <v>30.8065547996612</v>
      </c>
      <c r="N356">
        <v>1.61201578874575</v>
      </c>
      <c r="O356">
        <v>89.919079652919905</v>
      </c>
      <c r="P356">
        <v>36.664334965524098</v>
      </c>
      <c r="Q356">
        <v>5.2202266295615002E-2</v>
      </c>
    </row>
    <row r="357" spans="1:17" x14ac:dyDescent="0.3">
      <c r="A357" t="s">
        <v>821</v>
      </c>
      <c r="B357" t="s">
        <v>822</v>
      </c>
      <c r="C357" t="str">
        <f>IFERROR(VLOOKUP(Table1[[#This Row],[Ticker]],[1]!Table2[[Symbol]:[Industry]],2,FALSE),"-")</f>
        <v>-</v>
      </c>
      <c r="D357" t="s">
        <v>424</v>
      </c>
      <c r="E357">
        <v>18451.941723445001</v>
      </c>
      <c r="F357">
        <v>1292.45</v>
      </c>
      <c r="G357">
        <v>44.2244283115458</v>
      </c>
      <c r="H357">
        <v>-2.45244419780418</v>
      </c>
      <c r="I357">
        <v>17.9707529860687</v>
      </c>
      <c r="J357">
        <v>-5.3088131719215701</v>
      </c>
      <c r="K357">
        <v>1252.3137076196599</v>
      </c>
      <c r="L357">
        <v>1047.0532339444101</v>
      </c>
      <c r="M357">
        <v>40.446362510285297</v>
      </c>
      <c r="N357">
        <v>0.72788135824154399</v>
      </c>
      <c r="O357">
        <v>19.439823590854498</v>
      </c>
      <c r="P357">
        <v>78.268965517241298</v>
      </c>
      <c r="Q357">
        <v>0.17290894745157301</v>
      </c>
    </row>
    <row r="358" spans="1:17" hidden="1" x14ac:dyDescent="0.3">
      <c r="A358" t="s">
        <v>823</v>
      </c>
      <c r="B358" t="s">
        <v>824</v>
      </c>
      <c r="C358" t="str">
        <f>IFERROR(VLOOKUP(Table1[[#This Row],[Ticker]],[1]!Table2[[Symbol]:[Industry]],2,FALSE),"-")</f>
        <v>-</v>
      </c>
      <c r="D358" t="s">
        <v>251</v>
      </c>
      <c r="E358">
        <v>18427.29423444</v>
      </c>
      <c r="F358">
        <v>639.6</v>
      </c>
      <c r="G358">
        <v>36.410755086612198</v>
      </c>
      <c r="H358">
        <v>0.307596351886819</v>
      </c>
      <c r="I358">
        <v>21.550084816521601</v>
      </c>
      <c r="J358">
        <v>-4.4358213240254702</v>
      </c>
      <c r="K358">
        <v>645.23693217028801</v>
      </c>
      <c r="L358">
        <v>543.30018857008395</v>
      </c>
      <c r="M358">
        <v>24.891707537923399</v>
      </c>
      <c r="N358">
        <v>0.83869999306765497</v>
      </c>
      <c r="O358">
        <v>14.509068167604701</v>
      </c>
      <c r="P358">
        <v>67.412642324303107</v>
      </c>
      <c r="Q358">
        <v>-4.6123826185772002E-2</v>
      </c>
    </row>
    <row r="359" spans="1:17" x14ac:dyDescent="0.3">
      <c r="A359" t="s">
        <v>825</v>
      </c>
      <c r="B359" t="s">
        <v>826</v>
      </c>
      <c r="C359" t="str">
        <f>IFERROR(VLOOKUP(Table1[[#This Row],[Ticker]],[1]!Table2[[Symbol]:[Industry]],2,FALSE),"-")</f>
        <v>-</v>
      </c>
      <c r="D359" t="s">
        <v>116</v>
      </c>
      <c r="E359">
        <v>18423.120804400001</v>
      </c>
      <c r="F359">
        <v>735.8</v>
      </c>
      <c r="G359">
        <v>29.250459348170398</v>
      </c>
      <c r="H359">
        <v>0.72369488470922705</v>
      </c>
      <c r="I359">
        <v>22.2904398615124</v>
      </c>
      <c r="J359">
        <v>3.0996438344225998</v>
      </c>
      <c r="K359">
        <v>681.38675774503702</v>
      </c>
      <c r="L359">
        <v>581.02954910286701</v>
      </c>
      <c r="M359">
        <v>60.224640974382098</v>
      </c>
      <c r="N359">
        <v>1.3826765007535999</v>
      </c>
      <c r="O359">
        <v>5.5993476488176199</v>
      </c>
      <c r="P359">
        <v>63.438471790315397</v>
      </c>
    </row>
    <row r="360" spans="1:17" x14ac:dyDescent="0.3">
      <c r="A360" t="s">
        <v>827</v>
      </c>
      <c r="B360" t="s">
        <v>828</v>
      </c>
      <c r="C360" t="str">
        <f>IFERROR(VLOOKUP(Table1[[#This Row],[Ticker]],[1]!Table2[[Symbol]:[Industry]],2,FALSE),"-")</f>
        <v>-</v>
      </c>
      <c r="D360" t="s">
        <v>46</v>
      </c>
      <c r="E360">
        <v>18350.328283589999</v>
      </c>
      <c r="F360">
        <v>1577.85</v>
      </c>
      <c r="G360">
        <v>215.553919195113</v>
      </c>
      <c r="H360">
        <v>8.2448763011412307</v>
      </c>
      <c r="I360">
        <v>95.7872501779473</v>
      </c>
      <c r="J360">
        <v>2.8884988200769399</v>
      </c>
      <c r="K360">
        <v>1458.9675107119399</v>
      </c>
      <c r="L360">
        <v>1034.18720088594</v>
      </c>
      <c r="M360">
        <v>41.853930503797301</v>
      </c>
      <c r="N360">
        <v>0.61405665748939597</v>
      </c>
      <c r="O360">
        <v>12.621605349050901</v>
      </c>
      <c r="P360">
        <v>265.24305555555497</v>
      </c>
      <c r="Q360">
        <v>0.181300100667032</v>
      </c>
    </row>
    <row r="361" spans="1:17" x14ac:dyDescent="0.3">
      <c r="A361" t="s">
        <v>829</v>
      </c>
      <c r="B361" t="s">
        <v>830</v>
      </c>
      <c r="C361" t="str">
        <f>IFERROR(VLOOKUP(Table1[[#This Row],[Ticker]],[1]!Table2[[Symbol]:[Industry]],2,FALSE),"-")</f>
        <v>-</v>
      </c>
      <c r="D361" t="s">
        <v>533</v>
      </c>
      <c r="E361">
        <v>18276.267985535</v>
      </c>
      <c r="F361">
        <v>430.85</v>
      </c>
      <c r="G361">
        <v>-47.691985685333002</v>
      </c>
      <c r="H361">
        <v>-17.408395821936601</v>
      </c>
      <c r="I361">
        <v>-35.009992658656898</v>
      </c>
      <c r="J361">
        <v>-2.0674358912787199</v>
      </c>
      <c r="K361">
        <v>458.34801585915898</v>
      </c>
      <c r="L361">
        <v>479.99497205984699</v>
      </c>
      <c r="M361">
        <v>34.065286259600299</v>
      </c>
      <c r="N361">
        <v>0.65905661898104695</v>
      </c>
      <c r="O361">
        <v>58.993285550741597</v>
      </c>
      <c r="P361">
        <v>41.596555803864803</v>
      </c>
      <c r="Q361">
        <v>3.6774557600407001E-2</v>
      </c>
    </row>
    <row r="362" spans="1:17" x14ac:dyDescent="0.3">
      <c r="A362" t="s">
        <v>831</v>
      </c>
      <c r="B362" t="s">
        <v>832</v>
      </c>
      <c r="C362" t="str">
        <f>IFERROR(VLOOKUP(Table1[[#This Row],[Ticker]],[1]!Table2[[Symbol]:[Industry]],2,FALSE),"-")</f>
        <v>-</v>
      </c>
      <c r="D362" t="s">
        <v>21</v>
      </c>
      <c r="E362">
        <v>18023.990004300002</v>
      </c>
      <c r="F362">
        <v>649.25</v>
      </c>
      <c r="G362">
        <v>2.2914629317349502</v>
      </c>
      <c r="H362">
        <v>-0.72990735520112804</v>
      </c>
      <c r="I362">
        <v>-30.5438886257663</v>
      </c>
      <c r="J362">
        <v>-10.9726410782262</v>
      </c>
      <c r="K362">
        <v>647.90880735216297</v>
      </c>
      <c r="L362">
        <v>637.13911541465598</v>
      </c>
      <c r="M362">
        <v>41.107965213950003</v>
      </c>
      <c r="N362">
        <v>1.2076322953240199</v>
      </c>
      <c r="O362">
        <v>34.000770119368497</v>
      </c>
      <c r="P362">
        <v>38.255962521294698</v>
      </c>
      <c r="Q362">
        <v>7.6047979423975995E-2</v>
      </c>
    </row>
    <row r="363" spans="1:17" x14ac:dyDescent="0.3">
      <c r="A363" t="s">
        <v>833</v>
      </c>
      <c r="B363" t="s">
        <v>834</v>
      </c>
      <c r="C363" t="str">
        <f>IFERROR(VLOOKUP(Table1[[#This Row],[Ticker]],[1]!Table2[[Symbol]:[Industry]],2,FALSE),"-")</f>
        <v>-</v>
      </c>
      <c r="D363" t="s">
        <v>405</v>
      </c>
      <c r="E363">
        <v>17844.539298299998</v>
      </c>
      <c r="F363">
        <v>288.60000000000002</v>
      </c>
      <c r="G363">
        <v>20.5791443418222</v>
      </c>
      <c r="H363">
        <v>-9.8513780070875505</v>
      </c>
      <c r="I363">
        <v>21.239205601160702</v>
      </c>
      <c r="J363">
        <v>-7.4728625652016403</v>
      </c>
      <c r="K363">
        <v>313.161185215339</v>
      </c>
      <c r="L363">
        <v>266.53010724891999</v>
      </c>
      <c r="M363">
        <v>20.042245450726998</v>
      </c>
      <c r="N363">
        <v>0.57715946844958999</v>
      </c>
      <c r="O363">
        <v>23.3194733194733</v>
      </c>
      <c r="P363">
        <v>55.328310010764199</v>
      </c>
      <c r="Q363">
        <v>5.6250735328621002E-2</v>
      </c>
    </row>
    <row r="364" spans="1:17" hidden="1" x14ac:dyDescent="0.3">
      <c r="A364" t="s">
        <v>835</v>
      </c>
      <c r="B364" t="s">
        <v>836</v>
      </c>
      <c r="C364" t="str">
        <f>IFERROR(VLOOKUP(Table1[[#This Row],[Ticker]],[1]!Table2[[Symbol]:[Industry]],2,FALSE),"-")</f>
        <v>-</v>
      </c>
      <c r="D364" t="s">
        <v>837</v>
      </c>
      <c r="E364">
        <v>17829.571686464998</v>
      </c>
      <c r="F364">
        <v>1641.95</v>
      </c>
      <c r="G364">
        <v>-6.17480931836569</v>
      </c>
      <c r="H364">
        <v>-9.2020853670039493</v>
      </c>
      <c r="I364">
        <v>7.3485913965115701</v>
      </c>
      <c r="J364">
        <v>0.96720230591367495</v>
      </c>
      <c r="K364">
        <v>1657.1361644114299</v>
      </c>
      <c r="M364">
        <v>32.135979622608303</v>
      </c>
      <c r="O364">
        <v>18.057797131459498</v>
      </c>
      <c r="P364">
        <v>33.313035359071101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Row],[Ticker]],[1]!Table2[[Symbol]:[Industry]],2,FALSE),"-")</f>
        <v>-</v>
      </c>
      <c r="D365" t="s">
        <v>635</v>
      </c>
      <c r="E365">
        <v>17827.67785588</v>
      </c>
      <c r="F365">
        <v>123.65</v>
      </c>
      <c r="G365">
        <v>46.1046800743772</v>
      </c>
      <c r="H365">
        <v>-4.0922945373657704</v>
      </c>
      <c r="I365">
        <v>10.060452892107101</v>
      </c>
      <c r="J365">
        <v>0.27462648851282701</v>
      </c>
      <c r="K365">
        <v>117.574280574394</v>
      </c>
      <c r="L365">
        <v>99.254545530560605</v>
      </c>
      <c r="M365">
        <v>44.638370403284</v>
      </c>
      <c r="N365">
        <v>1.3615858288203</v>
      </c>
      <c r="O365">
        <v>13.627173473513899</v>
      </c>
      <c r="P365">
        <v>101.056910569105</v>
      </c>
      <c r="Q365">
        <v>5.5549929326638998E-2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Row],[Ticker]],[1]!Table2[[Symbol]:[Industry]],2,FALSE),"-")</f>
        <v>-</v>
      </c>
      <c r="D366" t="s">
        <v>27</v>
      </c>
      <c r="E366">
        <v>17547.431277551899</v>
      </c>
      <c r="F366">
        <v>89.76</v>
      </c>
      <c r="G366">
        <v>-8.5147208527624691</v>
      </c>
      <c r="H366">
        <v>21.199834290946601</v>
      </c>
      <c r="I366">
        <v>-11.9488627540871</v>
      </c>
      <c r="J366">
        <v>-4.2250701748784296</v>
      </c>
      <c r="K366">
        <v>86.388584039669794</v>
      </c>
      <c r="L366">
        <v>84.329625411492998</v>
      </c>
      <c r="M366">
        <v>40.483917718225399</v>
      </c>
      <c r="N366">
        <v>1.94125311959501</v>
      </c>
      <c r="O366">
        <v>24.108734402852001</v>
      </c>
      <c r="P366">
        <v>37.986164488854698</v>
      </c>
      <c r="Q366">
        <v>7.8505290352817003E-2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Row],[Ticker]],[1]!Table2[[Symbol]:[Industry]],2,FALSE),"-")</f>
        <v>-</v>
      </c>
      <c r="D367" t="s">
        <v>844</v>
      </c>
      <c r="E367">
        <v>17476.874892784999</v>
      </c>
      <c r="F367">
        <v>1821.05</v>
      </c>
      <c r="G367">
        <v>1.72231647525802</v>
      </c>
      <c r="H367">
        <v>-12.0311370255285</v>
      </c>
      <c r="I367">
        <v>5.4918475487443503</v>
      </c>
      <c r="J367">
        <v>-4.4883707668469004</v>
      </c>
      <c r="K367">
        <v>1923.2597463336799</v>
      </c>
      <c r="L367">
        <v>1660.90709516228</v>
      </c>
      <c r="M367">
        <v>15.718770995644</v>
      </c>
      <c r="N367">
        <v>0.64644131895976598</v>
      </c>
      <c r="O367">
        <v>22.819252628977701</v>
      </c>
      <c r="P367">
        <v>45.672346212302998</v>
      </c>
      <c r="Q367">
        <v>6.6797369139752996E-2</v>
      </c>
    </row>
    <row r="368" spans="1:17" x14ac:dyDescent="0.3">
      <c r="A368" t="s">
        <v>845</v>
      </c>
      <c r="B368" t="s">
        <v>846</v>
      </c>
      <c r="C368" t="str">
        <f>IFERROR(VLOOKUP(Table1[[#This Row],[Ticker]],[1]!Table2[[Symbol]:[Industry]],2,FALSE),"-")</f>
        <v>-</v>
      </c>
      <c r="D368" t="s">
        <v>177</v>
      </c>
      <c r="E368">
        <v>17462.92337262</v>
      </c>
      <c r="F368">
        <v>1767.9</v>
      </c>
      <c r="G368">
        <v>43.247895734004203</v>
      </c>
      <c r="H368">
        <v>6.8214726716454797</v>
      </c>
      <c r="I368">
        <v>5.8433288085824397</v>
      </c>
      <c r="J368">
        <v>0.28578867873901898</v>
      </c>
      <c r="K368">
        <v>1638.42828213796</v>
      </c>
      <c r="L368">
        <v>1395.7899618906999</v>
      </c>
      <c r="M368">
        <v>45.488810786371303</v>
      </c>
      <c r="N368">
        <v>0.89348869343828696</v>
      </c>
      <c r="O368">
        <v>8.1593981560043005</v>
      </c>
      <c r="P368">
        <v>82.154448508577602</v>
      </c>
      <c r="Q368">
        <v>3.3536796295674999E-2</v>
      </c>
    </row>
    <row r="369" spans="1:17" x14ac:dyDescent="0.3">
      <c r="A369" t="s">
        <v>847</v>
      </c>
      <c r="B369" t="s">
        <v>848</v>
      </c>
      <c r="C369" t="str">
        <f>IFERROR(VLOOKUP(Table1[[#This Row],[Ticker]],[1]!Table2[[Symbol]:[Industry]],2,FALSE),"-")</f>
        <v>-</v>
      </c>
      <c r="D369" t="s">
        <v>51</v>
      </c>
      <c r="E369">
        <v>17418.875</v>
      </c>
      <c r="F369">
        <v>6967.55</v>
      </c>
      <c r="G369">
        <v>59.768753380718898</v>
      </c>
      <c r="H369">
        <v>0.82618689166534398</v>
      </c>
      <c r="I369">
        <v>-8.8234816741509494</v>
      </c>
      <c r="J369">
        <v>6.03206214921976E-2</v>
      </c>
      <c r="K369">
        <v>6531.1387378367799</v>
      </c>
      <c r="L369">
        <v>5653.8291863341301</v>
      </c>
      <c r="M369">
        <v>53.897976968657701</v>
      </c>
      <c r="N369">
        <v>1.8332337153811999</v>
      </c>
      <c r="O369">
        <v>8.6780862713579303</v>
      </c>
      <c r="P369">
        <v>85.208665603402395</v>
      </c>
      <c r="Q369">
        <v>8.6940415694166995E-2</v>
      </c>
    </row>
    <row r="370" spans="1:17" x14ac:dyDescent="0.3">
      <c r="A370" t="s">
        <v>849</v>
      </c>
      <c r="B370" t="s">
        <v>850</v>
      </c>
      <c r="C370" t="str">
        <f>IFERROR(VLOOKUP(Table1[[#This Row],[Ticker]],[1]!Table2[[Symbol]:[Industry]],2,FALSE),"-")</f>
        <v>-</v>
      </c>
      <c r="D370" t="s">
        <v>583</v>
      </c>
      <c r="E370">
        <v>17325.376883262001</v>
      </c>
      <c r="F370">
        <v>180.09</v>
      </c>
      <c r="G370">
        <v>38.4901714164182</v>
      </c>
      <c r="H370">
        <v>15.665805432627799</v>
      </c>
      <c r="I370">
        <v>8.7223884597994097</v>
      </c>
      <c r="J370">
        <v>-5.2645981798135102</v>
      </c>
      <c r="K370">
        <v>163.76747350142199</v>
      </c>
      <c r="L370">
        <v>146.53763859855599</v>
      </c>
      <c r="M370">
        <v>52.622678636016602</v>
      </c>
      <c r="N370">
        <v>1.9502267145271299</v>
      </c>
      <c r="O370">
        <v>7.5573324448886501</v>
      </c>
      <c r="P370">
        <v>59.937833037300102</v>
      </c>
      <c r="Q370">
        <v>2.0954023782379001E-2</v>
      </c>
    </row>
    <row r="371" spans="1:17" x14ac:dyDescent="0.3">
      <c r="A371" t="s">
        <v>851</v>
      </c>
      <c r="B371" t="s">
        <v>852</v>
      </c>
      <c r="C371" t="str">
        <f>IFERROR(VLOOKUP(Table1[[#This Row],[Ticker]],[1]!Table2[[Symbol]:[Industry]],2,FALSE),"-")</f>
        <v>-</v>
      </c>
      <c r="D371" t="s">
        <v>539</v>
      </c>
      <c r="E371">
        <v>17185.60644</v>
      </c>
      <c r="F371">
        <v>3466</v>
      </c>
      <c r="G371">
        <v>-44.242873394148702</v>
      </c>
      <c r="H371">
        <v>-4.3707189662647901</v>
      </c>
      <c r="I371">
        <v>-3.1380250317905398</v>
      </c>
      <c r="J371">
        <v>-0.88779781906224597</v>
      </c>
      <c r="K371">
        <v>3543.1616856290798</v>
      </c>
      <c r="L371">
        <v>3560.5607618315398</v>
      </c>
      <c r="M371">
        <v>35.038234732144403</v>
      </c>
      <c r="N371">
        <v>1.2641629453572201</v>
      </c>
      <c r="O371">
        <v>36.302654356607</v>
      </c>
      <c r="P371">
        <v>20.5166988299518</v>
      </c>
      <c r="Q371">
        <v>-5.5668175376615003E-2</v>
      </c>
    </row>
    <row r="372" spans="1:17" hidden="1" x14ac:dyDescent="0.3">
      <c r="A372" t="s">
        <v>853</v>
      </c>
      <c r="B372" t="s">
        <v>854</v>
      </c>
      <c r="C372" t="str">
        <f>IFERROR(VLOOKUP(Table1[[#This Row],[Ticker]],[1]!Table2[[Symbol]:[Industry]],2,FALSE),"-")</f>
        <v>-</v>
      </c>
      <c r="D372" t="s">
        <v>54</v>
      </c>
      <c r="E372">
        <v>17163.1046412</v>
      </c>
      <c r="F372">
        <v>402.4</v>
      </c>
      <c r="G372">
        <v>-0.78858130794489101</v>
      </c>
      <c r="H372">
        <v>-5.8202138489410702</v>
      </c>
      <c r="I372">
        <v>12.734819406932299</v>
      </c>
      <c r="J372">
        <v>-8.0646209433008806</v>
      </c>
      <c r="K372">
        <v>405.24424402625698</v>
      </c>
      <c r="M372">
        <v>25.991542718803</v>
      </c>
      <c r="O372">
        <v>21.011431411530801</v>
      </c>
      <c r="P372">
        <v>37.808219178082098</v>
      </c>
    </row>
    <row r="373" spans="1:17" x14ac:dyDescent="0.3">
      <c r="A373" t="s">
        <v>855</v>
      </c>
      <c r="B373" t="s">
        <v>856</v>
      </c>
      <c r="C373" t="str">
        <f>IFERROR(VLOOKUP(Table1[[#This Row],[Ticker]],[1]!Table2[[Symbol]:[Industry]],2,FALSE),"-")</f>
        <v>-</v>
      </c>
      <c r="D373" t="s">
        <v>136</v>
      </c>
      <c r="E373">
        <v>17068.895843524999</v>
      </c>
      <c r="F373">
        <v>499.25</v>
      </c>
      <c r="G373">
        <v>130.17364959461699</v>
      </c>
      <c r="H373">
        <v>-4.6348077352541104</v>
      </c>
      <c r="I373">
        <v>43.127753644419599</v>
      </c>
      <c r="J373">
        <v>-6.8464989610008198</v>
      </c>
      <c r="K373">
        <v>470.52460195949499</v>
      </c>
      <c r="L373">
        <v>361.54328577517799</v>
      </c>
      <c r="M373">
        <v>37.646608672637399</v>
      </c>
      <c r="N373">
        <v>0.90358044822513595</v>
      </c>
      <c r="O373">
        <v>13.1697546319479</v>
      </c>
      <c r="P373">
        <v>175.372311086596</v>
      </c>
      <c r="Q373">
        <v>0.216478240985856</v>
      </c>
    </row>
    <row r="374" spans="1:17" x14ac:dyDescent="0.3">
      <c r="A374" t="s">
        <v>857</v>
      </c>
      <c r="B374" t="s">
        <v>858</v>
      </c>
      <c r="C374" t="str">
        <f>IFERROR(VLOOKUP(Table1[[#This Row],[Ticker]],[1]!Table2[[Symbol]:[Industry]],2,FALSE),"-")</f>
        <v>-</v>
      </c>
      <c r="D374" t="s">
        <v>54</v>
      </c>
      <c r="E374">
        <v>17011.912102584</v>
      </c>
      <c r="F374">
        <v>206.22</v>
      </c>
      <c r="G374">
        <v>-16.591466928779401</v>
      </c>
      <c r="H374">
        <v>-0.97708644270740097</v>
      </c>
      <c r="I374">
        <v>-20.2271093289086</v>
      </c>
      <c r="J374">
        <v>2.4909215333946602</v>
      </c>
      <c r="K374">
        <v>215.59217577466899</v>
      </c>
      <c r="L374">
        <v>212.647620844904</v>
      </c>
      <c r="M374">
        <v>39.666616938759603</v>
      </c>
      <c r="N374">
        <v>0.83451260748948297</v>
      </c>
      <c r="O374">
        <v>40.262826108039903</v>
      </c>
      <c r="P374">
        <v>12.673132085780599</v>
      </c>
      <c r="Q374">
        <v>3.8337107404713001E-2</v>
      </c>
    </row>
    <row r="375" spans="1:17" hidden="1" x14ac:dyDescent="0.3">
      <c r="A375" t="s">
        <v>859</v>
      </c>
      <c r="B375" t="s">
        <v>860</v>
      </c>
      <c r="C375" t="str">
        <f>IFERROR(VLOOKUP(Table1[[#This Row],[Ticker]],[1]!Table2[[Symbol]:[Industry]],2,FALSE),"-")</f>
        <v>-</v>
      </c>
      <c r="D375" t="s">
        <v>432</v>
      </c>
      <c r="E375">
        <v>17004.042186499999</v>
      </c>
      <c r="F375">
        <v>1004.25</v>
      </c>
      <c r="G375">
        <v>80.832275807510001</v>
      </c>
      <c r="H375">
        <v>-11.839839545548999</v>
      </c>
      <c r="I375">
        <v>2.3801323688934701</v>
      </c>
      <c r="J375">
        <v>-8.42494785478273E-2</v>
      </c>
      <c r="K375">
        <v>1022.85220933354</v>
      </c>
      <c r="L375">
        <v>846.921824411172</v>
      </c>
      <c r="M375">
        <v>18.5546084753075</v>
      </c>
      <c r="N375">
        <v>0.58568982562944605</v>
      </c>
      <c r="O375">
        <v>17.500622354991201</v>
      </c>
      <c r="P375">
        <v>160.84415584415501</v>
      </c>
    </row>
    <row r="376" spans="1:17" x14ac:dyDescent="0.3">
      <c r="A376" t="s">
        <v>861</v>
      </c>
      <c r="B376" t="s">
        <v>862</v>
      </c>
      <c r="C376" t="str">
        <f>IFERROR(VLOOKUP(Table1[[#This Row],[Ticker]],[1]!Table2[[Symbol]:[Industry]],2,FALSE),"-")</f>
        <v>-</v>
      </c>
      <c r="D376" t="s">
        <v>274</v>
      </c>
      <c r="E376">
        <v>16984.297235009999</v>
      </c>
      <c r="F376">
        <v>2122.3000000000002</v>
      </c>
      <c r="G376">
        <v>-8.6019665085824499</v>
      </c>
      <c r="H376">
        <v>-1.05351485932042</v>
      </c>
      <c r="I376">
        <v>-9.9377674390471107</v>
      </c>
      <c r="J376">
        <v>0.413241984840094</v>
      </c>
      <c r="K376">
        <v>2082.03885413531</v>
      </c>
      <c r="L376">
        <v>1995.96549510822</v>
      </c>
      <c r="M376">
        <v>47.983916548360902</v>
      </c>
      <c r="N376">
        <v>0.656759967184121</v>
      </c>
      <c r="O376">
        <v>11.0304857937143</v>
      </c>
      <c r="P376">
        <v>21.2742857142857</v>
      </c>
      <c r="Q376">
        <v>4.0148871975354002E-2</v>
      </c>
    </row>
    <row r="377" spans="1:17" x14ac:dyDescent="0.3">
      <c r="A377" t="s">
        <v>863</v>
      </c>
      <c r="B377" t="s">
        <v>864</v>
      </c>
      <c r="C377" t="str">
        <f>IFERROR(VLOOKUP(Table1[[#This Row],[Ticker]],[1]!Table2[[Symbol]:[Industry]],2,FALSE),"-")</f>
        <v>-</v>
      </c>
      <c r="D377" t="s">
        <v>313</v>
      </c>
      <c r="E377">
        <v>16969.291585154999</v>
      </c>
      <c r="F377">
        <v>778.05</v>
      </c>
      <c r="G377">
        <v>41.1274937338193</v>
      </c>
      <c r="H377">
        <v>-5.5106704415933097</v>
      </c>
      <c r="I377">
        <v>-12.995506736504799</v>
      </c>
      <c r="J377">
        <v>-0.42533429919778698</v>
      </c>
      <c r="K377">
        <v>819.19314665204502</v>
      </c>
      <c r="L377">
        <v>746.83536368031696</v>
      </c>
      <c r="M377">
        <v>32.323016446315499</v>
      </c>
      <c r="N377">
        <v>0.590574146880253</v>
      </c>
      <c r="O377">
        <v>23.128333654649399</v>
      </c>
      <c r="P377">
        <v>64.823641563393593</v>
      </c>
      <c r="Q377">
        <v>0.186304152563741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Row],[Ticker]],[1]!Table2[[Symbol]:[Industry]],2,FALSE),"-")</f>
        <v>-</v>
      </c>
      <c r="D378" t="s">
        <v>867</v>
      </c>
      <c r="E378">
        <v>16887.318028174999</v>
      </c>
      <c r="F378">
        <v>189.91</v>
      </c>
      <c r="G378">
        <v>26.721723434981499</v>
      </c>
      <c r="H378">
        <v>3.2050253136923001</v>
      </c>
      <c r="I378">
        <v>14.8378466616927</v>
      </c>
      <c r="J378">
        <v>3.8466219482050699</v>
      </c>
      <c r="K378">
        <v>175.57855069867799</v>
      </c>
      <c r="L378">
        <v>157.654699713523</v>
      </c>
      <c r="M378">
        <v>60.6393178937644</v>
      </c>
      <c r="N378">
        <v>1.2374814528560001</v>
      </c>
      <c r="O378">
        <v>4.1545995471539099</v>
      </c>
      <c r="P378">
        <v>56.497733827770901</v>
      </c>
      <c r="Q378">
        <v>2.5162206552838001E-2</v>
      </c>
    </row>
    <row r="379" spans="1:17" x14ac:dyDescent="0.3">
      <c r="A379" t="s">
        <v>868</v>
      </c>
      <c r="B379" t="s">
        <v>869</v>
      </c>
      <c r="C379" t="str">
        <f>IFERROR(VLOOKUP(Table1[[#This Row],[Ticker]],[1]!Table2[[Symbol]:[Industry]],2,FALSE),"-")</f>
        <v>-</v>
      </c>
      <c r="D379" t="s">
        <v>432</v>
      </c>
      <c r="E379">
        <v>16859.036002132001</v>
      </c>
      <c r="F379">
        <v>105.37</v>
      </c>
      <c r="G379">
        <v>-34.718905584087601</v>
      </c>
      <c r="H379">
        <v>-12.282907597760399</v>
      </c>
      <c r="I379">
        <v>-20.224904499728702</v>
      </c>
      <c r="J379">
        <v>-3.06244916135475</v>
      </c>
      <c r="K379">
        <v>115.081310207755</v>
      </c>
      <c r="L379">
        <v>115.179753559715</v>
      </c>
      <c r="M379">
        <v>19.126838395979501</v>
      </c>
      <c r="N379">
        <v>1.1435915728966199</v>
      </c>
      <c r="O379">
        <v>30.0180316978267</v>
      </c>
      <c r="P379">
        <v>0.83253588516747301</v>
      </c>
      <c r="Q379">
        <v>0.104919464053399</v>
      </c>
    </row>
    <row r="380" spans="1:17" x14ac:dyDescent="0.3">
      <c r="A380" t="s">
        <v>870</v>
      </c>
      <c r="B380" t="s">
        <v>871</v>
      </c>
      <c r="C380" t="str">
        <f>IFERROR(VLOOKUP(Table1[[#This Row],[Ticker]],[1]!Table2[[Symbol]:[Industry]],2,FALSE),"-")</f>
        <v>-</v>
      </c>
      <c r="D380" t="s">
        <v>24</v>
      </c>
      <c r="E380">
        <v>16662.651565854001</v>
      </c>
      <c r="F380">
        <v>207.06</v>
      </c>
      <c r="G380">
        <v>43.649305918956401</v>
      </c>
      <c r="H380">
        <v>5.9651074086374098</v>
      </c>
      <c r="I380">
        <v>2.15435385829071</v>
      </c>
      <c r="J380">
        <v>-3.6439620039005902</v>
      </c>
      <c r="K380">
        <v>207.46763616205601</v>
      </c>
      <c r="L380">
        <v>182.10441243528101</v>
      </c>
      <c r="M380">
        <v>35.052601063913798</v>
      </c>
      <c r="N380">
        <v>1.13034551892636</v>
      </c>
      <c r="O380">
        <v>12.4070317782285</v>
      </c>
      <c r="P380">
        <v>79.117647058823493</v>
      </c>
      <c r="Q380">
        <v>0.183597030093612</v>
      </c>
    </row>
    <row r="381" spans="1:17" x14ac:dyDescent="0.3">
      <c r="A381" t="s">
        <v>872</v>
      </c>
      <c r="B381" t="s">
        <v>873</v>
      </c>
      <c r="C381" t="str">
        <f>IFERROR(VLOOKUP(Table1[[#This Row],[Ticker]],[1]!Table2[[Symbol]:[Industry]],2,FALSE),"-")</f>
        <v>-</v>
      </c>
      <c r="D381" t="s">
        <v>54</v>
      </c>
      <c r="E381">
        <v>16659.528336177998</v>
      </c>
      <c r="F381">
        <v>196.82</v>
      </c>
      <c r="G381">
        <v>20.366596572608898</v>
      </c>
      <c r="H381">
        <v>-3.1307917440355202</v>
      </c>
      <c r="I381">
        <v>-3.9311900859750999</v>
      </c>
      <c r="J381">
        <v>-2.7414633369049599</v>
      </c>
      <c r="K381">
        <v>201.913257420191</v>
      </c>
      <c r="L381">
        <v>179.46048221377299</v>
      </c>
      <c r="M381">
        <v>29.013232444626802</v>
      </c>
      <c r="N381">
        <v>0.92502288975175595</v>
      </c>
      <c r="O381">
        <v>17.061274260745801</v>
      </c>
      <c r="P381">
        <v>57.016354208217003</v>
      </c>
      <c r="Q381">
        <v>3.7174254219399998E-4</v>
      </c>
    </row>
    <row r="382" spans="1:17" x14ac:dyDescent="0.3">
      <c r="A382" t="s">
        <v>874</v>
      </c>
      <c r="B382" t="s">
        <v>875</v>
      </c>
      <c r="C382" t="str">
        <f>IFERROR(VLOOKUP(Table1[[#This Row],[Ticker]],[1]!Table2[[Symbol]:[Industry]],2,FALSE),"-")</f>
        <v>-</v>
      </c>
      <c r="D382" t="s">
        <v>21</v>
      </c>
      <c r="E382">
        <v>16652.424686099999</v>
      </c>
      <c r="F382">
        <v>734.65</v>
      </c>
      <c r="G382">
        <v>33.265953655603496</v>
      </c>
      <c r="H382">
        <v>-0.46813895495091201</v>
      </c>
      <c r="I382">
        <v>14.656702291964599</v>
      </c>
      <c r="J382">
        <v>-6.4809323514693604</v>
      </c>
      <c r="K382">
        <v>724.96394351832998</v>
      </c>
      <c r="L382">
        <v>610.61599311236603</v>
      </c>
      <c r="M382">
        <v>34.7658944218824</v>
      </c>
      <c r="N382">
        <v>1.11197911385852</v>
      </c>
      <c r="O382">
        <v>14.2721023616688</v>
      </c>
      <c r="P382">
        <v>61.001534078457098</v>
      </c>
      <c r="Q382">
        <v>5.3008334586412999E-2</v>
      </c>
    </row>
    <row r="383" spans="1:17" x14ac:dyDescent="0.3">
      <c r="A383" t="s">
        <v>876</v>
      </c>
      <c r="B383" t="s">
        <v>877</v>
      </c>
      <c r="C383" t="str">
        <f>IFERROR(VLOOKUP(Table1[[#This Row],[Ticker]],[1]!Table2[[Symbol]:[Industry]],2,FALSE),"-")</f>
        <v>-</v>
      </c>
      <c r="D383" t="s">
        <v>130</v>
      </c>
      <c r="E383">
        <v>16591.8194247299</v>
      </c>
      <c r="F383">
        <v>632.85</v>
      </c>
      <c r="G383">
        <v>71.392944198317807</v>
      </c>
      <c r="H383">
        <v>3.2749849503433701</v>
      </c>
      <c r="I383">
        <v>-3.2430731673761199</v>
      </c>
      <c r="J383">
        <v>0.70107953979090398</v>
      </c>
      <c r="K383">
        <v>608.77372685340504</v>
      </c>
      <c r="L383">
        <v>533.59056789387796</v>
      </c>
      <c r="M383">
        <v>45.082603951201499</v>
      </c>
      <c r="N383">
        <v>0.62333526629950098</v>
      </c>
      <c r="O383">
        <v>7.2133996997708802</v>
      </c>
      <c r="P383">
        <v>104.14516129032199</v>
      </c>
      <c r="Q383">
        <v>0.15470667678463601</v>
      </c>
    </row>
    <row r="384" spans="1:17" x14ac:dyDescent="0.3">
      <c r="A384" t="s">
        <v>878</v>
      </c>
      <c r="B384" t="s">
        <v>879</v>
      </c>
      <c r="C384" t="str">
        <f>IFERROR(VLOOKUP(Table1[[#This Row],[Ticker]],[1]!Table2[[Symbol]:[Industry]],2,FALSE),"-")</f>
        <v>-</v>
      </c>
      <c r="D384" t="s">
        <v>603</v>
      </c>
      <c r="E384">
        <v>16578.42718413</v>
      </c>
      <c r="F384">
        <v>689.9</v>
      </c>
      <c r="G384">
        <v>27.537373535997901</v>
      </c>
      <c r="H384">
        <v>-9.2495647559442595</v>
      </c>
      <c r="I384">
        <v>-18.876028826572401</v>
      </c>
      <c r="J384">
        <v>-6.6773416236769698</v>
      </c>
      <c r="K384">
        <v>708.71200449096796</v>
      </c>
      <c r="L384">
        <v>636.868299287524</v>
      </c>
      <c r="M384">
        <v>40.533118313834102</v>
      </c>
      <c r="N384">
        <v>1.6955577847868299</v>
      </c>
      <c r="O384">
        <v>19.720249311494399</v>
      </c>
      <c r="P384">
        <v>59.588248901225903</v>
      </c>
      <c r="Q384">
        <v>9.9010421302169999E-2</v>
      </c>
    </row>
    <row r="385" spans="1:17" x14ac:dyDescent="0.3">
      <c r="A385" t="s">
        <v>880</v>
      </c>
      <c r="B385" t="s">
        <v>881</v>
      </c>
      <c r="C385" t="str">
        <f>IFERROR(VLOOKUP(Table1[[#This Row],[Ticker]],[1]!Table2[[Symbol]:[Industry]],2,FALSE),"-")</f>
        <v>-</v>
      </c>
      <c r="D385" t="s">
        <v>539</v>
      </c>
      <c r="E385">
        <v>16486.592200660001</v>
      </c>
      <c r="F385">
        <v>1551.65</v>
      </c>
      <c r="G385">
        <v>-6.7639942624411598</v>
      </c>
      <c r="H385">
        <v>6.38624441210625</v>
      </c>
      <c r="I385">
        <v>1.05709430964869</v>
      </c>
      <c r="J385">
        <v>8.362133497996</v>
      </c>
      <c r="K385">
        <v>1467.84639758187</v>
      </c>
      <c r="L385">
        <v>1417.1761465955999</v>
      </c>
      <c r="M385">
        <v>50.863016676062699</v>
      </c>
      <c r="N385">
        <v>2.5307011738457801</v>
      </c>
      <c r="O385">
        <v>8.9163148906003098</v>
      </c>
      <c r="P385">
        <v>24.8310539018503</v>
      </c>
      <c r="Q385">
        <v>-3.8185429648218E-2</v>
      </c>
    </row>
    <row r="386" spans="1:17" x14ac:dyDescent="0.3">
      <c r="A386" t="s">
        <v>882</v>
      </c>
      <c r="B386" t="s">
        <v>883</v>
      </c>
      <c r="C386" t="str">
        <f>IFERROR(VLOOKUP(Table1[[#This Row],[Ticker]],[1]!Table2[[Symbol]:[Industry]],2,FALSE),"-")</f>
        <v>-</v>
      </c>
      <c r="D386" t="s">
        <v>166</v>
      </c>
      <c r="E386">
        <v>16467.177188670001</v>
      </c>
      <c r="F386">
        <v>1065.3</v>
      </c>
      <c r="G386">
        <v>0.45274779247528202</v>
      </c>
      <c r="H386">
        <v>4.0980787913226298</v>
      </c>
      <c r="I386">
        <v>-2.9792535896337702</v>
      </c>
      <c r="J386">
        <v>4.4566993214222501</v>
      </c>
      <c r="K386">
        <v>1011.59205725213</v>
      </c>
      <c r="L386">
        <v>977.37273027007905</v>
      </c>
      <c r="M386">
        <v>67.635983658965003</v>
      </c>
      <c r="N386">
        <v>1.25920923431073</v>
      </c>
      <c r="O386">
        <v>10.2975687599737</v>
      </c>
      <c r="P386">
        <v>27.979336857280099</v>
      </c>
      <c r="Q386">
        <v>-1.2457774399498999E-2</v>
      </c>
    </row>
    <row r="387" spans="1:17" x14ac:dyDescent="0.3">
      <c r="A387" t="s">
        <v>884</v>
      </c>
      <c r="B387" t="s">
        <v>885</v>
      </c>
      <c r="C387" t="str">
        <f>IFERROR(VLOOKUP(Table1[[#This Row],[Ticker]],[1]!Table2[[Symbol]:[Industry]],2,FALSE),"-")</f>
        <v>-</v>
      </c>
      <c r="D387" t="s">
        <v>130</v>
      </c>
      <c r="E387">
        <v>16408.462154149998</v>
      </c>
      <c r="F387">
        <v>55.99</v>
      </c>
      <c r="G387">
        <v>-9.5351220406033708</v>
      </c>
      <c r="H387">
        <v>-5.1206141144915902</v>
      </c>
      <c r="I387">
        <v>-28.6727459975131</v>
      </c>
      <c r="J387">
        <v>-3.6356990993133</v>
      </c>
      <c r="K387">
        <v>58.378528513573002</v>
      </c>
      <c r="L387">
        <v>56.038293051586002</v>
      </c>
      <c r="M387">
        <v>43.192667636946503</v>
      </c>
      <c r="N387">
        <v>0.68124660269651904</v>
      </c>
      <c r="O387">
        <v>31.6306483300589</v>
      </c>
      <c r="P387">
        <v>43.014048531289902</v>
      </c>
    </row>
    <row r="388" spans="1:17" x14ac:dyDescent="0.3">
      <c r="A388" t="s">
        <v>886</v>
      </c>
      <c r="B388" t="s">
        <v>887</v>
      </c>
      <c r="C388" t="str">
        <f>IFERROR(VLOOKUP(Table1[[#This Row],[Ticker]],[1]!Table2[[Symbol]:[Industry]],2,FALSE),"-")</f>
        <v>-</v>
      </c>
      <c r="D388" t="s">
        <v>706</v>
      </c>
      <c r="E388">
        <v>16298.6161875</v>
      </c>
      <c r="F388">
        <v>3913.75</v>
      </c>
      <c r="G388">
        <v>72.297165668978295</v>
      </c>
      <c r="H388">
        <v>-19.245891934126899</v>
      </c>
      <c r="I388">
        <v>-0.90535300049972101</v>
      </c>
      <c r="J388">
        <v>-7.1378592279635802</v>
      </c>
      <c r="K388">
        <v>4422.2977554810104</v>
      </c>
      <c r="L388">
        <v>3529.9197613169299</v>
      </c>
      <c r="M388">
        <v>16.868838078268201</v>
      </c>
      <c r="N388">
        <v>0.44139315795037198</v>
      </c>
      <c r="O388">
        <v>40.223570744171198</v>
      </c>
      <c r="P388">
        <v>105.440802078685</v>
      </c>
      <c r="Q388">
        <v>0.13116996516576701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Row],[Ticker]],[1]!Table2[[Symbol]:[Industry]],2,FALSE),"-")</f>
        <v>-</v>
      </c>
      <c r="D389" t="s">
        <v>265</v>
      </c>
      <c r="E389">
        <v>16260.4843246</v>
      </c>
      <c r="F389">
        <v>934.3</v>
      </c>
      <c r="G389">
        <v>57.626961211825801</v>
      </c>
      <c r="H389">
        <v>-4.6529598619200501</v>
      </c>
      <c r="I389">
        <v>13.123001399274299</v>
      </c>
      <c r="J389">
        <v>-0.86653524336348298</v>
      </c>
      <c r="K389">
        <v>948.79089367343499</v>
      </c>
      <c r="L389">
        <v>809.24545495999405</v>
      </c>
      <c r="M389">
        <v>34.048569178417999</v>
      </c>
      <c r="N389">
        <v>0.93612669138659099</v>
      </c>
      <c r="O389">
        <v>13.453922722894101</v>
      </c>
      <c r="P389">
        <v>82.837573385518496</v>
      </c>
      <c r="Q389">
        <v>0.161440438216919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Row],[Ticker]],[1]!Table2[[Symbol]:[Industry]],2,FALSE),"-")</f>
        <v>-</v>
      </c>
      <c r="D390" t="s">
        <v>130</v>
      </c>
      <c r="E390">
        <v>16229.8651911299</v>
      </c>
      <c r="F390">
        <v>889.55</v>
      </c>
      <c r="G390">
        <v>322.62317390474499</v>
      </c>
      <c r="H390">
        <v>-4.0937896494991897</v>
      </c>
      <c r="I390">
        <v>-24.450407733801299</v>
      </c>
      <c r="J390">
        <v>-0.38927455056318999</v>
      </c>
      <c r="K390">
        <v>902.79764427699604</v>
      </c>
      <c r="L390">
        <v>817.66152048236995</v>
      </c>
      <c r="M390">
        <v>47.663395201326303</v>
      </c>
      <c r="N390">
        <v>1.64178498255853</v>
      </c>
      <c r="O390">
        <v>47.715136866955199</v>
      </c>
      <c r="P390">
        <v>356.29648627853197</v>
      </c>
      <c r="Q390">
        <v>0.21252045974755601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Row],[Ticker]],[1]!Table2[[Symbol]:[Industry]],2,FALSE),"-")</f>
        <v>-</v>
      </c>
      <c r="D391" t="s">
        <v>51</v>
      </c>
      <c r="E391">
        <v>16177.326705539999</v>
      </c>
      <c r="F391">
        <v>1546.35</v>
      </c>
      <c r="G391">
        <v>41.085211734843199</v>
      </c>
      <c r="H391">
        <v>-7.5908562000748896</v>
      </c>
      <c r="I391">
        <v>-5.6576010043346798</v>
      </c>
      <c r="J391">
        <v>-6.1570167018669899</v>
      </c>
      <c r="K391">
        <v>1599.30930282443</v>
      </c>
      <c r="L391">
        <v>1431.6951695166499</v>
      </c>
      <c r="M391">
        <v>21.436670695838401</v>
      </c>
      <c r="N391">
        <v>0.43179772871816702</v>
      </c>
      <c r="O391">
        <v>16.338474472144</v>
      </c>
      <c r="P391">
        <v>71.807121826565194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Row],[Ticker]],[1]!Table2[[Symbol]:[Industry]],2,FALSE),"-")</f>
        <v>-</v>
      </c>
      <c r="D392" t="s">
        <v>127</v>
      </c>
      <c r="E392">
        <v>16048.59107796</v>
      </c>
      <c r="F392">
        <v>2678.3</v>
      </c>
      <c r="G392">
        <v>-38.482547960165299</v>
      </c>
      <c r="H392">
        <v>-0.38747006536087902</v>
      </c>
      <c r="I392">
        <v>-6.4718303724637298</v>
      </c>
      <c r="J392">
        <v>-9.2118137135278708</v>
      </c>
      <c r="K392">
        <v>2760.1424220560598</v>
      </c>
      <c r="L392">
        <v>2693.3599105957801</v>
      </c>
      <c r="M392">
        <v>31.942966103058001</v>
      </c>
      <c r="N392">
        <v>2.0189662245958</v>
      </c>
      <c r="O392">
        <v>22.913788597244501</v>
      </c>
      <c r="P392">
        <v>20.1031390134529</v>
      </c>
      <c r="Q392">
        <v>-7.6446003536207993E-2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Row],[Ticker]],[1]!Table2[[Symbol]:[Industry]],2,FALSE),"-")</f>
        <v>-</v>
      </c>
      <c r="D393" t="s">
        <v>92</v>
      </c>
      <c r="E393">
        <v>15974.7456343049</v>
      </c>
      <c r="F393">
        <v>2853.45</v>
      </c>
      <c r="G393">
        <v>18.978188316856102</v>
      </c>
      <c r="H393">
        <v>-12.7270645672751</v>
      </c>
      <c r="I393">
        <v>41.695963157168002</v>
      </c>
      <c r="J393">
        <v>-7.4113682463410804</v>
      </c>
      <c r="K393">
        <v>3068.38013403163</v>
      </c>
      <c r="L393">
        <v>2581.5651560749402</v>
      </c>
      <c r="M393">
        <v>25.1983231183318</v>
      </c>
      <c r="N393">
        <v>0.87939641407838698</v>
      </c>
      <c r="O393">
        <v>28.090557044980599</v>
      </c>
      <c r="P393">
        <v>64.463976945244895</v>
      </c>
      <c r="Q393">
        <v>0.150654154573611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Row],[Ticker]],[1]!Table2[[Symbol]:[Industry]],2,FALSE),"-")</f>
        <v>-</v>
      </c>
      <c r="D394" t="s">
        <v>493</v>
      </c>
      <c r="E394">
        <v>15966.4288896</v>
      </c>
      <c r="F394">
        <v>576</v>
      </c>
      <c r="G394">
        <v>124.066737877547</v>
      </c>
      <c r="H394">
        <v>-2.9922263661483699</v>
      </c>
      <c r="I394">
        <v>-1.94545957454511</v>
      </c>
      <c r="J394">
        <v>-5.3659370269043096</v>
      </c>
      <c r="K394">
        <v>561.54761692822103</v>
      </c>
      <c r="L394">
        <v>462.32195965452303</v>
      </c>
      <c r="M394">
        <v>39.2323218499604</v>
      </c>
      <c r="N394">
        <v>1.1097459082471799</v>
      </c>
      <c r="O394">
        <v>18.8628472222222</v>
      </c>
      <c r="P394">
        <v>173.76425855513301</v>
      </c>
      <c r="Q394">
        <v>0.22748081280330701</v>
      </c>
    </row>
    <row r="395" spans="1:17" x14ac:dyDescent="0.3">
      <c r="A395" t="s">
        <v>900</v>
      </c>
      <c r="B395" t="s">
        <v>901</v>
      </c>
      <c r="C395" t="str">
        <f>IFERROR(VLOOKUP(Table1[[#This Row],[Ticker]],[1]!Table2[[Symbol]:[Industry]],2,FALSE),"-")</f>
        <v>-</v>
      </c>
      <c r="D395" t="s">
        <v>21</v>
      </c>
      <c r="E395">
        <v>15918.149831279999</v>
      </c>
      <c r="F395">
        <v>576.20000000000005</v>
      </c>
      <c r="G395">
        <v>5.5125012932128099</v>
      </c>
      <c r="H395">
        <v>-18.4783447781939</v>
      </c>
      <c r="I395">
        <v>-41.889983498165797</v>
      </c>
      <c r="J395">
        <v>-16.065207180624199</v>
      </c>
      <c r="K395">
        <v>681.044455187209</v>
      </c>
      <c r="L395">
        <v>653.11914371138005</v>
      </c>
      <c r="M395">
        <v>15.614930119544301</v>
      </c>
      <c r="N395">
        <v>1.4145852607145999</v>
      </c>
      <c r="O395">
        <v>49.574800416522002</v>
      </c>
      <c r="P395">
        <v>31.823381377259199</v>
      </c>
      <c r="Q395">
        <v>1.9982628227301999E-2</v>
      </c>
    </row>
    <row r="396" spans="1:17" x14ac:dyDescent="0.3">
      <c r="A396" t="s">
        <v>902</v>
      </c>
      <c r="B396" t="s">
        <v>903</v>
      </c>
      <c r="C396" t="str">
        <f>IFERROR(VLOOKUP(Table1[[#This Row],[Ticker]],[1]!Table2[[Symbol]:[Industry]],2,FALSE),"-")</f>
        <v>-</v>
      </c>
      <c r="D396" t="s">
        <v>265</v>
      </c>
      <c r="E396">
        <v>15878.519518435</v>
      </c>
      <c r="F396">
        <v>1094.45</v>
      </c>
      <c r="G396">
        <v>128.08909534524801</v>
      </c>
      <c r="H396">
        <v>-18.509084786958802</v>
      </c>
      <c r="I396">
        <v>39.658865571720199</v>
      </c>
      <c r="J396">
        <v>-5.9624382289900097</v>
      </c>
      <c r="K396">
        <v>1237.3033104174899</v>
      </c>
      <c r="L396">
        <v>965.54819844700296</v>
      </c>
      <c r="M396">
        <v>8.8621752809746699</v>
      </c>
      <c r="N396">
        <v>0.56683812079729201</v>
      </c>
      <c r="O396">
        <v>32.486637123669396</v>
      </c>
      <c r="P396">
        <v>152.93505893228499</v>
      </c>
      <c r="Q396">
        <v>0.158906449783938</v>
      </c>
    </row>
    <row r="397" spans="1:17" x14ac:dyDescent="0.3">
      <c r="A397" t="s">
        <v>904</v>
      </c>
      <c r="B397" t="s">
        <v>905</v>
      </c>
      <c r="C397" t="str">
        <f>IFERROR(VLOOKUP(Table1[[#This Row],[Ticker]],[1]!Table2[[Symbol]:[Industry]],2,FALSE),"-")</f>
        <v>-</v>
      </c>
      <c r="D397" t="s">
        <v>539</v>
      </c>
      <c r="E397">
        <v>15855.806588400001</v>
      </c>
      <c r="F397">
        <v>5171.5</v>
      </c>
      <c r="G397">
        <v>-11.7212763305876</v>
      </c>
      <c r="H397">
        <v>-2.0174914664613901</v>
      </c>
      <c r="I397">
        <v>5.6406297339761799</v>
      </c>
      <c r="J397">
        <v>1.7554206600142299</v>
      </c>
      <c r="K397">
        <v>5047.5145088646104</v>
      </c>
      <c r="L397">
        <v>4700.4762863764699</v>
      </c>
      <c r="M397">
        <v>40.529912304737998</v>
      </c>
      <c r="N397">
        <v>1.93891741062191</v>
      </c>
      <c r="O397">
        <v>15.2247897128492</v>
      </c>
      <c r="P397">
        <v>28.6122855011191</v>
      </c>
      <c r="Q397">
        <v>5.1113166594956003E-2</v>
      </c>
    </row>
    <row r="398" spans="1:17" x14ac:dyDescent="0.3">
      <c r="A398" t="s">
        <v>906</v>
      </c>
      <c r="B398" t="s">
        <v>907</v>
      </c>
      <c r="C398" t="str">
        <f>IFERROR(VLOOKUP(Table1[[#This Row],[Ticker]],[1]!Table2[[Symbol]:[Industry]],2,FALSE),"-")</f>
        <v>-</v>
      </c>
      <c r="D398" t="s">
        <v>770</v>
      </c>
      <c r="E398">
        <v>15844.274817400001</v>
      </c>
      <c r="F398">
        <v>385.1</v>
      </c>
      <c r="G398">
        <v>33.772420590005503</v>
      </c>
      <c r="H398">
        <v>-6.86563445770763</v>
      </c>
      <c r="I398">
        <v>-14.2041906410912</v>
      </c>
      <c r="J398">
        <v>0.67330176201311998</v>
      </c>
      <c r="K398">
        <v>352.04871738128099</v>
      </c>
      <c r="L398">
        <v>324.04918781627799</v>
      </c>
      <c r="M398">
        <v>69.774352085568793</v>
      </c>
      <c r="N398">
        <v>1.3930077904659299</v>
      </c>
      <c r="O398">
        <v>11.646325629706499</v>
      </c>
      <c r="P398">
        <v>67.580504786771101</v>
      </c>
      <c r="Q398">
        <v>0.205791806325124</v>
      </c>
    </row>
    <row r="399" spans="1:17" x14ac:dyDescent="0.3">
      <c r="A399" t="s">
        <v>908</v>
      </c>
      <c r="B399" t="s">
        <v>909</v>
      </c>
      <c r="C399" t="str">
        <f>IFERROR(VLOOKUP(Table1[[#This Row],[Ticker]],[1]!Table2[[Symbol]:[Industry]],2,FALSE),"-")</f>
        <v>-</v>
      </c>
      <c r="D399" t="s">
        <v>51</v>
      </c>
      <c r="E399">
        <v>15729.729668399999</v>
      </c>
      <c r="F399">
        <v>649</v>
      </c>
      <c r="G399">
        <v>79.532967259775901</v>
      </c>
      <c r="H399">
        <v>23.271479657812801</v>
      </c>
      <c r="I399">
        <v>42.1388474368079</v>
      </c>
      <c r="J399">
        <v>17.823119612650601</v>
      </c>
      <c r="K399">
        <v>521.61652325609998</v>
      </c>
      <c r="L399">
        <v>440.62193954377801</v>
      </c>
      <c r="M399">
        <v>89.747118794437199</v>
      </c>
      <c r="N399">
        <v>1.75274671886096</v>
      </c>
      <c r="O399">
        <v>1.42526964560862</v>
      </c>
      <c r="P399">
        <v>125.58220368439299</v>
      </c>
      <c r="Q399">
        <v>5.7889092191916E-2</v>
      </c>
    </row>
    <row r="400" spans="1:17" hidden="1" x14ac:dyDescent="0.3">
      <c r="A400" t="s">
        <v>910</v>
      </c>
      <c r="B400" t="s">
        <v>911</v>
      </c>
      <c r="C400" t="str">
        <f>IFERROR(VLOOKUP(Table1[[#This Row],[Ticker]],[1]!Table2[[Symbol]:[Industry]],2,FALSE),"-")</f>
        <v>-</v>
      </c>
      <c r="D400" t="s">
        <v>265</v>
      </c>
      <c r="E400">
        <v>15681.896189999999</v>
      </c>
      <c r="F400">
        <v>14679.3</v>
      </c>
      <c r="G400">
        <v>-14.028199476920101</v>
      </c>
      <c r="H400">
        <v>-9.9361319918415294</v>
      </c>
      <c r="I400">
        <v>-3.9518895862990102</v>
      </c>
      <c r="J400">
        <v>-3.0143655906786999</v>
      </c>
      <c r="K400">
        <v>15894.9033154136</v>
      </c>
      <c r="L400">
        <v>15102.890264920199</v>
      </c>
      <c r="M400">
        <v>22.930762315455301</v>
      </c>
      <c r="N400">
        <v>1.32808814947655</v>
      </c>
      <c r="O400">
        <v>21.2193360718835</v>
      </c>
      <c r="P400">
        <v>15.382438709981599</v>
      </c>
      <c r="Q400">
        <v>5.8373823059009997E-2</v>
      </c>
    </row>
    <row r="401" spans="1:17" x14ac:dyDescent="0.3">
      <c r="A401" t="s">
        <v>912</v>
      </c>
      <c r="B401" t="s">
        <v>913</v>
      </c>
      <c r="C401" t="str">
        <f>IFERROR(VLOOKUP(Table1[[#This Row],[Ticker]],[1]!Table2[[Symbol]:[Industry]],2,FALSE),"-")</f>
        <v>-</v>
      </c>
      <c r="D401" t="s">
        <v>265</v>
      </c>
      <c r="E401">
        <v>15604.64804826</v>
      </c>
      <c r="F401">
        <v>1965.1</v>
      </c>
      <c r="G401">
        <v>102.514446374641</v>
      </c>
      <c r="H401">
        <v>-23.633755217332499</v>
      </c>
      <c r="I401">
        <v>101.813437133402</v>
      </c>
      <c r="J401">
        <v>-11.5783301011991</v>
      </c>
      <c r="K401">
        <v>2078.9698246193698</v>
      </c>
      <c r="L401">
        <v>1456.9921075104901</v>
      </c>
      <c r="M401">
        <v>28.513626411502401</v>
      </c>
      <c r="N401">
        <v>0.61844946942874401</v>
      </c>
      <c r="O401">
        <v>36.5833799806625</v>
      </c>
      <c r="P401">
        <v>157.853300091851</v>
      </c>
      <c r="Q401">
        <v>0.152792994497912</v>
      </c>
    </row>
    <row r="402" spans="1:17" x14ac:dyDescent="0.3">
      <c r="A402" t="s">
        <v>914</v>
      </c>
      <c r="B402" t="s">
        <v>915</v>
      </c>
      <c r="C402" t="str">
        <f>IFERROR(VLOOKUP(Table1[[#This Row],[Ticker]],[1]!Table2[[Symbol]:[Industry]],2,FALSE),"-")</f>
        <v>-</v>
      </c>
      <c r="D402" t="s">
        <v>706</v>
      </c>
      <c r="E402">
        <v>15549.729307289999</v>
      </c>
      <c r="F402">
        <v>860.85</v>
      </c>
      <c r="G402">
        <v>23.1733411271201</v>
      </c>
      <c r="H402">
        <v>-13.6040832689001</v>
      </c>
      <c r="I402">
        <v>6.5390556900638801</v>
      </c>
      <c r="J402">
        <v>3.1014988270026298</v>
      </c>
      <c r="K402">
        <v>843.10822201645101</v>
      </c>
      <c r="L402">
        <v>735.21806389078199</v>
      </c>
      <c r="M402">
        <v>46.964974884193303</v>
      </c>
      <c r="N402">
        <v>1.04631921833398</v>
      </c>
      <c r="O402">
        <v>15.9842016611488</v>
      </c>
      <c r="P402">
        <v>52.768411712511003</v>
      </c>
      <c r="Q402">
        <v>0.17353920573262599</v>
      </c>
    </row>
    <row r="403" spans="1:17" x14ac:dyDescent="0.3">
      <c r="A403" t="s">
        <v>916</v>
      </c>
      <c r="B403" t="s">
        <v>917</v>
      </c>
      <c r="C403" t="str">
        <f>IFERROR(VLOOKUP(Table1[[#This Row],[Ticker]],[1]!Table2[[Symbol]:[Industry]],2,FALSE),"-")</f>
        <v>-</v>
      </c>
      <c r="D403" t="s">
        <v>542</v>
      </c>
      <c r="E403">
        <v>15513.10169109</v>
      </c>
      <c r="F403">
        <v>310.89999999999998</v>
      </c>
      <c r="G403">
        <v>-6.42414569488525</v>
      </c>
      <c r="H403">
        <v>-7.1670572600679003</v>
      </c>
      <c r="I403">
        <v>-26.523582025473601</v>
      </c>
      <c r="J403">
        <v>0.63199356033421705</v>
      </c>
      <c r="K403">
        <v>323.679612868231</v>
      </c>
      <c r="L403">
        <v>318.91578038032299</v>
      </c>
      <c r="M403">
        <v>26.844941539408602</v>
      </c>
      <c r="N403">
        <v>0.56171007910057102</v>
      </c>
      <c r="O403">
        <v>26.085558057253099</v>
      </c>
      <c r="P403">
        <v>20.972762645914301</v>
      </c>
      <c r="Q403">
        <v>-4.8924301717761999E-2</v>
      </c>
    </row>
    <row r="404" spans="1:17" hidden="1" x14ac:dyDescent="0.3">
      <c r="A404" t="s">
        <v>918</v>
      </c>
      <c r="B404" t="s">
        <v>919</v>
      </c>
      <c r="C404" t="str">
        <f>IFERROR(VLOOKUP(Table1[[#This Row],[Ticker]],[1]!Table2[[Symbol]:[Industry]],2,FALSE),"-")</f>
        <v>-</v>
      </c>
      <c r="D404" t="s">
        <v>713</v>
      </c>
      <c r="E404">
        <v>15502.9956089399</v>
      </c>
      <c r="F404">
        <v>854.99</v>
      </c>
      <c r="G404">
        <v>-1.8315780171769001</v>
      </c>
      <c r="H404">
        <v>0.35714425573829101</v>
      </c>
      <c r="I404">
        <v>0.91741484774836102</v>
      </c>
      <c r="J404">
        <v>2.7163872799017401</v>
      </c>
      <c r="K404">
        <v>852.27298106905403</v>
      </c>
      <c r="L404">
        <v>792.72410519774996</v>
      </c>
      <c r="M404">
        <v>63.673105172010501</v>
      </c>
      <c r="N404">
        <v>0.35937991197736502</v>
      </c>
      <c r="O404">
        <v>5.0304681926104298</v>
      </c>
      <c r="P404">
        <v>27.037829485007801</v>
      </c>
      <c r="Q404">
        <v>-2.790653939747E-3</v>
      </c>
    </row>
    <row r="405" spans="1:17" x14ac:dyDescent="0.3">
      <c r="A405" t="s">
        <v>920</v>
      </c>
      <c r="B405" t="s">
        <v>921</v>
      </c>
      <c r="C405" t="str">
        <f>IFERROR(VLOOKUP(Table1[[#This Row],[Ticker]],[1]!Table2[[Symbol]:[Industry]],2,FALSE),"-")</f>
        <v>-</v>
      </c>
      <c r="D405" t="s">
        <v>46</v>
      </c>
      <c r="E405">
        <v>15454.287913349999</v>
      </c>
      <c r="F405">
        <v>1598.35</v>
      </c>
      <c r="G405">
        <v>-3.6828431597909401</v>
      </c>
      <c r="H405">
        <v>-7.67389616120699</v>
      </c>
      <c r="I405">
        <v>9.8717046045593495</v>
      </c>
      <c r="J405">
        <v>-1.3877958064337601</v>
      </c>
      <c r="K405">
        <v>1665.8202837958199</v>
      </c>
      <c r="L405">
        <v>1437.29776802948</v>
      </c>
      <c r="M405">
        <v>27.383727757422601</v>
      </c>
      <c r="N405">
        <v>0.64984479627884595</v>
      </c>
      <c r="O405">
        <v>16.370006569274501</v>
      </c>
      <c r="P405">
        <v>55.944192399629202</v>
      </c>
      <c r="Q405">
        <v>-3.2612268315216998E-2</v>
      </c>
    </row>
    <row r="406" spans="1:17" x14ac:dyDescent="0.3">
      <c r="A406" t="s">
        <v>922</v>
      </c>
      <c r="B406" t="s">
        <v>923</v>
      </c>
      <c r="C406" t="str">
        <f>IFERROR(VLOOKUP(Table1[[#This Row],[Ticker]],[1]!Table2[[Symbol]:[Industry]],2,FALSE),"-")</f>
        <v>-</v>
      </c>
      <c r="D406" t="s">
        <v>924</v>
      </c>
      <c r="E406">
        <v>15437.69021015</v>
      </c>
      <c r="F406">
        <v>694.85</v>
      </c>
      <c r="G406">
        <v>-12.5239834975653</v>
      </c>
      <c r="H406">
        <v>-6.3952572461280699</v>
      </c>
      <c r="I406">
        <v>-14.7612756111637</v>
      </c>
      <c r="J406">
        <v>0.99306186302322697</v>
      </c>
      <c r="K406">
        <v>697.67930410782503</v>
      </c>
      <c r="L406">
        <v>681.60408778771705</v>
      </c>
      <c r="M406">
        <v>45.891932768531397</v>
      </c>
      <c r="N406">
        <v>0.92847147123262197</v>
      </c>
      <c r="O406">
        <v>22.256602144347699</v>
      </c>
      <c r="P406">
        <v>16.978114478114399</v>
      </c>
      <c r="Q406">
        <v>5.1624945479336E-2</v>
      </c>
    </row>
    <row r="407" spans="1:17" x14ac:dyDescent="0.3">
      <c r="A407" t="s">
        <v>925</v>
      </c>
      <c r="B407" t="s">
        <v>926</v>
      </c>
      <c r="C407" t="str">
        <f>IFERROR(VLOOKUP(Table1[[#This Row],[Ticker]],[1]!Table2[[Symbol]:[Industry]],2,FALSE),"-")</f>
        <v>-</v>
      </c>
      <c r="D407" t="s">
        <v>212</v>
      </c>
      <c r="E407">
        <v>15320.742901275</v>
      </c>
      <c r="F407">
        <v>630.25</v>
      </c>
      <c r="G407">
        <v>-4.2292208371873796</v>
      </c>
      <c r="H407">
        <v>-10.777713631117599</v>
      </c>
      <c r="I407">
        <v>6.0645544812295196</v>
      </c>
      <c r="J407">
        <v>-7.47734706199335</v>
      </c>
      <c r="K407">
        <v>646.22969119711695</v>
      </c>
      <c r="L407">
        <v>595.53491027230496</v>
      </c>
      <c r="M407">
        <v>38.2270182949729</v>
      </c>
      <c r="N407">
        <v>1.23510501153748</v>
      </c>
      <c r="O407">
        <v>14.557715192383901</v>
      </c>
      <c r="P407">
        <v>28.203824247355499</v>
      </c>
      <c r="Q407">
        <v>5.1357839273608999E-2</v>
      </c>
    </row>
    <row r="408" spans="1:17" x14ac:dyDescent="0.3">
      <c r="A408" t="s">
        <v>927</v>
      </c>
      <c r="B408" t="s">
        <v>928</v>
      </c>
      <c r="C408" t="str">
        <f>IFERROR(VLOOKUP(Table1[[#This Row],[Ticker]],[1]!Table2[[Symbol]:[Industry]],2,FALSE),"-")</f>
        <v>-</v>
      </c>
      <c r="D408" t="s">
        <v>929</v>
      </c>
      <c r="E408">
        <v>15209.7430276799</v>
      </c>
      <c r="F408">
        <v>791.1</v>
      </c>
      <c r="G408">
        <v>39.461966435007398</v>
      </c>
      <c r="H408">
        <v>1.80615496375647</v>
      </c>
      <c r="I408">
        <v>37.6091368911842</v>
      </c>
      <c r="J408">
        <v>-2.2315397473464</v>
      </c>
      <c r="K408">
        <v>737.19644172152698</v>
      </c>
      <c r="L408">
        <v>598.72226551972801</v>
      </c>
      <c r="M408">
        <v>36.675579098198199</v>
      </c>
      <c r="N408">
        <v>0.77267973655520195</v>
      </c>
      <c r="O408">
        <v>10.820376690683799</v>
      </c>
      <c r="P408">
        <v>77.237593816511605</v>
      </c>
      <c r="Q408">
        <v>-1.8998010023422999E-2</v>
      </c>
    </row>
    <row r="409" spans="1:17" x14ac:dyDescent="0.3">
      <c r="A409" t="s">
        <v>930</v>
      </c>
      <c r="B409" t="s">
        <v>931</v>
      </c>
      <c r="C409" t="str">
        <f>IFERROR(VLOOKUP(Table1[[#This Row],[Ticker]],[1]!Table2[[Symbol]:[Industry]],2,FALSE),"-")</f>
        <v>-</v>
      </c>
      <c r="D409" t="s">
        <v>932</v>
      </c>
      <c r="E409">
        <v>15113.2123470649</v>
      </c>
      <c r="F409">
        <v>1269.8499999999999</v>
      </c>
      <c r="G409">
        <v>50.782543430691099</v>
      </c>
      <c r="H409">
        <v>-13.3196331164641</v>
      </c>
      <c r="I409">
        <v>18.814199493672099</v>
      </c>
      <c r="J409">
        <v>-4.6352723360176302</v>
      </c>
      <c r="K409">
        <v>1413.2730186215899</v>
      </c>
      <c r="L409">
        <v>1208.40810313251</v>
      </c>
      <c r="M409">
        <v>23.888954986119</v>
      </c>
      <c r="N409">
        <v>0.72985330541377702</v>
      </c>
      <c r="O409">
        <v>33.480332322715299</v>
      </c>
      <c r="P409">
        <v>97.074571273376193</v>
      </c>
      <c r="Q409">
        <v>0.18492974002572199</v>
      </c>
    </row>
    <row r="410" spans="1:17" x14ac:dyDescent="0.3">
      <c r="A410" t="s">
        <v>933</v>
      </c>
      <c r="B410" t="s">
        <v>934</v>
      </c>
      <c r="C410" t="str">
        <f>IFERROR(VLOOKUP(Table1[[#This Row],[Ticker]],[1]!Table2[[Symbol]:[Industry]],2,FALSE),"-")</f>
        <v>-</v>
      </c>
      <c r="D410" t="s">
        <v>51</v>
      </c>
      <c r="E410">
        <v>15060.781885439999</v>
      </c>
      <c r="F410">
        <v>1106.8</v>
      </c>
      <c r="G410">
        <v>10.707670723708</v>
      </c>
      <c r="H410">
        <v>7.1129324606201498</v>
      </c>
      <c r="I410">
        <v>15.7317713211207</v>
      </c>
      <c r="J410">
        <v>1.5740521168595101</v>
      </c>
      <c r="K410">
        <v>1024.3307181542</v>
      </c>
      <c r="L410">
        <v>919.39826968416503</v>
      </c>
      <c r="M410">
        <v>59.6489214604821</v>
      </c>
      <c r="N410">
        <v>1.0065727115328</v>
      </c>
      <c r="O410">
        <v>3.25262016624503</v>
      </c>
      <c r="P410">
        <v>39.924146649810297</v>
      </c>
      <c r="Q410">
        <v>2.0793764411247001E-2</v>
      </c>
    </row>
    <row r="411" spans="1:17" x14ac:dyDescent="0.3">
      <c r="A411" t="s">
        <v>935</v>
      </c>
      <c r="B411" t="s">
        <v>936</v>
      </c>
      <c r="C411" t="str">
        <f>IFERROR(VLOOKUP(Table1[[#This Row],[Ticker]],[1]!Table2[[Symbol]:[Industry]],2,FALSE),"-")</f>
        <v>-</v>
      </c>
      <c r="D411" t="s">
        <v>51</v>
      </c>
      <c r="E411">
        <v>15010.668500939901</v>
      </c>
      <c r="F411">
        <v>6517.7</v>
      </c>
      <c r="G411">
        <v>19.0429623863361</v>
      </c>
      <c r="H411">
        <v>-1.5493383800479099</v>
      </c>
      <c r="I411">
        <v>8.1932218301074293</v>
      </c>
      <c r="J411">
        <v>0.42002489167636398</v>
      </c>
      <c r="K411">
        <v>6307.9545469185296</v>
      </c>
      <c r="L411">
        <v>5540.7108241054302</v>
      </c>
      <c r="M411">
        <v>49.062950813286399</v>
      </c>
      <c r="N411">
        <v>0.75230536317677799</v>
      </c>
      <c r="O411">
        <v>15.6788437639044</v>
      </c>
      <c r="P411">
        <v>48.8673716666666</v>
      </c>
      <c r="Q411">
        <v>8.7814035647500004E-4</v>
      </c>
    </row>
    <row r="412" spans="1:17" x14ac:dyDescent="0.3">
      <c r="A412" t="s">
        <v>937</v>
      </c>
      <c r="B412" t="s">
        <v>938</v>
      </c>
      <c r="C412" t="str">
        <f>IFERROR(VLOOKUP(Table1[[#This Row],[Ticker]],[1]!Table2[[Symbol]:[Industry]],2,FALSE),"-")</f>
        <v>-</v>
      </c>
      <c r="D412" t="s">
        <v>583</v>
      </c>
      <c r="E412">
        <v>15008.172119999999</v>
      </c>
      <c r="F412">
        <v>519</v>
      </c>
      <c r="G412">
        <v>24.8778077911339</v>
      </c>
      <c r="H412">
        <v>-5.7996557685709096</v>
      </c>
      <c r="I412">
        <v>12.009563531936699</v>
      </c>
      <c r="J412">
        <v>-9.1392735889766392</v>
      </c>
      <c r="K412">
        <v>505.83376057779299</v>
      </c>
      <c r="L412">
        <v>446.40169929666303</v>
      </c>
      <c r="M412">
        <v>43.334392950218898</v>
      </c>
      <c r="N412">
        <v>1.58578441275784</v>
      </c>
      <c r="O412">
        <v>14.065510597302399</v>
      </c>
      <c r="P412">
        <v>55.2033492822966</v>
      </c>
      <c r="Q412">
        <v>2.8212345566986E-2</v>
      </c>
    </row>
    <row r="413" spans="1:17" x14ac:dyDescent="0.3">
      <c r="A413" t="s">
        <v>939</v>
      </c>
      <c r="B413" t="s">
        <v>940</v>
      </c>
      <c r="C413" t="str">
        <f>IFERROR(VLOOKUP(Table1[[#This Row],[Ticker]],[1]!Table2[[Symbol]:[Industry]],2,FALSE),"-")</f>
        <v>-</v>
      </c>
      <c r="D413" t="s">
        <v>130</v>
      </c>
      <c r="E413">
        <v>14958.279658400001</v>
      </c>
      <c r="F413">
        <v>1118</v>
      </c>
      <c r="G413">
        <v>76.036241006022394</v>
      </c>
      <c r="H413">
        <v>-2.1802519117076198</v>
      </c>
      <c r="I413">
        <v>35.673608335321497</v>
      </c>
      <c r="J413">
        <v>0.48705773209512598</v>
      </c>
      <c r="K413">
        <v>1055.30895664678</v>
      </c>
      <c r="L413">
        <v>854.48691417610098</v>
      </c>
      <c r="M413">
        <v>56.527185424249502</v>
      </c>
      <c r="N413">
        <v>0.91449918865770397</v>
      </c>
      <c r="O413">
        <v>9.4767441860465098</v>
      </c>
      <c r="P413">
        <v>101.932628917185</v>
      </c>
      <c r="Q413">
        <v>0.12161358306190601</v>
      </c>
    </row>
    <row r="414" spans="1:17" x14ac:dyDescent="0.3">
      <c r="A414" t="s">
        <v>941</v>
      </c>
      <c r="B414" t="s">
        <v>942</v>
      </c>
      <c r="C414" t="str">
        <f>IFERROR(VLOOKUP(Table1[[#This Row],[Ticker]],[1]!Table2[[Symbol]:[Industry]],2,FALSE),"-")</f>
        <v>-</v>
      </c>
      <c r="D414" t="s">
        <v>943</v>
      </c>
      <c r="E414">
        <v>14910.783722463</v>
      </c>
      <c r="F414">
        <v>190.73</v>
      </c>
      <c r="G414">
        <v>-0.629526978420482</v>
      </c>
      <c r="H414">
        <v>-10.2436553119734</v>
      </c>
      <c r="I414">
        <v>-17.755094724121498</v>
      </c>
      <c r="J414">
        <v>-7.61460062635655</v>
      </c>
      <c r="K414">
        <v>208.71200329858701</v>
      </c>
      <c r="L414">
        <v>197.75860631498199</v>
      </c>
      <c r="M414">
        <v>21.836866021466999</v>
      </c>
      <c r="N414">
        <v>0.77631150741923705</v>
      </c>
      <c r="O414">
        <v>24.547790069731999</v>
      </c>
      <c r="P414">
        <v>40.036710719530099</v>
      </c>
      <c r="Q414">
        <v>-1.7871419717268001E-2</v>
      </c>
    </row>
    <row r="415" spans="1:17" x14ac:dyDescent="0.3">
      <c r="A415" t="s">
        <v>944</v>
      </c>
      <c r="B415" t="s">
        <v>945</v>
      </c>
      <c r="C415" t="str">
        <f>IFERROR(VLOOKUP(Table1[[#This Row],[Ticker]],[1]!Table2[[Symbol]:[Industry]],2,FALSE),"-")</f>
        <v>-</v>
      </c>
      <c r="D415" t="s">
        <v>539</v>
      </c>
      <c r="E415">
        <v>14883.4722193</v>
      </c>
      <c r="F415">
        <v>791.5</v>
      </c>
      <c r="G415">
        <v>51.273361253900902</v>
      </c>
      <c r="H415">
        <v>-4.3920424732184298</v>
      </c>
      <c r="I415">
        <v>14.5445592063449</v>
      </c>
      <c r="J415">
        <v>-3.53666884689365</v>
      </c>
      <c r="K415">
        <v>804.07941419561701</v>
      </c>
      <c r="L415">
        <v>672.48709307505499</v>
      </c>
      <c r="M415">
        <v>21.716032099406299</v>
      </c>
      <c r="N415">
        <v>0.56635260250799002</v>
      </c>
      <c r="O415">
        <v>17.068856601389701</v>
      </c>
      <c r="P415">
        <v>88.004750593824198</v>
      </c>
      <c r="Q415">
        <v>0.10744400726367601</v>
      </c>
    </row>
    <row r="416" spans="1:17" x14ac:dyDescent="0.3">
      <c r="A416" t="s">
        <v>946</v>
      </c>
      <c r="B416" t="s">
        <v>947</v>
      </c>
      <c r="C416" t="str">
        <f>IFERROR(VLOOKUP(Table1[[#This Row],[Ticker]],[1]!Table2[[Symbol]:[Industry]],2,FALSE),"-")</f>
        <v>-</v>
      </c>
      <c r="D416" t="s">
        <v>251</v>
      </c>
      <c r="E416">
        <v>14837.86281165</v>
      </c>
      <c r="F416">
        <v>3574.5</v>
      </c>
      <c r="G416">
        <v>153.882516490428</v>
      </c>
      <c r="H416">
        <v>-9.4568247342734004</v>
      </c>
      <c r="I416">
        <v>-4.2123663332953898</v>
      </c>
      <c r="J416">
        <v>-9.9332507751206806E-2</v>
      </c>
      <c r="K416">
        <v>3851.3120577104501</v>
      </c>
      <c r="L416">
        <v>3292.80982466061</v>
      </c>
      <c r="M416">
        <v>20.6845225990822</v>
      </c>
      <c r="N416">
        <v>0.79001798572192705</v>
      </c>
      <c r="O416">
        <v>20.2951461742901</v>
      </c>
      <c r="P416">
        <v>184.31099622191201</v>
      </c>
      <c r="Q416">
        <v>0.26763730451786399</v>
      </c>
    </row>
    <row r="417" spans="1:17" x14ac:dyDescent="0.3">
      <c r="A417" t="s">
        <v>948</v>
      </c>
      <c r="B417" t="s">
        <v>949</v>
      </c>
      <c r="C417" t="str">
        <f>IFERROR(VLOOKUP(Table1[[#This Row],[Ticker]],[1]!Table2[[Symbol]:[Industry]],2,FALSE),"-")</f>
        <v>-</v>
      </c>
      <c r="D417" t="s">
        <v>70</v>
      </c>
      <c r="E417">
        <v>14826</v>
      </c>
      <c r="F417">
        <v>98.84</v>
      </c>
      <c r="G417">
        <v>140.64178647674601</v>
      </c>
      <c r="H417">
        <v>17.1577987810366</v>
      </c>
      <c r="I417">
        <v>-9.2663021700780792</v>
      </c>
      <c r="J417">
        <v>-3.4303361398481198</v>
      </c>
      <c r="K417">
        <v>89.271473750123207</v>
      </c>
      <c r="L417">
        <v>73.153012174671701</v>
      </c>
      <c r="M417">
        <v>46.075695532970101</v>
      </c>
      <c r="N417">
        <v>3.1091003529834298</v>
      </c>
      <c r="O417">
        <v>33.346823148522802</v>
      </c>
      <c r="P417">
        <v>177.64044943820201</v>
      </c>
      <c r="Q417">
        <v>7.2389668146507005E-2</v>
      </c>
    </row>
    <row r="418" spans="1:17" hidden="1" x14ac:dyDescent="0.3">
      <c r="A418" t="s">
        <v>950</v>
      </c>
      <c r="B418" t="s">
        <v>951</v>
      </c>
      <c r="C418" t="str">
        <f>IFERROR(VLOOKUP(Table1[[#This Row],[Ticker]],[1]!Table2[[Symbol]:[Industry]],2,FALSE),"-")</f>
        <v>-</v>
      </c>
      <c r="D418" t="s">
        <v>172</v>
      </c>
      <c r="E418">
        <v>14573.153636364999</v>
      </c>
      <c r="F418">
        <v>449.45</v>
      </c>
      <c r="G418">
        <v>10.396842345430599</v>
      </c>
      <c r="H418">
        <v>-4.3845869593490301</v>
      </c>
      <c r="I418">
        <v>-5.5250997994002597</v>
      </c>
      <c r="J418">
        <v>2.1289653089293701</v>
      </c>
      <c r="K418">
        <v>452.02375079800697</v>
      </c>
      <c r="M418">
        <v>34.640134327839597</v>
      </c>
      <c r="N418">
        <v>0.252201712586066</v>
      </c>
      <c r="O418">
        <v>13.6945155189676</v>
      </c>
      <c r="P418">
        <v>75.360905189231303</v>
      </c>
    </row>
    <row r="419" spans="1:17" x14ac:dyDescent="0.3">
      <c r="A419" t="s">
        <v>952</v>
      </c>
      <c r="B419" t="s">
        <v>953</v>
      </c>
      <c r="C419" t="str">
        <f>IFERROR(VLOOKUP(Table1[[#This Row],[Ticker]],[1]!Table2[[Symbol]:[Industry]],2,FALSE),"-")</f>
        <v>-</v>
      </c>
      <c r="D419" t="s">
        <v>296</v>
      </c>
      <c r="E419">
        <v>14545.521445139901</v>
      </c>
      <c r="F419">
        <v>385.35</v>
      </c>
      <c r="G419">
        <v>125.27639631422301</v>
      </c>
      <c r="H419">
        <v>44.081612493590903</v>
      </c>
      <c r="I419">
        <v>9.4903419792410304</v>
      </c>
      <c r="J419">
        <v>28.674297056982301</v>
      </c>
      <c r="K419">
        <v>287.90038078372999</v>
      </c>
      <c r="L419">
        <v>255.585850221545</v>
      </c>
      <c r="M419">
        <v>87.9828977376484</v>
      </c>
      <c r="N419">
        <v>3.6038956066432002</v>
      </c>
      <c r="O419">
        <v>8.9528999610743494</v>
      </c>
      <c r="P419">
        <v>154.18865435356199</v>
      </c>
      <c r="Q419">
        <v>0.11717219214805299</v>
      </c>
    </row>
    <row r="420" spans="1:17" x14ac:dyDescent="0.3">
      <c r="A420" t="s">
        <v>954</v>
      </c>
      <c r="B420" t="s">
        <v>955</v>
      </c>
      <c r="C420" t="str">
        <f>IFERROR(VLOOKUP(Table1[[#This Row],[Ticker]],[1]!Table2[[Symbol]:[Industry]],2,FALSE),"-")</f>
        <v>-</v>
      </c>
      <c r="D420" t="s">
        <v>956</v>
      </c>
      <c r="E420">
        <v>14520.858224714901</v>
      </c>
      <c r="F420">
        <v>452.45</v>
      </c>
      <c r="G420">
        <v>138.60024505092699</v>
      </c>
      <c r="H420">
        <v>-9.2765650540830897</v>
      </c>
      <c r="I420">
        <v>0.77083839500080398</v>
      </c>
      <c r="J420">
        <v>-4.6706644470223599</v>
      </c>
      <c r="K420">
        <v>474.488510034206</v>
      </c>
      <c r="L420">
        <v>381.19400828705602</v>
      </c>
      <c r="M420">
        <v>29.010481802466401</v>
      </c>
      <c r="N420">
        <v>0.86132074197613195</v>
      </c>
      <c r="O420">
        <v>36.545474638081501</v>
      </c>
      <c r="P420">
        <v>177.15160796324599</v>
      </c>
      <c r="Q420">
        <v>0.11300960978614601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Row],[Ticker]],[1]!Table2[[Symbol]:[Industry]],2,FALSE),"-")</f>
        <v>-</v>
      </c>
      <c r="D421" t="s">
        <v>219</v>
      </c>
      <c r="E421">
        <v>14509.4154645</v>
      </c>
      <c r="F421">
        <v>2079.5500000000002</v>
      </c>
      <c r="G421">
        <v>76.785139818083294</v>
      </c>
      <c r="H421">
        <v>5.2034057407842997</v>
      </c>
      <c r="I421">
        <v>11.90854142939</v>
      </c>
      <c r="J421">
        <v>-2.8014206367924301</v>
      </c>
      <c r="K421">
        <v>2006.4650876665701</v>
      </c>
      <c r="L421">
        <v>1657.59895974291</v>
      </c>
      <c r="M421">
        <v>29.6991383343316</v>
      </c>
      <c r="N421">
        <v>0.26751434014665698</v>
      </c>
      <c r="O421">
        <v>15.794282416869001</v>
      </c>
      <c r="P421">
        <v>114.37554765218199</v>
      </c>
      <c r="Q421">
        <v>5.5011631078340999E-2</v>
      </c>
    </row>
    <row r="422" spans="1:17" hidden="1" x14ac:dyDescent="0.3">
      <c r="A422" t="s">
        <v>959</v>
      </c>
      <c r="B422" t="s">
        <v>960</v>
      </c>
      <c r="C422" t="str">
        <f>IFERROR(VLOOKUP(Table1[[#This Row],[Ticker]],[1]!Table2[[Symbol]:[Industry]],2,FALSE),"-")</f>
        <v>-</v>
      </c>
      <c r="D422" t="s">
        <v>961</v>
      </c>
      <c r="E422">
        <v>14336.44919646</v>
      </c>
      <c r="F422">
        <v>2362.35</v>
      </c>
      <c r="G422">
        <v>55.2178441920164</v>
      </c>
      <c r="H422">
        <v>1.0960849472593599</v>
      </c>
      <c r="I422">
        <v>54.820711309018897</v>
      </c>
      <c r="J422">
        <v>-2.4733527121718502</v>
      </c>
      <c r="K422">
        <v>2154.41139358286</v>
      </c>
      <c r="M422">
        <v>55.158950512777899</v>
      </c>
      <c r="N422">
        <v>0.95395130713524101</v>
      </c>
      <c r="O422">
        <v>7.496772281838</v>
      </c>
      <c r="P422">
        <v>92.750489556135705</v>
      </c>
    </row>
    <row r="423" spans="1:17" x14ac:dyDescent="0.3">
      <c r="A423" t="s">
        <v>962</v>
      </c>
      <c r="B423" t="s">
        <v>963</v>
      </c>
      <c r="C423" t="str">
        <f>IFERROR(VLOOKUP(Table1[[#This Row],[Ticker]],[1]!Table2[[Symbol]:[Industry]],2,FALSE),"-")</f>
        <v>-</v>
      </c>
      <c r="D423" t="s">
        <v>299</v>
      </c>
      <c r="E423">
        <v>14271.192133</v>
      </c>
      <c r="F423">
        <v>611.6</v>
      </c>
      <c r="G423">
        <v>33.848765883736398</v>
      </c>
      <c r="H423">
        <v>-8.5660431980117195</v>
      </c>
      <c r="I423">
        <v>-5.1907140892256898</v>
      </c>
      <c r="J423">
        <v>-4.7702269315155599</v>
      </c>
      <c r="K423">
        <v>683.58564927144903</v>
      </c>
      <c r="L423">
        <v>579.42249939111002</v>
      </c>
      <c r="M423">
        <v>23.908731429949199</v>
      </c>
      <c r="N423">
        <v>0.76308111259963596</v>
      </c>
      <c r="O423">
        <v>35.382603008502201</v>
      </c>
      <c r="P423">
        <v>141.739130434782</v>
      </c>
      <c r="Q423">
        <v>7.7664710033081993E-2</v>
      </c>
    </row>
    <row r="424" spans="1:17" x14ac:dyDescent="0.3">
      <c r="A424" t="s">
        <v>964</v>
      </c>
      <c r="B424" t="s">
        <v>965</v>
      </c>
      <c r="C424" t="str">
        <f>IFERROR(VLOOKUP(Table1[[#This Row],[Ticker]],[1]!Table2[[Symbol]:[Industry]],2,FALSE),"-")</f>
        <v>-</v>
      </c>
      <c r="D424" t="s">
        <v>603</v>
      </c>
      <c r="E424">
        <v>14242.82337416</v>
      </c>
      <c r="F424">
        <v>831.2</v>
      </c>
      <c r="G424">
        <v>94.205339245816702</v>
      </c>
      <c r="H424">
        <v>10.4404038896486</v>
      </c>
      <c r="I424">
        <v>20.5480764974401</v>
      </c>
      <c r="J424">
        <v>6.4351073175686704</v>
      </c>
      <c r="K424">
        <v>756.23585689981098</v>
      </c>
      <c r="L424">
        <v>637.35291774642405</v>
      </c>
      <c r="M424">
        <v>58.714905632796402</v>
      </c>
      <c r="N424">
        <v>1.6740582324842801</v>
      </c>
      <c r="O424">
        <v>8.0365736284889309</v>
      </c>
      <c r="P424">
        <v>121.65333333333299</v>
      </c>
    </row>
    <row r="425" spans="1:17" x14ac:dyDescent="0.3">
      <c r="A425" t="s">
        <v>966</v>
      </c>
      <c r="B425" t="s">
        <v>967</v>
      </c>
      <c r="C425" t="str">
        <f>IFERROR(VLOOKUP(Table1[[#This Row],[Ticker]],[1]!Table2[[Symbol]:[Industry]],2,FALSE),"-")</f>
        <v>-</v>
      </c>
      <c r="D425" t="s">
        <v>347</v>
      </c>
      <c r="E425">
        <v>14221.971499775</v>
      </c>
      <c r="F425">
        <v>4215.25</v>
      </c>
      <c r="G425">
        <v>43.163770045515598</v>
      </c>
      <c r="H425">
        <v>-5.0632383933972598</v>
      </c>
      <c r="I425">
        <v>-15.5596973879383</v>
      </c>
      <c r="J425">
        <v>0.89424122761716496</v>
      </c>
      <c r="K425">
        <v>4211.3708193927396</v>
      </c>
      <c r="L425">
        <v>3699.9354814231001</v>
      </c>
      <c r="M425">
        <v>38.369137034922097</v>
      </c>
      <c r="N425">
        <v>1.0094783732283801</v>
      </c>
      <c r="O425">
        <v>15.9599074787972</v>
      </c>
      <c r="P425">
        <v>72.674763943223397</v>
      </c>
      <c r="Q425">
        <v>2.4411809097215E-2</v>
      </c>
    </row>
    <row r="426" spans="1:17" hidden="1" x14ac:dyDescent="0.3">
      <c r="A426" t="s">
        <v>968</v>
      </c>
      <c r="B426" t="s">
        <v>969</v>
      </c>
      <c r="C426" t="str">
        <f>IFERROR(VLOOKUP(Table1[[#This Row],[Ticker]],[1]!Table2[[Symbol]:[Industry]],2,FALSE),"-")</f>
        <v>-</v>
      </c>
      <c r="D426" t="s">
        <v>46</v>
      </c>
      <c r="E426">
        <v>14193.982580525</v>
      </c>
      <c r="F426">
        <v>1362.85</v>
      </c>
      <c r="G426">
        <v>380.54106018467797</v>
      </c>
      <c r="H426">
        <v>-24.043895373200399</v>
      </c>
      <c r="I426">
        <v>36.602631775345699</v>
      </c>
      <c r="J426">
        <v>-6.5807038109579601</v>
      </c>
      <c r="K426">
        <v>1878.8529411623399</v>
      </c>
      <c r="L426">
        <v>1441.89742836709</v>
      </c>
      <c r="M426">
        <v>13.717997110221001</v>
      </c>
      <c r="N426">
        <v>1.3566413931660599</v>
      </c>
      <c r="O426">
        <v>122.896870528671</v>
      </c>
      <c r="P426">
        <v>502.178331565924</v>
      </c>
      <c r="Q426">
        <v>0.28566606041807202</v>
      </c>
    </row>
    <row r="427" spans="1:17" hidden="1" x14ac:dyDescent="0.3">
      <c r="A427" t="s">
        <v>970</v>
      </c>
      <c r="B427" t="s">
        <v>971</v>
      </c>
      <c r="C427" t="str">
        <f>IFERROR(VLOOKUP(Table1[[#This Row],[Ticker]],[1]!Table2[[Symbol]:[Industry]],2,FALSE),"-")</f>
        <v>-</v>
      </c>
      <c r="D427" t="s">
        <v>539</v>
      </c>
      <c r="E427">
        <v>14131.842538909999</v>
      </c>
      <c r="F427">
        <v>3103.15</v>
      </c>
      <c r="G427">
        <v>-13.2776660459715</v>
      </c>
      <c r="H427">
        <v>5.3949566023235596</v>
      </c>
      <c r="I427">
        <v>-3.56902883070466</v>
      </c>
      <c r="J427">
        <v>8.2355828414202801</v>
      </c>
      <c r="K427">
        <v>2844.0505782018699</v>
      </c>
      <c r="L427">
        <v>2649.66210654102</v>
      </c>
      <c r="M427">
        <v>71.940644063887504</v>
      </c>
      <c r="N427">
        <v>1.7535080297655501</v>
      </c>
      <c r="O427">
        <v>3.0887968676989299</v>
      </c>
      <c r="P427">
        <v>36.883546537273901</v>
      </c>
      <c r="Q427">
        <v>4.7568506877939997E-3</v>
      </c>
    </row>
    <row r="428" spans="1:17" x14ac:dyDescent="0.3">
      <c r="A428" t="s">
        <v>972</v>
      </c>
      <c r="B428" t="s">
        <v>973</v>
      </c>
      <c r="C428" t="str">
        <f>IFERROR(VLOOKUP(Table1[[#This Row],[Ticker]],[1]!Table2[[Symbol]:[Industry]],2,FALSE),"-")</f>
        <v>-</v>
      </c>
      <c r="D428" t="s">
        <v>116</v>
      </c>
      <c r="E428">
        <v>14021.0247696799</v>
      </c>
      <c r="F428">
        <v>2203.4499999999998</v>
      </c>
      <c r="G428">
        <v>31.467715665179199</v>
      </c>
      <c r="H428">
        <v>6.2648088735165102</v>
      </c>
      <c r="I428">
        <v>28.2773601537885</v>
      </c>
      <c r="J428">
        <v>-3.9755670560265801</v>
      </c>
      <c r="K428">
        <v>2062.8371817329098</v>
      </c>
      <c r="L428">
        <v>1769.7257746172299</v>
      </c>
      <c r="M428">
        <v>35.852507779376701</v>
      </c>
      <c r="N428">
        <v>1.39308777181823</v>
      </c>
      <c r="O428">
        <v>12.7323061562549</v>
      </c>
      <c r="P428">
        <v>54.006639874191798</v>
      </c>
      <c r="Q428">
        <v>-5.8553177497024003E-2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Row],[Ticker]],[1]!Table2[[Symbol]:[Industry]],2,FALSE),"-")</f>
        <v>-</v>
      </c>
      <c r="D429" t="s">
        <v>51</v>
      </c>
      <c r="E429">
        <v>13840.050310414999</v>
      </c>
      <c r="F429">
        <v>10787.35</v>
      </c>
      <c r="G429">
        <v>158.373622971955</v>
      </c>
      <c r="H429">
        <v>42.558250422602597</v>
      </c>
      <c r="I429">
        <v>61.026973065785903</v>
      </c>
      <c r="J429">
        <v>33.2131453989984</v>
      </c>
      <c r="K429">
        <v>8003.5358691776801</v>
      </c>
      <c r="L429">
        <v>6366.6117322191803</v>
      </c>
      <c r="M429">
        <v>80.381393841740703</v>
      </c>
      <c r="N429">
        <v>2.1692255383729999</v>
      </c>
      <c r="O429">
        <v>9.3873842973482802</v>
      </c>
      <c r="P429">
        <v>217.27500000000001</v>
      </c>
      <c r="Q429">
        <v>0.15907742581441101</v>
      </c>
    </row>
    <row r="430" spans="1:17" x14ac:dyDescent="0.3">
      <c r="A430" t="s">
        <v>976</v>
      </c>
      <c r="B430" t="s">
        <v>977</v>
      </c>
      <c r="C430" t="str">
        <f>IFERROR(VLOOKUP(Table1[[#This Row],[Ticker]],[1]!Table2[[Symbol]:[Industry]],2,FALSE),"-")</f>
        <v>-</v>
      </c>
      <c r="D430" t="s">
        <v>978</v>
      </c>
      <c r="E430">
        <v>13798.86021456</v>
      </c>
      <c r="F430">
        <v>1406.1</v>
      </c>
      <c r="G430">
        <v>-35.094215522253698</v>
      </c>
      <c r="H430">
        <v>-2.5675319314496798</v>
      </c>
      <c r="I430">
        <v>-9.4365855302624393</v>
      </c>
      <c r="J430">
        <v>-3.6724196961837698</v>
      </c>
      <c r="K430">
        <v>1432.8351021050901</v>
      </c>
      <c r="L430">
        <v>1462.3786348429401</v>
      </c>
      <c r="M430">
        <v>29.119877723074499</v>
      </c>
      <c r="N430">
        <v>0.80830515164628003</v>
      </c>
      <c r="O430">
        <v>33.379560486451901</v>
      </c>
      <c r="P430">
        <v>16.766317887394099</v>
      </c>
      <c r="Q430">
        <v>-3.756398882933E-2</v>
      </c>
    </row>
    <row r="431" spans="1:17" x14ac:dyDescent="0.3">
      <c r="A431" t="s">
        <v>979</v>
      </c>
      <c r="B431" t="s">
        <v>980</v>
      </c>
      <c r="C431" t="str">
        <f>IFERROR(VLOOKUP(Table1[[#This Row],[Ticker]],[1]!Table2[[Symbol]:[Industry]],2,FALSE),"-")</f>
        <v>-</v>
      </c>
      <c r="D431" t="s">
        <v>347</v>
      </c>
      <c r="E431">
        <v>13586.2531703</v>
      </c>
      <c r="F431">
        <v>980.15</v>
      </c>
      <c r="G431">
        <v>1.8726805579419801</v>
      </c>
      <c r="H431">
        <v>10.272724787095401</v>
      </c>
      <c r="I431">
        <v>14.881734659710901</v>
      </c>
      <c r="J431">
        <v>10.5685535522012</v>
      </c>
      <c r="K431">
        <v>849.05833800356595</v>
      </c>
      <c r="L431">
        <v>779.49191844964503</v>
      </c>
      <c r="M431">
        <v>74.267497337446301</v>
      </c>
      <c r="N431">
        <v>2.1474174547892901</v>
      </c>
      <c r="O431">
        <v>4.1677294291690004</v>
      </c>
      <c r="P431">
        <v>51.456385691107101</v>
      </c>
      <c r="Q431">
        <v>-3.2031706616403997E-2</v>
      </c>
    </row>
    <row r="432" spans="1:17" x14ac:dyDescent="0.3">
      <c r="A432" t="s">
        <v>981</v>
      </c>
      <c r="B432" t="s">
        <v>982</v>
      </c>
      <c r="C432" t="str">
        <f>IFERROR(VLOOKUP(Table1[[#This Row],[Ticker]],[1]!Table2[[Symbol]:[Industry]],2,FALSE),"-")</f>
        <v>-</v>
      </c>
      <c r="D432" t="s">
        <v>18</v>
      </c>
      <c r="E432">
        <v>13494.351068</v>
      </c>
      <c r="F432">
        <v>906.2</v>
      </c>
      <c r="G432">
        <v>121.557863638489</v>
      </c>
      <c r="H432">
        <v>-1.6780614718553899</v>
      </c>
      <c r="I432">
        <v>-10.5481668693588</v>
      </c>
      <c r="J432">
        <v>-4.7007305136383799</v>
      </c>
      <c r="K432">
        <v>989.347305613255</v>
      </c>
      <c r="L432">
        <v>842.24049981985297</v>
      </c>
      <c r="M432">
        <v>29.004817174523801</v>
      </c>
      <c r="N432">
        <v>0.64795821023620304</v>
      </c>
      <c r="O432">
        <v>40.697417788567599</v>
      </c>
      <c r="P432">
        <v>160.477148605921</v>
      </c>
      <c r="Q432">
        <v>0.18814805786591901</v>
      </c>
    </row>
    <row r="433" spans="1:17" hidden="1" x14ac:dyDescent="0.3">
      <c r="A433" t="s">
        <v>983</v>
      </c>
      <c r="B433" t="s">
        <v>984</v>
      </c>
      <c r="C433" t="str">
        <f>IFERROR(VLOOKUP(Table1[[#This Row],[Ticker]],[1]!Table2[[Symbol]:[Industry]],2,FALSE),"-")</f>
        <v>-</v>
      </c>
      <c r="D433" t="s">
        <v>603</v>
      </c>
      <c r="E433">
        <v>13468.96781238</v>
      </c>
      <c r="F433">
        <v>563.79999999999995</v>
      </c>
      <c r="G433">
        <v>-24.1751972331849</v>
      </c>
      <c r="H433">
        <v>-0.38388069646754602</v>
      </c>
      <c r="I433">
        <v>-10.6517965183076</v>
      </c>
      <c r="J433">
        <v>-9.0880718162895793</v>
      </c>
      <c r="K433">
        <v>568.64977291306695</v>
      </c>
      <c r="M433">
        <v>37.322810152050202</v>
      </c>
      <c r="O433">
        <v>17.062788222774</v>
      </c>
      <c r="P433">
        <v>19.931929376728299</v>
      </c>
    </row>
    <row r="434" spans="1:17" x14ac:dyDescent="0.3">
      <c r="A434" t="s">
        <v>985</v>
      </c>
      <c r="B434" t="s">
        <v>986</v>
      </c>
      <c r="C434" t="str">
        <f>IFERROR(VLOOKUP(Table1[[#This Row],[Ticker]],[1]!Table2[[Symbol]:[Industry]],2,FALSE),"-")</f>
        <v>-</v>
      </c>
      <c r="D434" t="s">
        <v>51</v>
      </c>
      <c r="E434">
        <v>13459.020891315</v>
      </c>
      <c r="F434">
        <v>849.95</v>
      </c>
      <c r="G434">
        <v>93.781864668145701</v>
      </c>
      <c r="H434">
        <v>13.6960026979084</v>
      </c>
      <c r="I434">
        <v>36.895322315128602</v>
      </c>
      <c r="J434">
        <v>19.916835666875699</v>
      </c>
      <c r="K434">
        <v>739.74592704516499</v>
      </c>
      <c r="L434">
        <v>623.147505772155</v>
      </c>
      <c r="M434">
        <v>77.086157479619004</v>
      </c>
      <c r="N434">
        <v>2.84662667393984</v>
      </c>
      <c r="O434">
        <v>3.1590093534913599</v>
      </c>
      <c r="P434">
        <v>166.65098039215599</v>
      </c>
      <c r="Q434">
        <v>1.1666903443953E-2</v>
      </c>
    </row>
    <row r="435" spans="1:17" x14ac:dyDescent="0.3">
      <c r="A435" t="s">
        <v>987</v>
      </c>
      <c r="B435" t="s">
        <v>988</v>
      </c>
      <c r="C435" t="str">
        <f>IFERROR(VLOOKUP(Table1[[#This Row],[Ticker]],[1]!Table2[[Symbol]:[Industry]],2,FALSE),"-")</f>
        <v>-</v>
      </c>
      <c r="D435" t="s">
        <v>310</v>
      </c>
      <c r="E435">
        <v>13403.257302174999</v>
      </c>
      <c r="F435">
        <v>958.25</v>
      </c>
      <c r="G435">
        <v>106.23262867850799</v>
      </c>
      <c r="H435">
        <v>3.6511004469566801</v>
      </c>
      <c r="I435">
        <v>4.4455935363041297</v>
      </c>
      <c r="J435">
        <v>-7.2033856730855197</v>
      </c>
      <c r="K435">
        <v>979.543388931241</v>
      </c>
      <c r="L435">
        <v>809.41383716267103</v>
      </c>
      <c r="M435">
        <v>33.027161973249598</v>
      </c>
      <c r="N435">
        <v>1.2388607576667201</v>
      </c>
      <c r="O435">
        <v>20.735716149230299</v>
      </c>
      <c r="P435">
        <v>137.764406674523</v>
      </c>
      <c r="Q435">
        <v>0.122850699694531</v>
      </c>
    </row>
    <row r="436" spans="1:17" x14ac:dyDescent="0.3">
      <c r="A436" t="s">
        <v>989</v>
      </c>
      <c r="B436" t="s">
        <v>990</v>
      </c>
      <c r="C436" t="str">
        <f>IFERROR(VLOOKUP(Table1[[#This Row],[Ticker]],[1]!Table2[[Symbol]:[Industry]],2,FALSE),"-")</f>
        <v>-</v>
      </c>
      <c r="D436" t="s">
        <v>991</v>
      </c>
      <c r="E436">
        <v>13329.795908189901</v>
      </c>
      <c r="F436">
        <v>750.9</v>
      </c>
      <c r="G436">
        <v>31.1150220222728</v>
      </c>
      <c r="H436">
        <v>5.9602923746320202E-2</v>
      </c>
      <c r="I436">
        <v>8.7972847909943592</v>
      </c>
      <c r="J436">
        <v>-7.8641446869119198</v>
      </c>
      <c r="K436">
        <v>747.93940772000701</v>
      </c>
      <c r="L436">
        <v>643.28472788258296</v>
      </c>
      <c r="M436">
        <v>36.400887992476797</v>
      </c>
      <c r="N436">
        <v>0.73236500427039697</v>
      </c>
      <c r="O436">
        <v>14.522572912505</v>
      </c>
      <c r="P436">
        <v>65.871438038435997</v>
      </c>
      <c r="Q436">
        <v>6.4063394467813006E-2</v>
      </c>
    </row>
    <row r="437" spans="1:17" x14ac:dyDescent="0.3">
      <c r="A437" t="s">
        <v>992</v>
      </c>
      <c r="B437" t="s">
        <v>993</v>
      </c>
      <c r="C437" t="str">
        <f>IFERROR(VLOOKUP(Table1[[#This Row],[Ticker]],[1]!Table2[[Symbol]:[Industry]],2,FALSE),"-")</f>
        <v>-</v>
      </c>
      <c r="D437" t="s">
        <v>161</v>
      </c>
      <c r="E437">
        <v>13127.216128</v>
      </c>
      <c r="F437">
        <v>12975.25</v>
      </c>
      <c r="G437">
        <v>160.84091471518201</v>
      </c>
      <c r="H437">
        <v>-0.16523897111965899</v>
      </c>
      <c r="I437">
        <v>52.630567564191402</v>
      </c>
      <c r="J437">
        <v>-6.1249357858795896</v>
      </c>
      <c r="K437">
        <v>11920.0030828578</v>
      </c>
      <c r="L437">
        <v>9154.0031593903095</v>
      </c>
      <c r="M437">
        <v>51.795942483616898</v>
      </c>
      <c r="N437">
        <v>1.3036462602477401</v>
      </c>
      <c r="O437">
        <v>12.267586366351299</v>
      </c>
      <c r="P437">
        <v>208.050711648722</v>
      </c>
      <c r="Q437">
        <v>0.21062447035420201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Row],[Ticker]],[1]!Table2[[Symbol]:[Industry]],2,FALSE),"-")</f>
        <v>-</v>
      </c>
      <c r="D438" t="s">
        <v>133</v>
      </c>
      <c r="E438">
        <v>13105.1725895</v>
      </c>
      <c r="F438">
        <v>1567.55</v>
      </c>
      <c r="G438">
        <v>130.384004747473</v>
      </c>
      <c r="H438">
        <v>17.1565589322981</v>
      </c>
      <c r="I438">
        <v>80.023878027474893</v>
      </c>
      <c r="J438">
        <v>0.48388839185101901</v>
      </c>
      <c r="K438">
        <v>1327.3465326743501</v>
      </c>
      <c r="L438">
        <v>989.71913653680201</v>
      </c>
      <c r="M438">
        <v>51.3231385627492</v>
      </c>
      <c r="N438">
        <v>1.1964243427765999</v>
      </c>
      <c r="O438">
        <v>12.787470894070299</v>
      </c>
      <c r="P438">
        <v>141.16153846153799</v>
      </c>
      <c r="Q438">
        <v>0.23549291851933399</v>
      </c>
    </row>
    <row r="439" spans="1:17" x14ac:dyDescent="0.3">
      <c r="A439" t="s">
        <v>996</v>
      </c>
      <c r="B439" t="s">
        <v>997</v>
      </c>
      <c r="C439" t="str">
        <f>IFERROR(VLOOKUP(Table1[[#This Row],[Ticker]],[1]!Table2[[Symbol]:[Industry]],2,FALSE),"-")</f>
        <v>-</v>
      </c>
      <c r="D439" t="s">
        <v>130</v>
      </c>
      <c r="E439">
        <v>13024.958770069999</v>
      </c>
      <c r="F439">
        <v>897.65</v>
      </c>
      <c r="G439">
        <v>116.186726984649</v>
      </c>
      <c r="H439">
        <v>16.682883052083199</v>
      </c>
      <c r="I439">
        <v>68.273959954886095</v>
      </c>
      <c r="J439">
        <v>-7.6201374438020303E-2</v>
      </c>
      <c r="K439">
        <v>746.81054925648004</v>
      </c>
      <c r="L439">
        <v>560.46974413725798</v>
      </c>
      <c r="M439">
        <v>60.161556754228997</v>
      </c>
      <c r="N439">
        <v>0.79143264353573795</v>
      </c>
      <c r="O439">
        <v>4.1441541803598199</v>
      </c>
      <c r="P439">
        <v>148.65650969529</v>
      </c>
      <c r="Q439">
        <v>0.188256337299742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Row],[Ticker]],[1]!Table2[[Symbol]:[Industry]],2,FALSE),"-")</f>
        <v>-</v>
      </c>
      <c r="D440" t="s">
        <v>51</v>
      </c>
      <c r="E440">
        <v>13005.331354080001</v>
      </c>
      <c r="F440">
        <v>847.8</v>
      </c>
      <c r="G440">
        <v>223.54379983062401</v>
      </c>
      <c r="H440">
        <v>-3.7570566919794999</v>
      </c>
      <c r="I440">
        <v>75.660616137269002</v>
      </c>
      <c r="J440">
        <v>4.6242727486983801</v>
      </c>
      <c r="K440">
        <v>759.11101015153395</v>
      </c>
      <c r="L440">
        <v>554.36304953662898</v>
      </c>
      <c r="M440">
        <v>45.587629151526798</v>
      </c>
      <c r="N440">
        <v>0.460242674317415</v>
      </c>
      <c r="O440">
        <v>17.362585515451698</v>
      </c>
      <c r="P440">
        <v>297.56154747948398</v>
      </c>
      <c r="Q440">
        <v>5.5673179818536998E-2</v>
      </c>
    </row>
    <row r="441" spans="1:17" hidden="1" x14ac:dyDescent="0.3">
      <c r="A441" t="s">
        <v>1000</v>
      </c>
      <c r="B441" t="s">
        <v>1001</v>
      </c>
      <c r="C441" t="str">
        <f>IFERROR(VLOOKUP(Table1[[#This Row],[Ticker]],[1]!Table2[[Symbol]:[Industry]],2,FALSE),"-")</f>
        <v>-</v>
      </c>
      <c r="D441" t="s">
        <v>1002</v>
      </c>
      <c r="E441">
        <v>12906.893384999599</v>
      </c>
      <c r="F441">
        <v>100</v>
      </c>
      <c r="G441">
        <v>-22.9315468565865</v>
      </c>
      <c r="I441">
        <v>-9.40814614170929</v>
      </c>
      <c r="M441">
        <v>50</v>
      </c>
      <c r="N441">
        <v>1.8823529411764699</v>
      </c>
      <c r="O441">
        <v>0</v>
      </c>
      <c r="P441">
        <v>0</v>
      </c>
    </row>
    <row r="442" spans="1:17" x14ac:dyDescent="0.3">
      <c r="A442" t="s">
        <v>1003</v>
      </c>
      <c r="B442" t="s">
        <v>1004</v>
      </c>
      <c r="C442" t="str">
        <f>IFERROR(VLOOKUP(Table1[[#This Row],[Ticker]],[1]!Table2[[Symbol]:[Industry]],2,FALSE),"-")</f>
        <v>-</v>
      </c>
      <c r="D442" t="s">
        <v>560</v>
      </c>
      <c r="E442">
        <v>12899.7758106</v>
      </c>
      <c r="F442">
        <v>134.30000000000001</v>
      </c>
      <c r="G442">
        <v>-62.456769408515299</v>
      </c>
      <c r="H442">
        <v>-10.0523127479509</v>
      </c>
      <c r="I442">
        <v>-33.014517017704698</v>
      </c>
      <c r="J442">
        <v>-3.5987050093011201</v>
      </c>
      <c r="K442">
        <v>147.01469426428901</v>
      </c>
      <c r="L442">
        <v>176.54104081730901</v>
      </c>
      <c r="M442">
        <v>33.1919461638496</v>
      </c>
      <c r="N442">
        <v>1.0071974954241301</v>
      </c>
      <c r="O442">
        <v>123.15711094564401</v>
      </c>
      <c r="P442">
        <v>7.0119521912350704</v>
      </c>
      <c r="Q442">
        <v>-3.0847165012590001E-2</v>
      </c>
    </row>
    <row r="443" spans="1:17" x14ac:dyDescent="0.3">
      <c r="A443" t="s">
        <v>1005</v>
      </c>
      <c r="B443" t="s">
        <v>1006</v>
      </c>
      <c r="C443" t="str">
        <f>IFERROR(VLOOKUP(Table1[[#This Row],[Ticker]],[1]!Table2[[Symbol]:[Industry]],2,FALSE),"-")</f>
        <v>-</v>
      </c>
      <c r="D443" t="s">
        <v>542</v>
      </c>
      <c r="E443">
        <v>12899.771914999999</v>
      </c>
      <c r="F443">
        <v>1630</v>
      </c>
      <c r="G443">
        <v>-19.2056885728358</v>
      </c>
      <c r="H443">
        <v>-7.0844129878459601</v>
      </c>
      <c r="I443">
        <v>3.2387094215249799</v>
      </c>
      <c r="J443">
        <v>-2.5539598234757999</v>
      </c>
      <c r="K443">
        <v>1725.90492036252</v>
      </c>
      <c r="L443">
        <v>1630.21526296604</v>
      </c>
      <c r="M443">
        <v>20.353680073324401</v>
      </c>
      <c r="N443">
        <v>0.96748318790365895</v>
      </c>
      <c r="O443">
        <v>21.4079754601226</v>
      </c>
      <c r="P443">
        <v>24.7130833970925</v>
      </c>
      <c r="Q443">
        <v>-9.8194146063956003E-2</v>
      </c>
    </row>
    <row r="444" spans="1:17" x14ac:dyDescent="0.3">
      <c r="A444" t="s">
        <v>1007</v>
      </c>
      <c r="B444" t="s">
        <v>1008</v>
      </c>
      <c r="C444" t="str">
        <f>IFERROR(VLOOKUP(Table1[[#This Row],[Ticker]],[1]!Table2[[Symbol]:[Industry]],2,FALSE),"-")</f>
        <v>-</v>
      </c>
      <c r="D444" t="s">
        <v>46</v>
      </c>
      <c r="E444">
        <v>12898.87246035</v>
      </c>
      <c r="F444">
        <v>229.5</v>
      </c>
      <c r="G444">
        <v>30.3750663698663</v>
      </c>
      <c r="H444">
        <v>-10.0134888129483</v>
      </c>
      <c r="I444">
        <v>-13.8627672907517</v>
      </c>
      <c r="J444">
        <v>-6.51169981179864</v>
      </c>
      <c r="K444">
        <v>255.05922321060601</v>
      </c>
      <c r="L444">
        <v>216.07588413640499</v>
      </c>
      <c r="M444">
        <v>20.293082659815902</v>
      </c>
      <c r="N444">
        <v>0.52738078244005004</v>
      </c>
      <c r="O444">
        <v>32.418300653594699</v>
      </c>
      <c r="P444">
        <v>97.080291970802904</v>
      </c>
      <c r="Q444">
        <v>0.124235251183164</v>
      </c>
    </row>
    <row r="445" spans="1:17" x14ac:dyDescent="0.3">
      <c r="A445" t="s">
        <v>1009</v>
      </c>
      <c r="B445" t="s">
        <v>1010</v>
      </c>
      <c r="C445" t="str">
        <f>IFERROR(VLOOKUP(Table1[[#This Row],[Ticker]],[1]!Table2[[Symbol]:[Industry]],2,FALSE),"-")</f>
        <v>-</v>
      </c>
      <c r="D445" t="s">
        <v>465</v>
      </c>
      <c r="E445">
        <v>12878.367412809999</v>
      </c>
      <c r="F445">
        <v>1935.1</v>
      </c>
      <c r="G445">
        <v>41.504652401979399</v>
      </c>
      <c r="H445">
        <v>-2.6460763876737201</v>
      </c>
      <c r="I445">
        <v>73.385772501266501</v>
      </c>
      <c r="J445">
        <v>-4.2521416426035001</v>
      </c>
      <c r="K445">
        <v>1789.0566051514299</v>
      </c>
      <c r="L445">
        <v>1371.69022178301</v>
      </c>
      <c r="M445">
        <v>42.973865024719402</v>
      </c>
      <c r="N445">
        <v>0.36052232695514602</v>
      </c>
      <c r="O445">
        <v>22.991059893545501</v>
      </c>
      <c r="P445">
        <v>115.399704009952</v>
      </c>
      <c r="Q445">
        <v>0.21775007815567399</v>
      </c>
    </row>
    <row r="446" spans="1:17" x14ac:dyDescent="0.3">
      <c r="A446" t="s">
        <v>1011</v>
      </c>
      <c r="B446" t="s">
        <v>1012</v>
      </c>
      <c r="C446" t="str">
        <f>IFERROR(VLOOKUP(Table1[[#This Row],[Ticker]],[1]!Table2[[Symbol]:[Industry]],2,FALSE),"-")</f>
        <v>-</v>
      </c>
      <c r="D446" t="s">
        <v>24</v>
      </c>
      <c r="E446">
        <v>12851.210722223999</v>
      </c>
      <c r="F446">
        <v>211.92</v>
      </c>
      <c r="G446">
        <v>-24.8204357454754</v>
      </c>
      <c r="H446">
        <v>-17.1224491953135</v>
      </c>
      <c r="I446">
        <v>-29.453420618223099</v>
      </c>
      <c r="J446">
        <v>-5.7974863134088901</v>
      </c>
      <c r="K446">
        <v>244.28143810079999</v>
      </c>
      <c r="L446">
        <v>243.401934805297</v>
      </c>
      <c r="M446">
        <v>15.7943728850417</v>
      </c>
      <c r="N446">
        <v>1.4391504558528501</v>
      </c>
      <c r="O446">
        <v>41.893167232918003</v>
      </c>
      <c r="P446">
        <v>1.05865522174535</v>
      </c>
      <c r="Q446">
        <v>1.8012715232318E-2</v>
      </c>
    </row>
    <row r="447" spans="1:17" x14ac:dyDescent="0.3">
      <c r="A447" t="s">
        <v>1013</v>
      </c>
      <c r="B447" t="s">
        <v>1014</v>
      </c>
      <c r="C447" t="str">
        <f>IFERROR(VLOOKUP(Table1[[#This Row],[Ticker]],[1]!Table2[[Symbol]:[Industry]],2,FALSE),"-")</f>
        <v>-</v>
      </c>
      <c r="D447" t="s">
        <v>726</v>
      </c>
      <c r="E447">
        <v>12789.45625664</v>
      </c>
      <c r="F447">
        <v>9833.6</v>
      </c>
      <c r="G447">
        <v>1.0781886945692201</v>
      </c>
      <c r="H447">
        <v>4.8058250968260898</v>
      </c>
      <c r="I447">
        <v>10.2191135356708</v>
      </c>
      <c r="J447">
        <v>7.3506452745744904</v>
      </c>
      <c r="K447">
        <v>8556.6836847187697</v>
      </c>
      <c r="L447">
        <v>7913.1897403064504</v>
      </c>
      <c r="M447">
        <v>78.145473610228905</v>
      </c>
      <c r="N447">
        <v>1.4748437849326199</v>
      </c>
      <c r="O447">
        <v>3.5088878945655599</v>
      </c>
      <c r="P447">
        <v>49.192863211554801</v>
      </c>
      <c r="Q447">
        <v>7.5168731016461002E-2</v>
      </c>
    </row>
    <row r="448" spans="1:17" x14ac:dyDescent="0.3">
      <c r="A448" t="s">
        <v>1015</v>
      </c>
      <c r="B448" t="s">
        <v>1016</v>
      </c>
      <c r="C448" t="str">
        <f>IFERROR(VLOOKUP(Table1[[#This Row],[Ticker]],[1]!Table2[[Symbol]:[Industry]],2,FALSE),"-")</f>
        <v>-</v>
      </c>
      <c r="D448" t="s">
        <v>230</v>
      </c>
      <c r="E448">
        <v>12783.664384064999</v>
      </c>
      <c r="F448">
        <v>1557.45</v>
      </c>
      <c r="G448">
        <v>17.222434665630701</v>
      </c>
      <c r="H448">
        <v>-11.3873105676776</v>
      </c>
      <c r="I448">
        <v>-27.2684910602262</v>
      </c>
      <c r="J448">
        <v>-3.3720198754137698</v>
      </c>
      <c r="K448">
        <v>1745.5049974894901</v>
      </c>
      <c r="L448">
        <v>1606.5928039544999</v>
      </c>
      <c r="M448">
        <v>10.6136365666727</v>
      </c>
      <c r="N448">
        <v>0.58283144172148205</v>
      </c>
      <c r="O448">
        <v>42.665896176442203</v>
      </c>
      <c r="P448">
        <v>53.746298124383003</v>
      </c>
      <c r="Q448">
        <v>0.149742367106659</v>
      </c>
    </row>
    <row r="449" spans="1:17" x14ac:dyDescent="0.3">
      <c r="A449" t="s">
        <v>1017</v>
      </c>
      <c r="B449" t="s">
        <v>1018</v>
      </c>
      <c r="C449" t="str">
        <f>IFERROR(VLOOKUP(Table1[[#This Row],[Ticker]],[1]!Table2[[Symbol]:[Industry]],2,FALSE),"-")</f>
        <v>-</v>
      </c>
      <c r="D449" t="s">
        <v>161</v>
      </c>
      <c r="E449">
        <v>12679.718044650001</v>
      </c>
      <c r="F449">
        <v>565.04999999999995</v>
      </c>
      <c r="G449">
        <v>18.7471342692204</v>
      </c>
      <c r="H449">
        <v>-16.866762622472098</v>
      </c>
      <c r="I449">
        <v>-1.5741766760604401</v>
      </c>
      <c r="J449">
        <v>-7.4005201143379198</v>
      </c>
      <c r="K449">
        <v>614.17298666555996</v>
      </c>
      <c r="L449">
        <v>523.92165887434101</v>
      </c>
      <c r="M449">
        <v>22.623224884989298</v>
      </c>
      <c r="N449">
        <v>0.64538858441492997</v>
      </c>
      <c r="O449">
        <v>26.847181665339299</v>
      </c>
      <c r="P449">
        <v>63.273856822942903</v>
      </c>
      <c r="Q449">
        <v>0.19173035847293499</v>
      </c>
    </row>
    <row r="450" spans="1:17" x14ac:dyDescent="0.3">
      <c r="A450" t="s">
        <v>1019</v>
      </c>
      <c r="B450" t="s">
        <v>1020</v>
      </c>
      <c r="C450" t="str">
        <f>IFERROR(VLOOKUP(Table1[[#This Row],[Ticker]],[1]!Table2[[Symbol]:[Industry]],2,FALSE),"-")</f>
        <v>-</v>
      </c>
      <c r="D450" t="s">
        <v>310</v>
      </c>
      <c r="E450">
        <v>12646.071469279999</v>
      </c>
      <c r="F450">
        <v>917.2</v>
      </c>
      <c r="G450">
        <v>8.1625716312287793</v>
      </c>
      <c r="H450">
        <v>-15.678140392060801</v>
      </c>
      <c r="I450">
        <v>-12.5958176637696</v>
      </c>
      <c r="J450">
        <v>-6.7866205924776404</v>
      </c>
      <c r="K450">
        <v>1008.12044553571</v>
      </c>
      <c r="L450">
        <v>922.23594463936797</v>
      </c>
      <c r="M450">
        <v>21.441557103426501</v>
      </c>
      <c r="N450">
        <v>0.58356300293083496</v>
      </c>
      <c r="O450">
        <v>30.7239424334932</v>
      </c>
      <c r="P450">
        <v>46.752000000000002</v>
      </c>
      <c r="Q450">
        <v>2.2082677998920001E-2</v>
      </c>
    </row>
    <row r="451" spans="1:17" x14ac:dyDescent="0.3">
      <c r="A451" t="s">
        <v>1021</v>
      </c>
      <c r="B451" t="s">
        <v>1022</v>
      </c>
      <c r="C451" t="str">
        <f>IFERROR(VLOOKUP(Table1[[#This Row],[Ticker]],[1]!Table2[[Symbol]:[Industry]],2,FALSE),"-")</f>
        <v>-</v>
      </c>
      <c r="D451" t="s">
        <v>265</v>
      </c>
      <c r="E451">
        <v>12635.72336</v>
      </c>
      <c r="F451">
        <v>4002.7</v>
      </c>
      <c r="G451">
        <v>11.468426281550499</v>
      </c>
      <c r="H451">
        <v>-10.1713909841964</v>
      </c>
      <c r="I451">
        <v>7.9524355741178301</v>
      </c>
      <c r="J451">
        <v>-3.8109802907402601</v>
      </c>
      <c r="K451">
        <v>4344.0261973882398</v>
      </c>
      <c r="L451">
        <v>3813.3492974241399</v>
      </c>
      <c r="M451">
        <v>26.782193883506</v>
      </c>
      <c r="N451">
        <v>1.01522299815508</v>
      </c>
      <c r="O451">
        <v>24.915681914707498</v>
      </c>
      <c r="P451">
        <v>45.0253623188405</v>
      </c>
      <c r="Q451">
        <v>0.17680189984196801</v>
      </c>
    </row>
    <row r="452" spans="1:17" x14ac:dyDescent="0.3">
      <c r="A452" t="s">
        <v>1023</v>
      </c>
      <c r="B452" t="s">
        <v>1024</v>
      </c>
      <c r="C452" t="str">
        <f>IFERROR(VLOOKUP(Table1[[#This Row],[Ticker]],[1]!Table2[[Symbol]:[Industry]],2,FALSE),"-")</f>
        <v>-</v>
      </c>
      <c r="D452" t="s">
        <v>57</v>
      </c>
      <c r="E452">
        <v>12516.881530056</v>
      </c>
      <c r="F452">
        <v>31.16</v>
      </c>
      <c r="G452">
        <v>44.146201132689598</v>
      </c>
      <c r="H452">
        <v>13.465841615395201</v>
      </c>
      <c r="I452">
        <v>10.2079766989816</v>
      </c>
      <c r="J452">
        <v>7.4725181733531496</v>
      </c>
      <c r="K452">
        <v>29.016770420631701</v>
      </c>
      <c r="L452">
        <v>25.5783623628284</v>
      </c>
      <c r="M452">
        <v>51.584761311168002</v>
      </c>
      <c r="N452">
        <v>1.9096398555081</v>
      </c>
      <c r="O452">
        <v>10.8472400513478</v>
      </c>
      <c r="P452">
        <v>100.385852090032</v>
      </c>
      <c r="Q452">
        <v>9.1417499568348007E-2</v>
      </c>
    </row>
    <row r="453" spans="1:17" x14ac:dyDescent="0.3">
      <c r="A453" t="s">
        <v>1025</v>
      </c>
      <c r="B453" t="s">
        <v>1026</v>
      </c>
      <c r="C453" t="str">
        <f>IFERROR(VLOOKUP(Table1[[#This Row],[Ticker]],[1]!Table2[[Symbol]:[Industry]],2,FALSE),"-")</f>
        <v>-</v>
      </c>
      <c r="D453" t="s">
        <v>251</v>
      </c>
      <c r="E453">
        <v>12448.24362406</v>
      </c>
      <c r="F453">
        <v>977.3</v>
      </c>
      <c r="G453">
        <v>3.17167894986504</v>
      </c>
      <c r="H453">
        <v>-4.94801411063826</v>
      </c>
      <c r="I453">
        <v>-3.69123338277155</v>
      </c>
      <c r="J453">
        <v>-2.6280129114389501</v>
      </c>
      <c r="K453">
        <v>1000.88722838634</v>
      </c>
      <c r="L453">
        <v>911.703042685377</v>
      </c>
      <c r="M453">
        <v>33.349761373627402</v>
      </c>
      <c r="N453">
        <v>1.3174424963847799</v>
      </c>
      <c r="O453">
        <v>13.782871175688101</v>
      </c>
      <c r="P453">
        <v>33.657002188183696</v>
      </c>
      <c r="Q453">
        <v>-3.5803942425566997E-2</v>
      </c>
    </row>
    <row r="454" spans="1:17" x14ac:dyDescent="0.3">
      <c r="A454" t="s">
        <v>1027</v>
      </c>
      <c r="B454" t="s">
        <v>1028</v>
      </c>
      <c r="C454" t="str">
        <f>IFERROR(VLOOKUP(Table1[[#This Row],[Ticker]],[1]!Table2[[Symbol]:[Industry]],2,FALSE),"-")</f>
        <v>-</v>
      </c>
      <c r="D454" t="s">
        <v>583</v>
      </c>
      <c r="E454">
        <v>12447.857685307001</v>
      </c>
      <c r="F454">
        <v>25.07</v>
      </c>
      <c r="G454">
        <v>42.002663669729202</v>
      </c>
      <c r="H454">
        <v>-11.2939109914655</v>
      </c>
      <c r="I454">
        <v>-27.345953015686302</v>
      </c>
      <c r="J454">
        <v>-3.2252625326185802</v>
      </c>
      <c r="K454">
        <v>26.89217751548</v>
      </c>
      <c r="L454">
        <v>25.498232809664501</v>
      </c>
      <c r="M454">
        <v>31.494245782286001</v>
      </c>
      <c r="N454">
        <v>1.2667135200684301</v>
      </c>
      <c r="O454">
        <v>55.763861188671697</v>
      </c>
      <c r="P454">
        <v>66.026490066225094</v>
      </c>
      <c r="Q454">
        <v>7.4675540836480004E-3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Row],[Ticker]],[1]!Table2[[Symbol]:[Industry]],2,FALSE),"-")</f>
        <v>-</v>
      </c>
      <c r="D455" t="s">
        <v>24</v>
      </c>
      <c r="E455">
        <v>12397.112168453999</v>
      </c>
      <c r="F455">
        <v>112.58</v>
      </c>
      <c r="G455">
        <v>44.722957983324001</v>
      </c>
      <c r="H455">
        <v>-0.52454040024994197</v>
      </c>
      <c r="I455">
        <v>-31.091624402578798</v>
      </c>
      <c r="J455">
        <v>0.431790229405704</v>
      </c>
      <c r="K455">
        <v>116.013184616304</v>
      </c>
      <c r="L455">
        <v>116.600915505429</v>
      </c>
      <c r="M455">
        <v>53.3162723630983</v>
      </c>
      <c r="N455">
        <v>1.9508390685883601</v>
      </c>
      <c r="O455">
        <v>35.459228992716298</v>
      </c>
      <c r="P455">
        <v>68.785607196401699</v>
      </c>
      <c r="Q455">
        <v>0.118312579139792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Row],[Ticker]],[1]!Table2[[Symbol]:[Industry]],2,FALSE),"-")</f>
        <v>-</v>
      </c>
      <c r="D456" t="s">
        <v>265</v>
      </c>
      <c r="E456">
        <v>12352.659433229999</v>
      </c>
      <c r="F456">
        <v>5178.1000000000004</v>
      </c>
      <c r="G456">
        <v>-11.9183404420423</v>
      </c>
      <c r="H456">
        <v>-7.9755990179227298</v>
      </c>
      <c r="I456">
        <v>15.946813611362099</v>
      </c>
      <c r="J456">
        <v>-7.6189620959991197E-2</v>
      </c>
      <c r="K456">
        <v>5096.39702437715</v>
      </c>
      <c r="L456">
        <v>4660.3782830699001</v>
      </c>
      <c r="M456">
        <v>38.099434299380299</v>
      </c>
      <c r="N456">
        <v>0.52879616273812002</v>
      </c>
      <c r="O456">
        <v>12.782680906123799</v>
      </c>
      <c r="P456">
        <v>36.912520987295203</v>
      </c>
      <c r="Q456">
        <v>0.115674580581219</v>
      </c>
    </row>
    <row r="457" spans="1:17" x14ac:dyDescent="0.3">
      <c r="A457" t="s">
        <v>1033</v>
      </c>
      <c r="B457" t="s">
        <v>1034</v>
      </c>
      <c r="C457" t="str">
        <f>IFERROR(VLOOKUP(Table1[[#This Row],[Ticker]],[1]!Table2[[Symbol]:[Industry]],2,FALSE),"-")</f>
        <v>-</v>
      </c>
      <c r="D457" t="s">
        <v>101</v>
      </c>
      <c r="E457">
        <v>12322.518970945999</v>
      </c>
      <c r="F457">
        <v>17.98</v>
      </c>
      <c r="G457">
        <v>128.53698461194401</v>
      </c>
      <c r="H457">
        <v>2.0835053303681401</v>
      </c>
      <c r="I457">
        <v>-23.1731341513016</v>
      </c>
      <c r="J457">
        <v>3.7665740783894203E-2</v>
      </c>
      <c r="K457">
        <v>18.9056693928326</v>
      </c>
      <c r="L457">
        <v>16.564352592896601</v>
      </c>
      <c r="M457">
        <v>36.307285387142699</v>
      </c>
      <c r="N457">
        <v>1.2428328852253601</v>
      </c>
      <c r="O457">
        <v>33.481646273637303</v>
      </c>
      <c r="P457">
        <v>166.37037037037001</v>
      </c>
      <c r="Q457">
        <v>0.12455234535361299</v>
      </c>
    </row>
    <row r="458" spans="1:17" x14ac:dyDescent="0.3">
      <c r="A458" t="s">
        <v>1035</v>
      </c>
      <c r="B458" t="s">
        <v>1036</v>
      </c>
      <c r="C458" t="str">
        <f>IFERROR(VLOOKUP(Table1[[#This Row],[Ticker]],[1]!Table2[[Symbol]:[Industry]],2,FALSE),"-")</f>
        <v>-</v>
      </c>
      <c r="D458" t="s">
        <v>21</v>
      </c>
      <c r="E458">
        <v>12254.988691660001</v>
      </c>
      <c r="F458">
        <v>2174.15</v>
      </c>
      <c r="G458">
        <v>121.91895148228301</v>
      </c>
      <c r="H458">
        <v>-14.3507956059804</v>
      </c>
      <c r="I458">
        <v>43.517928276241001</v>
      </c>
      <c r="J458">
        <v>-0.63035217112458197</v>
      </c>
      <c r="K458">
        <v>2348.0668462681401</v>
      </c>
      <c r="L458">
        <v>1727.12735210136</v>
      </c>
      <c r="M458">
        <v>27.410333607549799</v>
      </c>
      <c r="N458">
        <v>0.78020672284376902</v>
      </c>
      <c r="O458">
        <v>27.495802957477601</v>
      </c>
      <c r="P458">
        <v>194.360953154616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Row],[Ticker]],[1]!Table2[[Symbol]:[Industry]],2,FALSE),"-")</f>
        <v>-</v>
      </c>
      <c r="D459" t="s">
        <v>512</v>
      </c>
      <c r="E459">
        <v>12226.69047682</v>
      </c>
      <c r="F459">
        <v>786.7</v>
      </c>
      <c r="G459">
        <v>-36.174949244038999</v>
      </c>
      <c r="H459">
        <v>-6.4931029488124796</v>
      </c>
      <c r="I459">
        <v>-14.6250136115888</v>
      </c>
      <c r="J459">
        <v>-2.0630955041691399</v>
      </c>
      <c r="K459">
        <v>830.65013237589199</v>
      </c>
      <c r="L459">
        <v>826.49903312898903</v>
      </c>
      <c r="M459">
        <v>19.4010063708552</v>
      </c>
      <c r="N459">
        <v>0.68812012887570595</v>
      </c>
      <c r="O459">
        <v>30.284733697724601</v>
      </c>
      <c r="P459">
        <v>10.9669229141688</v>
      </c>
      <c r="Q459">
        <v>2.8138223618589999E-2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Row],[Ticker]],[1]!Table2[[Symbol]:[Industry]],2,FALSE),"-")</f>
        <v>-</v>
      </c>
      <c r="D460" t="s">
        <v>274</v>
      </c>
      <c r="E460">
        <v>12132.170954325</v>
      </c>
      <c r="F460">
        <v>1194.75</v>
      </c>
      <c r="G460">
        <v>-12.327029174675801</v>
      </c>
      <c r="H460">
        <v>-8.4570534346607804</v>
      </c>
      <c r="I460">
        <v>-12.004754653041401</v>
      </c>
      <c r="J460">
        <v>2.8746019984197502</v>
      </c>
      <c r="K460">
        <v>1232.7910236851801</v>
      </c>
      <c r="L460">
        <v>1202.64478125047</v>
      </c>
      <c r="M460">
        <v>54.899302851257197</v>
      </c>
      <c r="N460">
        <v>1.0632317087385601</v>
      </c>
      <c r="O460">
        <v>38.0205063820882</v>
      </c>
      <c r="P460">
        <v>20.323279117780299</v>
      </c>
      <c r="Q460">
        <v>0.118804934152294</v>
      </c>
    </row>
    <row r="461" spans="1:17" x14ac:dyDescent="0.3">
      <c r="A461" t="s">
        <v>1041</v>
      </c>
      <c r="B461" t="s">
        <v>1042</v>
      </c>
      <c r="C461" t="str">
        <f>IFERROR(VLOOKUP(Table1[[#This Row],[Ticker]],[1]!Table2[[Symbol]:[Industry]],2,FALSE),"-")</f>
        <v>-</v>
      </c>
      <c r="D461" t="s">
        <v>405</v>
      </c>
      <c r="E461">
        <v>12099.108815052001</v>
      </c>
      <c r="F461">
        <v>195.72</v>
      </c>
      <c r="G461">
        <v>193.51146041908001</v>
      </c>
      <c r="H461">
        <v>5.4660787059411202</v>
      </c>
      <c r="I461">
        <v>-8.4434827421735594</v>
      </c>
      <c r="J461">
        <v>-2.9002896018626001</v>
      </c>
      <c r="K461">
        <v>190.42626627215799</v>
      </c>
      <c r="L461">
        <v>155.238976318417</v>
      </c>
      <c r="M461">
        <v>37.917109770502201</v>
      </c>
      <c r="N461">
        <v>1.8863915508092901</v>
      </c>
      <c r="O461">
        <v>14.653586756591</v>
      </c>
      <c r="P461">
        <v>243.36842105263099</v>
      </c>
      <c r="Q461">
        <v>0.183454285302388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Row],[Ticker]],[1]!Table2[[Symbol]:[Industry]],2,FALSE),"-")</f>
        <v>-</v>
      </c>
      <c r="D462" t="s">
        <v>212</v>
      </c>
      <c r="E462">
        <v>12060.499497860001</v>
      </c>
      <c r="F462">
        <v>512.6</v>
      </c>
      <c r="G462">
        <v>50.860621307509</v>
      </c>
      <c r="H462">
        <v>4.7067557647226401</v>
      </c>
      <c r="I462">
        <v>14.2887650552019</v>
      </c>
      <c r="J462">
        <v>9.0884619542898495</v>
      </c>
      <c r="K462">
        <v>474.17002178200198</v>
      </c>
      <c r="L462">
        <v>414.18153930931197</v>
      </c>
      <c r="M462">
        <v>65.3511812887742</v>
      </c>
      <c r="N462">
        <v>0.78580346051684502</v>
      </c>
      <c r="O462">
        <v>2.7506827936012401</v>
      </c>
      <c r="P462">
        <v>83.071428571428498</v>
      </c>
      <c r="Q462">
        <v>0.14616427192293399</v>
      </c>
    </row>
    <row r="463" spans="1:17" x14ac:dyDescent="0.3">
      <c r="A463" t="s">
        <v>1045</v>
      </c>
      <c r="B463" t="s">
        <v>1046</v>
      </c>
      <c r="C463" t="str">
        <f>IFERROR(VLOOKUP(Table1[[#This Row],[Ticker]],[1]!Table2[[Symbol]:[Industry]],2,FALSE),"-")</f>
        <v>-</v>
      </c>
      <c r="D463" t="s">
        <v>46</v>
      </c>
      <c r="E463">
        <v>12023.990663549999</v>
      </c>
      <c r="F463">
        <v>468.7</v>
      </c>
      <c r="G463">
        <v>10.779217082069</v>
      </c>
      <c r="H463">
        <v>-2.8766404333356999</v>
      </c>
      <c r="I463">
        <v>-3.9163613116395202</v>
      </c>
      <c r="J463">
        <v>-5.8779246490072996</v>
      </c>
      <c r="K463">
        <v>492.654464941725</v>
      </c>
      <c r="L463">
        <v>435.754217629344</v>
      </c>
      <c r="M463">
        <v>19.602153127073699</v>
      </c>
      <c r="N463">
        <v>0.27767324736260401</v>
      </c>
      <c r="O463">
        <v>22.6370812886707</v>
      </c>
      <c r="P463">
        <v>51.144792002579798</v>
      </c>
      <c r="Q463">
        <v>3.3114034099590003E-2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Row],[Ticker]],[1]!Table2[[Symbol]:[Industry]],2,FALSE),"-")</f>
        <v>-</v>
      </c>
      <c r="D464" t="s">
        <v>24</v>
      </c>
      <c r="E464">
        <v>12023.327017632</v>
      </c>
      <c r="F464">
        <v>162.33000000000001</v>
      </c>
      <c r="G464">
        <v>-1.2904827876468601</v>
      </c>
      <c r="H464">
        <v>-2.3930659400077099</v>
      </c>
      <c r="I464">
        <v>12.782294204545799</v>
      </c>
      <c r="J464">
        <v>-0.35568910529658598</v>
      </c>
      <c r="K464">
        <v>160.15807241953701</v>
      </c>
      <c r="L464">
        <v>150.05408266214999</v>
      </c>
      <c r="M464">
        <v>42.973910653359198</v>
      </c>
      <c r="N464">
        <v>1.1669969286577799</v>
      </c>
      <c r="O464">
        <v>8.9262613195342606</v>
      </c>
      <c r="P464">
        <v>35.218658892128197</v>
      </c>
      <c r="Q464">
        <v>-2.2320568423765001E-2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Row],[Ticker]],[1]!Table2[[Symbol]:[Industry]],2,FALSE),"-")</f>
        <v>-</v>
      </c>
      <c r="D465" t="s">
        <v>46</v>
      </c>
      <c r="E465">
        <v>11988.28959936</v>
      </c>
      <c r="F465">
        <v>652.20000000000005</v>
      </c>
      <c r="G465">
        <v>23.762110363386402</v>
      </c>
      <c r="H465">
        <v>-10.2681139738235</v>
      </c>
      <c r="I465">
        <v>18.965045473289202</v>
      </c>
      <c r="J465">
        <v>-4.3289081675979704</v>
      </c>
      <c r="K465">
        <v>665.24021522407497</v>
      </c>
      <c r="L465">
        <v>572.62844622965599</v>
      </c>
      <c r="M465">
        <v>21.004314100626399</v>
      </c>
      <c r="N465">
        <v>0.458146823880694</v>
      </c>
      <c r="O465">
        <v>16.214351425942901</v>
      </c>
      <c r="P465">
        <v>51.077136900625398</v>
      </c>
      <c r="Q465">
        <v>6.5995693357311994E-2</v>
      </c>
    </row>
    <row r="466" spans="1:17" x14ac:dyDescent="0.3">
      <c r="A466" t="s">
        <v>1051</v>
      </c>
      <c r="B466" t="s">
        <v>1052</v>
      </c>
      <c r="C466" t="str">
        <f>IFERROR(VLOOKUP(Table1[[#This Row],[Ticker]],[1]!Table2[[Symbol]:[Industry]],2,FALSE),"-")</f>
        <v>-</v>
      </c>
      <c r="D466" t="s">
        <v>310</v>
      </c>
      <c r="E466">
        <v>11983.062723200001</v>
      </c>
      <c r="F466">
        <v>891.2</v>
      </c>
      <c r="G466">
        <v>-44.106144415404799</v>
      </c>
      <c r="H466">
        <v>-3.3806903735684202</v>
      </c>
      <c r="I466">
        <v>-18.935581297285101</v>
      </c>
      <c r="J466">
        <v>-1.2052157894809199</v>
      </c>
      <c r="K466">
        <v>946.29624330538797</v>
      </c>
      <c r="L466">
        <v>948.78049239386803</v>
      </c>
      <c r="M466">
        <v>25.638074256027402</v>
      </c>
      <c r="N466">
        <v>1.18515832396478</v>
      </c>
      <c r="O466">
        <v>40.035906642728797</v>
      </c>
      <c r="P466">
        <v>13.956908126078901</v>
      </c>
      <c r="Q466">
        <v>-3.8201777244440001E-3</v>
      </c>
    </row>
    <row r="467" spans="1:17" x14ac:dyDescent="0.3">
      <c r="A467" t="s">
        <v>1053</v>
      </c>
      <c r="B467" t="s">
        <v>1054</v>
      </c>
      <c r="C467" t="str">
        <f>IFERROR(VLOOKUP(Table1[[#This Row],[Ticker]],[1]!Table2[[Symbol]:[Industry]],2,FALSE),"-")</f>
        <v>-</v>
      </c>
      <c r="D467" t="s">
        <v>385</v>
      </c>
      <c r="E467">
        <v>11975.551268625</v>
      </c>
      <c r="F467">
        <v>948.65</v>
      </c>
      <c r="G467">
        <v>49.377961816558397</v>
      </c>
      <c r="H467">
        <v>23.654020609014701</v>
      </c>
      <c r="I467">
        <v>66.937239117143704</v>
      </c>
      <c r="J467">
        <v>4.1766449521226798</v>
      </c>
      <c r="K467">
        <v>754.74066797932699</v>
      </c>
      <c r="L467">
        <v>642.57779696187094</v>
      </c>
      <c r="M467">
        <v>69.440291707124203</v>
      </c>
      <c r="N467">
        <v>1.64371683075428</v>
      </c>
      <c r="O467">
        <v>6.7833236704791098</v>
      </c>
      <c r="P467">
        <v>110.811111111111</v>
      </c>
      <c r="Q467">
        <v>7.3436811549118006E-2</v>
      </c>
    </row>
    <row r="468" spans="1:17" x14ac:dyDescent="0.3">
      <c r="A468" t="s">
        <v>1055</v>
      </c>
      <c r="B468" t="s">
        <v>1056</v>
      </c>
      <c r="C468" t="str">
        <f>IFERROR(VLOOKUP(Table1[[#This Row],[Ticker]],[1]!Table2[[Symbol]:[Industry]],2,FALSE),"-")</f>
        <v>-</v>
      </c>
      <c r="D468" t="s">
        <v>75</v>
      </c>
      <c r="E468">
        <v>11857.31188092</v>
      </c>
      <c r="F468">
        <v>574.20000000000005</v>
      </c>
      <c r="G468">
        <v>-37.808131246179599</v>
      </c>
      <c r="H468">
        <v>-6.5808294418387003</v>
      </c>
      <c r="I468">
        <v>-29.0611231234485</v>
      </c>
      <c r="J468">
        <v>-1.2756562025685401</v>
      </c>
      <c r="K468">
        <v>619.65974470034996</v>
      </c>
      <c r="L468">
        <v>650.71605331300498</v>
      </c>
      <c r="M468">
        <v>27.2989705286268</v>
      </c>
      <c r="N468">
        <v>0.693278335456598</v>
      </c>
      <c r="O468">
        <v>43.504005572971003</v>
      </c>
      <c r="P468">
        <v>13.872087258304401</v>
      </c>
      <c r="Q468">
        <v>3.4523070976996001E-2</v>
      </c>
    </row>
    <row r="469" spans="1:17" x14ac:dyDescent="0.3">
      <c r="A469" t="s">
        <v>1057</v>
      </c>
      <c r="B469" t="s">
        <v>1058</v>
      </c>
      <c r="C469" t="str">
        <f>IFERROR(VLOOKUP(Table1[[#This Row],[Ticker]],[1]!Table2[[Symbol]:[Industry]],2,FALSE),"-")</f>
        <v>-</v>
      </c>
      <c r="D469" t="s">
        <v>265</v>
      </c>
      <c r="E469">
        <v>11784.43366558</v>
      </c>
      <c r="F469">
        <v>1771.15</v>
      </c>
      <c r="G469">
        <v>50.846906832581404</v>
      </c>
      <c r="H469">
        <v>3.7701664459966602</v>
      </c>
      <c r="I469">
        <v>40.251746544927201</v>
      </c>
      <c r="J469">
        <v>3.1778539730870698</v>
      </c>
      <c r="K469">
        <v>1696.8906420020101</v>
      </c>
      <c r="L469">
        <v>1377.5912948927401</v>
      </c>
      <c r="M469">
        <v>43.782953356470699</v>
      </c>
      <c r="N469">
        <v>0.62769445221808495</v>
      </c>
      <c r="O469">
        <v>11.2384608869943</v>
      </c>
      <c r="P469">
        <v>110.425329689913</v>
      </c>
      <c r="Q469">
        <v>0.13687051110075099</v>
      </c>
    </row>
    <row r="470" spans="1:17" x14ac:dyDescent="0.3">
      <c r="A470" t="s">
        <v>1059</v>
      </c>
      <c r="B470" t="s">
        <v>1060</v>
      </c>
      <c r="C470" t="str">
        <f>IFERROR(VLOOKUP(Table1[[#This Row],[Ticker]],[1]!Table2[[Symbol]:[Industry]],2,FALSE),"-")</f>
        <v>-</v>
      </c>
      <c r="D470" t="s">
        <v>51</v>
      </c>
      <c r="E470">
        <v>11718.343113839999</v>
      </c>
      <c r="F470">
        <v>1541.65</v>
      </c>
      <c r="G470">
        <v>49.127604929127699</v>
      </c>
      <c r="H470">
        <v>7.4176574187083499</v>
      </c>
      <c r="I470">
        <v>-0.183589834365777</v>
      </c>
      <c r="J470">
        <v>2.1604636509658599</v>
      </c>
      <c r="K470">
        <v>1467.61429657086</v>
      </c>
      <c r="L470">
        <v>1321.5219546132701</v>
      </c>
      <c r="M470">
        <v>49.445625466409403</v>
      </c>
      <c r="N470">
        <v>0.84065470561258904</v>
      </c>
      <c r="O470">
        <v>7.3525119190477701</v>
      </c>
      <c r="P470">
        <v>76.027631879424504</v>
      </c>
      <c r="Q470">
        <v>5.6018041532837001E-2</v>
      </c>
    </row>
    <row r="471" spans="1:17" x14ac:dyDescent="0.3">
      <c r="A471" t="s">
        <v>1061</v>
      </c>
      <c r="B471" t="s">
        <v>1062</v>
      </c>
      <c r="C471" t="str">
        <f>IFERROR(VLOOKUP(Table1[[#This Row],[Ticker]],[1]!Table2[[Symbol]:[Industry]],2,FALSE),"-")</f>
        <v>-</v>
      </c>
      <c r="D471" t="s">
        <v>392</v>
      </c>
      <c r="E471">
        <v>11682.2391708</v>
      </c>
      <c r="F471">
        <v>250.8</v>
      </c>
      <c r="G471">
        <v>127.86845314341301</v>
      </c>
      <c r="H471">
        <v>-0.68528114099067505</v>
      </c>
      <c r="I471">
        <v>-14.677267954740399</v>
      </c>
      <c r="J471">
        <v>-3.5007488708982502</v>
      </c>
      <c r="K471">
        <v>271.57817320303798</v>
      </c>
      <c r="L471">
        <v>219.191806169497</v>
      </c>
      <c r="M471">
        <v>23.1716147566624</v>
      </c>
      <c r="N471">
        <v>1.0794009199880901</v>
      </c>
      <c r="O471">
        <v>53.189792663476801</v>
      </c>
      <c r="P471">
        <v>153.20545179202401</v>
      </c>
      <c r="Q471">
        <v>0.108861124715947</v>
      </c>
    </row>
    <row r="472" spans="1:17" x14ac:dyDescent="0.3">
      <c r="A472" t="s">
        <v>1063</v>
      </c>
      <c r="B472" t="s">
        <v>1064</v>
      </c>
      <c r="C472" t="str">
        <f>IFERROR(VLOOKUP(Table1[[#This Row],[Ticker]],[1]!Table2[[Symbol]:[Industry]],2,FALSE),"-")</f>
        <v>-</v>
      </c>
      <c r="D472" t="s">
        <v>75</v>
      </c>
      <c r="E472">
        <v>11677.220422335</v>
      </c>
      <c r="F472">
        <v>326.95</v>
      </c>
      <c r="G472">
        <v>-33.274489881589901</v>
      </c>
      <c r="H472">
        <v>-11.3712990066679</v>
      </c>
      <c r="I472">
        <v>-17.8639770250916</v>
      </c>
      <c r="J472">
        <v>-4.3452752853249699</v>
      </c>
      <c r="K472">
        <v>344.17563931356699</v>
      </c>
      <c r="L472">
        <v>342.81359864300998</v>
      </c>
      <c r="M472">
        <v>27.023092684878701</v>
      </c>
      <c r="N472">
        <v>1.23254043099346</v>
      </c>
      <c r="O472">
        <v>21.7311515522251</v>
      </c>
      <c r="P472">
        <v>12.238242361826201</v>
      </c>
      <c r="Q472">
        <v>-0.115244785411243</v>
      </c>
    </row>
    <row r="473" spans="1:17" x14ac:dyDescent="0.3">
      <c r="A473" t="s">
        <v>1065</v>
      </c>
      <c r="B473" t="s">
        <v>1066</v>
      </c>
      <c r="C473" t="str">
        <f>IFERROR(VLOOKUP(Table1[[#This Row],[Ticker]],[1]!Table2[[Symbol]:[Industry]],2,FALSE),"-")</f>
        <v>-</v>
      </c>
      <c r="D473" t="s">
        <v>770</v>
      </c>
      <c r="E473">
        <v>11671.088371235001</v>
      </c>
      <c r="F473">
        <v>2485.85</v>
      </c>
      <c r="G473">
        <v>18.217702213623198</v>
      </c>
      <c r="H473">
        <v>-1.93460584594466</v>
      </c>
      <c r="I473">
        <v>-16.233611386560199</v>
      </c>
      <c r="J473">
        <v>5.4874989025618301</v>
      </c>
      <c r="K473">
        <v>2416.29770097442</v>
      </c>
      <c r="L473">
        <v>2310.9443648306601</v>
      </c>
      <c r="M473">
        <v>63.433974242365103</v>
      </c>
      <c r="N473">
        <v>0.84967706898192297</v>
      </c>
      <c r="O473">
        <v>13.7639036949132</v>
      </c>
      <c r="P473">
        <v>57.133375474083401</v>
      </c>
      <c r="Q473">
        <v>4.9039844405422001E-2</v>
      </c>
    </row>
    <row r="474" spans="1:17" x14ac:dyDescent="0.3">
      <c r="A474" t="s">
        <v>1067</v>
      </c>
      <c r="B474" t="s">
        <v>1068</v>
      </c>
      <c r="C474" t="str">
        <f>IFERROR(VLOOKUP(Table1[[#This Row],[Ticker]],[1]!Table2[[Symbol]:[Industry]],2,FALSE),"-")</f>
        <v>-</v>
      </c>
      <c r="D474" t="s">
        <v>109</v>
      </c>
      <c r="E474">
        <v>11648.34</v>
      </c>
      <c r="F474">
        <v>366.3</v>
      </c>
      <c r="G474">
        <v>94.909666345911205</v>
      </c>
      <c r="H474">
        <v>-6.2599745635101796</v>
      </c>
      <c r="I474">
        <v>-35.497734519433202</v>
      </c>
      <c r="J474">
        <v>-2.6256109014369802</v>
      </c>
      <c r="K474">
        <v>399.37115866389701</v>
      </c>
      <c r="L474">
        <v>375.22575284075998</v>
      </c>
      <c r="M474">
        <v>19.356928608641802</v>
      </c>
      <c r="N474">
        <v>0.84397173865424502</v>
      </c>
      <c r="O474">
        <v>38.138138138138103</v>
      </c>
      <c r="P474">
        <v>118.36065573770399</v>
      </c>
      <c r="Q474">
        <v>0.150834097526785</v>
      </c>
    </row>
    <row r="475" spans="1:17" x14ac:dyDescent="0.3">
      <c r="A475" t="s">
        <v>1069</v>
      </c>
      <c r="B475" t="s">
        <v>1070</v>
      </c>
      <c r="C475" t="str">
        <f>IFERROR(VLOOKUP(Table1[[#This Row],[Ticker]],[1]!Table2[[Symbol]:[Industry]],2,FALSE),"-")</f>
        <v>-</v>
      </c>
      <c r="D475" t="s">
        <v>1071</v>
      </c>
      <c r="E475">
        <v>11644.00860196</v>
      </c>
      <c r="F475">
        <v>1711.4</v>
      </c>
      <c r="G475">
        <v>124.416335785413</v>
      </c>
      <c r="H475">
        <v>14.9262198336681</v>
      </c>
      <c r="I475">
        <v>81.767010247924304</v>
      </c>
      <c r="J475">
        <v>-0.67769428406552001</v>
      </c>
      <c r="K475">
        <v>1417.6422414523199</v>
      </c>
      <c r="L475">
        <v>1103.79938273833</v>
      </c>
      <c r="M475">
        <v>65.884953682326795</v>
      </c>
      <c r="N475">
        <v>1.2108887837198199</v>
      </c>
      <c r="O475">
        <v>7.5143157648708403</v>
      </c>
      <c r="P475">
        <v>150.49765807962501</v>
      </c>
      <c r="Q475">
        <v>0.23006529089123401</v>
      </c>
    </row>
    <row r="476" spans="1:17" x14ac:dyDescent="0.3">
      <c r="A476" t="s">
        <v>1072</v>
      </c>
      <c r="B476" t="s">
        <v>1073</v>
      </c>
      <c r="C476" t="str">
        <f>IFERROR(VLOOKUP(Table1[[#This Row],[Ticker]],[1]!Table2[[Symbol]:[Industry]],2,FALSE),"-")</f>
        <v>-</v>
      </c>
      <c r="D476" t="s">
        <v>21</v>
      </c>
      <c r="E476">
        <v>11626.11915036</v>
      </c>
      <c r="F476">
        <v>777.4</v>
      </c>
      <c r="G476">
        <v>-39.452352225714002</v>
      </c>
      <c r="H476">
        <v>-5.2336385278318804</v>
      </c>
      <c r="I476">
        <v>-19.959291004210701</v>
      </c>
      <c r="J476">
        <v>-1.6391322625722899</v>
      </c>
      <c r="K476">
        <v>821.79303213782396</v>
      </c>
      <c r="L476">
        <v>841.59369776238202</v>
      </c>
      <c r="M476">
        <v>23.5325198983587</v>
      </c>
      <c r="N476">
        <v>0.49440903241242501</v>
      </c>
      <c r="O476">
        <v>24.774890661178201</v>
      </c>
      <c r="P476">
        <v>4.9122807017543701</v>
      </c>
      <c r="Q476">
        <v>-0.15210828125503301</v>
      </c>
    </row>
    <row r="477" spans="1:17" x14ac:dyDescent="0.3">
      <c r="A477" t="s">
        <v>1074</v>
      </c>
      <c r="B477" t="s">
        <v>1075</v>
      </c>
      <c r="C477" t="str">
        <f>IFERROR(VLOOKUP(Table1[[#This Row],[Ticker]],[1]!Table2[[Symbol]:[Industry]],2,FALSE),"-")</f>
        <v>-</v>
      </c>
      <c r="D477" t="s">
        <v>310</v>
      </c>
      <c r="E477">
        <v>11560.5906068</v>
      </c>
      <c r="F477">
        <v>2138</v>
      </c>
      <c r="G477">
        <v>11.813521524329801</v>
      </c>
      <c r="H477">
        <v>-10.425566881276399</v>
      </c>
      <c r="I477">
        <v>5.2329970524782103</v>
      </c>
      <c r="J477">
        <v>-5.52240957432321</v>
      </c>
      <c r="K477">
        <v>2245.2046989104701</v>
      </c>
      <c r="L477">
        <v>1994.72672640363</v>
      </c>
      <c r="M477">
        <v>24.3297530391851</v>
      </c>
      <c r="N477">
        <v>0.83218223046694195</v>
      </c>
      <c r="O477">
        <v>28.524321796071</v>
      </c>
      <c r="P477">
        <v>36.696397174003302</v>
      </c>
      <c r="Q477">
        <v>3.6445900108178997E-2</v>
      </c>
    </row>
    <row r="478" spans="1:17" hidden="1" x14ac:dyDescent="0.3">
      <c r="A478" t="s">
        <v>1076</v>
      </c>
      <c r="B478" t="s">
        <v>1077</v>
      </c>
      <c r="C478" t="str">
        <f>IFERROR(VLOOKUP(Table1[[#This Row],[Ticker]],[1]!Table2[[Symbol]:[Industry]],2,FALSE),"-")</f>
        <v>-</v>
      </c>
      <c r="D478" t="s">
        <v>84</v>
      </c>
      <c r="E478">
        <v>11516.9498752</v>
      </c>
      <c r="F478">
        <v>93.37</v>
      </c>
      <c r="G478">
        <v>-41.320644436738498</v>
      </c>
      <c r="H478">
        <v>-1.65741682807963</v>
      </c>
      <c r="I478">
        <v>-13.1404896822804</v>
      </c>
      <c r="J478">
        <v>0.50835461711168195</v>
      </c>
      <c r="K478">
        <v>95.811143478276804</v>
      </c>
      <c r="L478">
        <v>99.338955496985804</v>
      </c>
      <c r="M478">
        <v>13.715137464591701</v>
      </c>
      <c r="N478">
        <v>1.4657558524798999</v>
      </c>
      <c r="O478">
        <v>23.829923958444802</v>
      </c>
      <c r="P478">
        <v>2.7172717271727098</v>
      </c>
    </row>
    <row r="479" spans="1:17" hidden="1" x14ac:dyDescent="0.3">
      <c r="A479" t="s">
        <v>1078</v>
      </c>
      <c r="B479" t="s">
        <v>1079</v>
      </c>
      <c r="C479" t="str">
        <f>IFERROR(VLOOKUP(Table1[[#This Row],[Ticker]],[1]!Table2[[Symbol]:[Industry]],2,FALSE),"-")</f>
        <v>-</v>
      </c>
      <c r="D479" t="s">
        <v>1080</v>
      </c>
      <c r="E479">
        <v>11501.9450677899</v>
      </c>
      <c r="F479">
        <v>1220.95</v>
      </c>
      <c r="G479">
        <v>-4.4847094487479797</v>
      </c>
      <c r="H479">
        <v>-1.9279742668466699</v>
      </c>
      <c r="I479">
        <v>17.259557976975199</v>
      </c>
      <c r="J479">
        <v>0.80728286969406704</v>
      </c>
      <c r="K479">
        <v>1189.8878802297099</v>
      </c>
      <c r="M479">
        <v>38.566240614048901</v>
      </c>
      <c r="N479">
        <v>0.71212917476010995</v>
      </c>
      <c r="O479">
        <v>6.4703714320815697</v>
      </c>
      <c r="P479">
        <v>50.1414166256763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Row],[Ticker]],[1]!Table2[[Symbol]:[Industry]],2,FALSE),"-")</f>
        <v>-</v>
      </c>
      <c r="D480" t="s">
        <v>539</v>
      </c>
      <c r="E480">
        <v>11481.504647260001</v>
      </c>
      <c r="F480">
        <v>866.2</v>
      </c>
      <c r="G480">
        <v>-39.454459206608199</v>
      </c>
      <c r="H480">
        <v>-4.0490755476422304</v>
      </c>
      <c r="I480">
        <v>-8.2638210599717699</v>
      </c>
      <c r="J480">
        <v>-1.20316022629097</v>
      </c>
      <c r="K480">
        <v>879.21746070297797</v>
      </c>
      <c r="L480">
        <v>873.933170264311</v>
      </c>
      <c r="M480">
        <v>31.858336222520499</v>
      </c>
      <c r="N480">
        <v>0.71316409837415096</v>
      </c>
      <c r="O480">
        <v>26.067882706072499</v>
      </c>
      <c r="P480">
        <v>13.741710984177001</v>
      </c>
      <c r="Q480">
        <v>-2.7568742817868998E-2</v>
      </c>
    </row>
    <row r="481" spans="1:17" x14ac:dyDescent="0.3">
      <c r="A481" t="s">
        <v>1083</v>
      </c>
      <c r="B481" t="s">
        <v>1084</v>
      </c>
      <c r="C481" t="str">
        <f>IFERROR(VLOOKUP(Table1[[#This Row],[Ticker]],[1]!Table2[[Symbol]:[Industry]],2,FALSE),"-")</f>
        <v>-</v>
      </c>
      <c r="D481" t="s">
        <v>51</v>
      </c>
      <c r="E481">
        <v>11259.15967008</v>
      </c>
      <c r="F481">
        <v>918.9</v>
      </c>
      <c r="G481">
        <v>18.797457539187299</v>
      </c>
      <c r="H481">
        <v>4.2552794990406797</v>
      </c>
      <c r="I481">
        <v>-5.5130701057547498</v>
      </c>
      <c r="J481">
        <v>10.6061383918255</v>
      </c>
      <c r="K481">
        <v>862.67990258597194</v>
      </c>
      <c r="L481">
        <v>780.46252935166899</v>
      </c>
      <c r="M481">
        <v>64.180062472992205</v>
      </c>
      <c r="N481">
        <v>2.2098021113174702</v>
      </c>
      <c r="O481">
        <v>5.77864838393731</v>
      </c>
      <c r="P481">
        <v>54.177852348993198</v>
      </c>
      <c r="Q481">
        <v>-1.4033101120645999E-2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Row],[Ticker]],[1]!Table2[[Symbol]:[Industry]],2,FALSE),"-")</f>
        <v>-</v>
      </c>
      <c r="D482" t="s">
        <v>75</v>
      </c>
      <c r="E482">
        <v>11252.367368310001</v>
      </c>
      <c r="F482">
        <v>363.1</v>
      </c>
      <c r="G482">
        <v>45.365092772613899</v>
      </c>
      <c r="H482">
        <v>30.917890668622501</v>
      </c>
      <c r="I482">
        <v>41.224502686334603</v>
      </c>
      <c r="J482">
        <v>1.783263192068</v>
      </c>
      <c r="K482">
        <v>298.96103990453901</v>
      </c>
      <c r="L482">
        <v>250.18287904581101</v>
      </c>
      <c r="M482">
        <v>62.092894309098803</v>
      </c>
      <c r="N482">
        <v>0.93688258748090503</v>
      </c>
      <c r="O482">
        <v>6.0313963095565803</v>
      </c>
      <c r="P482">
        <v>110.43175891046</v>
      </c>
      <c r="Q482">
        <v>7.3146113195567006E-2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Row],[Ticker]],[1]!Table2[[Symbol]:[Industry]],2,FALSE),"-")</f>
        <v>-</v>
      </c>
      <c r="D483" t="s">
        <v>133</v>
      </c>
      <c r="E483">
        <v>11204.32316475</v>
      </c>
      <c r="F483">
        <v>428.25</v>
      </c>
      <c r="G483">
        <v>131.79275264383199</v>
      </c>
      <c r="H483">
        <v>10.882974479510899</v>
      </c>
      <c r="I483">
        <v>108.619549612287</v>
      </c>
      <c r="J483">
        <v>-6.7071383060637002</v>
      </c>
      <c r="K483">
        <v>355.16932388801899</v>
      </c>
      <c r="L483">
        <v>255.69241834175</v>
      </c>
      <c r="M483">
        <v>56.1330473944465</v>
      </c>
      <c r="N483">
        <v>1.02609347913146</v>
      </c>
      <c r="O483">
        <v>9.4921190893169705</v>
      </c>
      <c r="P483">
        <v>191.91234109266799</v>
      </c>
      <c r="Q483">
        <v>0.25621987161734799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Row],[Ticker]],[1]!Table2[[Symbol]:[Industry]],2,FALSE),"-")</f>
        <v>-</v>
      </c>
      <c r="D484" t="s">
        <v>101</v>
      </c>
      <c r="E484">
        <v>11202.919870719999</v>
      </c>
      <c r="F484">
        <v>929.2</v>
      </c>
      <c r="G484">
        <v>213.045312249114</v>
      </c>
      <c r="H484">
        <v>7.9583773933735298</v>
      </c>
      <c r="I484">
        <v>11.6523710884385</v>
      </c>
      <c r="J484">
        <v>7.4980470830271004</v>
      </c>
      <c r="K484">
        <v>929.996088864184</v>
      </c>
      <c r="L484">
        <v>737.40859699496696</v>
      </c>
      <c r="M484">
        <v>43.476113268574601</v>
      </c>
      <c r="N484">
        <v>0.64383946910173695</v>
      </c>
      <c r="O484">
        <v>16.229014205768301</v>
      </c>
      <c r="P484">
        <v>263.91644908616098</v>
      </c>
      <c r="Q484">
        <v>0.29810704470722399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Row],[Ticker]],[1]!Table2[[Symbol]:[Industry]],2,FALSE),"-")</f>
        <v>-</v>
      </c>
      <c r="D485" t="s">
        <v>136</v>
      </c>
      <c r="E485">
        <v>11195.83667606</v>
      </c>
      <c r="F485">
        <v>472.1</v>
      </c>
      <c r="G485">
        <v>346.35274737800501</v>
      </c>
      <c r="H485">
        <v>-4.72851674257066</v>
      </c>
      <c r="I485">
        <v>76.5312000575817</v>
      </c>
      <c r="J485">
        <v>11.2832051436556</v>
      </c>
      <c r="K485">
        <v>441.44951282485499</v>
      </c>
      <c r="L485">
        <v>318.37007164289599</v>
      </c>
      <c r="M485">
        <v>55.618899763473898</v>
      </c>
      <c r="N485">
        <v>0.78050241646576801</v>
      </c>
      <c r="O485">
        <v>20.652404151662701</v>
      </c>
      <c r="P485">
        <v>400.90185676392503</v>
      </c>
      <c r="Q485">
        <v>0.13514562357804299</v>
      </c>
    </row>
    <row r="486" spans="1:17" hidden="1" x14ac:dyDescent="0.3">
      <c r="A486" t="s">
        <v>1093</v>
      </c>
      <c r="B486" t="s">
        <v>1094</v>
      </c>
      <c r="C486" t="str">
        <f>IFERROR(VLOOKUP(Table1[[#This Row],[Ticker]],[1]!Table2[[Symbol]:[Industry]],2,FALSE),"-")</f>
        <v>-</v>
      </c>
      <c r="D486" t="s">
        <v>347</v>
      </c>
      <c r="E486">
        <v>11134.96024839</v>
      </c>
      <c r="F486">
        <v>966.3</v>
      </c>
      <c r="G486">
        <v>-35.098007961352302</v>
      </c>
      <c r="H486">
        <v>-10.824609337800601</v>
      </c>
      <c r="I486">
        <v>-18.714073214776999</v>
      </c>
      <c r="J486">
        <v>-2.5668145864032099</v>
      </c>
      <c r="K486">
        <v>1009.29252170504</v>
      </c>
      <c r="L486">
        <v>1004.232124871</v>
      </c>
      <c r="M486">
        <v>28.381569603050099</v>
      </c>
      <c r="N486">
        <v>0.69794095364626596</v>
      </c>
      <c r="O486">
        <v>18.803684156059099</v>
      </c>
      <c r="P486">
        <v>17.8199109918917</v>
      </c>
      <c r="Q486">
        <v>-2.7724168148080999E-2</v>
      </c>
    </row>
    <row r="487" spans="1:17" hidden="1" x14ac:dyDescent="0.3">
      <c r="A487" t="s">
        <v>1095</v>
      </c>
      <c r="B487" t="s">
        <v>1096</v>
      </c>
      <c r="C487" t="str">
        <f>IFERROR(VLOOKUP(Table1[[#This Row],[Ticker]],[1]!Table2[[Symbol]:[Industry]],2,FALSE),"-")</f>
        <v>-</v>
      </c>
      <c r="D487" t="s">
        <v>133</v>
      </c>
      <c r="E487">
        <v>11097.671278595</v>
      </c>
      <c r="F487">
        <v>365.35</v>
      </c>
      <c r="G487">
        <v>78.252373848259197</v>
      </c>
      <c r="H487">
        <v>5.4332373775278402</v>
      </c>
      <c r="I487">
        <v>8.3707062116111608</v>
      </c>
      <c r="J487">
        <v>0.38045306224953901</v>
      </c>
      <c r="K487">
        <v>340.737349334079</v>
      </c>
      <c r="L487">
        <v>281.24504285199703</v>
      </c>
      <c r="M487">
        <v>50.1719872058544</v>
      </c>
      <c r="N487">
        <v>1.5682838276798601</v>
      </c>
      <c r="O487">
        <v>6.4732448337210897</v>
      </c>
      <c r="P487">
        <v>107.64421710713199</v>
      </c>
      <c r="Q487">
        <v>0.16951536783854601</v>
      </c>
    </row>
    <row r="488" spans="1:17" hidden="1" x14ac:dyDescent="0.3">
      <c r="A488" t="s">
        <v>1097</v>
      </c>
      <c r="B488" t="s">
        <v>1098</v>
      </c>
      <c r="C488" t="str">
        <f>IFERROR(VLOOKUP(Table1[[#This Row],[Ticker]],[1]!Table2[[Symbol]:[Industry]],2,FALSE),"-")</f>
        <v>-</v>
      </c>
      <c r="D488" t="s">
        <v>1099</v>
      </c>
      <c r="E488">
        <v>10968.315157499999</v>
      </c>
      <c r="F488">
        <v>1208.45</v>
      </c>
      <c r="G488">
        <v>5.6338023641166597</v>
      </c>
      <c r="H488">
        <v>-13.9478529120803</v>
      </c>
      <c r="I488">
        <v>11.6062740465542</v>
      </c>
      <c r="J488">
        <v>-0.88652729781593198</v>
      </c>
      <c r="K488">
        <v>1307.1984588258099</v>
      </c>
      <c r="M488">
        <v>25.931383138961198</v>
      </c>
      <c r="N488">
        <v>0.59979161024702699</v>
      </c>
      <c r="O488">
        <v>24.696925814059298</v>
      </c>
      <c r="P488">
        <v>50.7641444700892</v>
      </c>
    </row>
    <row r="489" spans="1:17" x14ac:dyDescent="0.3">
      <c r="A489" t="s">
        <v>1100</v>
      </c>
      <c r="B489" t="s">
        <v>1101</v>
      </c>
      <c r="C489" t="str">
        <f>IFERROR(VLOOKUP(Table1[[#This Row],[Ticker]],[1]!Table2[[Symbol]:[Industry]],2,FALSE),"-")</f>
        <v>-</v>
      </c>
      <c r="D489" t="s">
        <v>75</v>
      </c>
      <c r="E489">
        <v>10958.245904834999</v>
      </c>
      <c r="F489">
        <v>1423.05</v>
      </c>
      <c r="G489">
        <v>-6.1157530624640897</v>
      </c>
      <c r="H489">
        <v>-7.3814961647919102</v>
      </c>
      <c r="I489">
        <v>-15.7371350832574</v>
      </c>
      <c r="J489">
        <v>-2.4673330509594602</v>
      </c>
      <c r="K489">
        <v>1526.1399118266099</v>
      </c>
      <c r="L489">
        <v>1449.34909957882</v>
      </c>
      <c r="M489">
        <v>23.980185290733001</v>
      </c>
      <c r="N489">
        <v>0.76652209548175998</v>
      </c>
      <c r="O489">
        <v>26.629422718808101</v>
      </c>
      <c r="P489">
        <v>34.180378105699802</v>
      </c>
      <c r="Q489">
        <v>-1.9607303153421001E-2</v>
      </c>
    </row>
    <row r="490" spans="1:17" x14ac:dyDescent="0.3">
      <c r="A490" t="s">
        <v>1102</v>
      </c>
      <c r="B490" t="s">
        <v>1103</v>
      </c>
      <c r="C490" t="str">
        <f>IFERROR(VLOOKUP(Table1[[#This Row],[Ticker]],[1]!Table2[[Symbol]:[Industry]],2,FALSE),"-")</f>
        <v>-</v>
      </c>
      <c r="D490" t="s">
        <v>313</v>
      </c>
      <c r="E490">
        <v>10946.676792975</v>
      </c>
      <c r="F490">
        <v>138.25</v>
      </c>
      <c r="G490">
        <v>22.212810098794002</v>
      </c>
      <c r="H490">
        <v>-4.39185038914784</v>
      </c>
      <c r="I490">
        <v>-12.6960090308313</v>
      </c>
      <c r="J490">
        <v>-1.1190794181012</v>
      </c>
      <c r="K490">
        <v>144.81848289185299</v>
      </c>
      <c r="L490">
        <v>133.52274973831899</v>
      </c>
      <c r="M490">
        <v>30.1112231148572</v>
      </c>
      <c r="N490">
        <v>0.88592073427108797</v>
      </c>
      <c r="O490">
        <v>14.285714285714199</v>
      </c>
      <c r="P490">
        <v>49.459459459459403</v>
      </c>
      <c r="Q490">
        <v>0.14311664027740501</v>
      </c>
    </row>
    <row r="491" spans="1:17" hidden="1" x14ac:dyDescent="0.3">
      <c r="A491" t="s">
        <v>1104</v>
      </c>
      <c r="B491" t="s">
        <v>1105</v>
      </c>
      <c r="C491" t="str">
        <f>IFERROR(VLOOKUP(Table1[[#This Row],[Ticker]],[1]!Table2[[Symbol]:[Industry]],2,FALSE),"-")</f>
        <v>-</v>
      </c>
      <c r="D491" t="s">
        <v>63</v>
      </c>
      <c r="E491">
        <v>10886.75471488</v>
      </c>
      <c r="F491">
        <v>8262.4</v>
      </c>
      <c r="G491">
        <v>179.89240080600501</v>
      </c>
      <c r="H491">
        <v>1.4830611143080901</v>
      </c>
      <c r="I491">
        <v>90.766289365607193</v>
      </c>
      <c r="J491">
        <v>0.40924804163935802</v>
      </c>
      <c r="K491">
        <v>8610.9317994158191</v>
      </c>
      <c r="L491">
        <v>6792.4610971475304</v>
      </c>
      <c r="M491">
        <v>36.286366400997203</v>
      </c>
      <c r="N491">
        <v>1.8858225045332899</v>
      </c>
      <c r="O491">
        <v>24.393033501161899</v>
      </c>
      <c r="P491">
        <v>210.55816575831599</v>
      </c>
      <c r="Q491">
        <v>0.15739134696846099</v>
      </c>
    </row>
    <row r="492" spans="1:17" hidden="1" x14ac:dyDescent="0.3">
      <c r="A492" t="s">
        <v>1106</v>
      </c>
      <c r="B492" t="s">
        <v>1107</v>
      </c>
      <c r="C492" t="str">
        <f>IFERROR(VLOOKUP(Table1[[#This Row],[Ticker]],[1]!Table2[[Symbol]:[Industry]],2,FALSE),"-")</f>
        <v>-</v>
      </c>
      <c r="D492" t="s">
        <v>713</v>
      </c>
      <c r="E492">
        <v>10739.054693185</v>
      </c>
      <c r="F492">
        <v>114.23</v>
      </c>
      <c r="G492">
        <v>40.7921166090863</v>
      </c>
      <c r="H492">
        <v>2.2562607143442799</v>
      </c>
      <c r="I492">
        <v>4.5142633526559299</v>
      </c>
      <c r="J492">
        <v>0.385211832618858</v>
      </c>
      <c r="K492">
        <v>113.744411607267</v>
      </c>
      <c r="L492">
        <v>99.849601866952796</v>
      </c>
      <c r="M492">
        <v>54.041415573722702</v>
      </c>
      <c r="N492">
        <v>1.0392105437694901</v>
      </c>
      <c r="O492">
        <v>8.0276634859494092</v>
      </c>
      <c r="P492">
        <v>66.734783243322099</v>
      </c>
      <c r="Q492">
        <v>2.1133606920337E-2</v>
      </c>
    </row>
    <row r="493" spans="1:17" x14ac:dyDescent="0.3">
      <c r="A493" t="s">
        <v>1108</v>
      </c>
      <c r="B493" t="s">
        <v>1109</v>
      </c>
      <c r="C493" t="str">
        <f>IFERROR(VLOOKUP(Table1[[#This Row],[Ticker]],[1]!Table2[[Symbol]:[Industry]],2,FALSE),"-")</f>
        <v>-</v>
      </c>
      <c r="D493" t="s">
        <v>385</v>
      </c>
      <c r="E493">
        <v>10677.3714874</v>
      </c>
      <c r="F493">
        <v>193.54</v>
      </c>
      <c r="G493">
        <v>43.985227615168498</v>
      </c>
      <c r="H493">
        <v>-3.0175510203697602</v>
      </c>
      <c r="I493">
        <v>5.8628484979571596</v>
      </c>
      <c r="J493">
        <v>-5.4334103748816096</v>
      </c>
      <c r="K493">
        <v>196.98873989961601</v>
      </c>
      <c r="L493">
        <v>162.17257321834799</v>
      </c>
      <c r="M493">
        <v>28.2807722806584</v>
      </c>
      <c r="N493">
        <v>0.75205063062692601</v>
      </c>
      <c r="O493">
        <v>26.5888188488167</v>
      </c>
      <c r="P493">
        <v>83.885985748218502</v>
      </c>
      <c r="Q493">
        <v>9.3351436830218001E-2</v>
      </c>
    </row>
    <row r="494" spans="1:17" x14ac:dyDescent="0.3">
      <c r="A494" t="s">
        <v>1110</v>
      </c>
      <c r="B494" t="s">
        <v>1111</v>
      </c>
      <c r="C494" t="str">
        <f>IFERROR(VLOOKUP(Table1[[#This Row],[Ticker]],[1]!Table2[[Symbol]:[Industry]],2,FALSE),"-")</f>
        <v>-</v>
      </c>
      <c r="D494" t="s">
        <v>539</v>
      </c>
      <c r="E494">
        <v>10662.86541328</v>
      </c>
      <c r="F494">
        <v>2085.4</v>
      </c>
      <c r="G494">
        <v>-35.067888469007201</v>
      </c>
      <c r="H494">
        <v>-1.1510599881794801</v>
      </c>
      <c r="I494">
        <v>-17.266314704616601</v>
      </c>
      <c r="J494">
        <v>4.2246200294330896</v>
      </c>
      <c r="K494">
        <v>2060.1825938785701</v>
      </c>
      <c r="L494">
        <v>2154.21120762173</v>
      </c>
      <c r="M494">
        <v>52.049004521004598</v>
      </c>
      <c r="N494">
        <v>1.1076982527308099</v>
      </c>
      <c r="O494">
        <v>31.1498992998944</v>
      </c>
      <c r="P494">
        <v>15.342920353982301</v>
      </c>
      <c r="Q494">
        <v>-0.16293514511078899</v>
      </c>
    </row>
    <row r="495" spans="1:17" hidden="1" x14ac:dyDescent="0.3">
      <c r="A495" t="s">
        <v>1112</v>
      </c>
      <c r="B495" t="s">
        <v>1113</v>
      </c>
      <c r="C495" t="str">
        <f>IFERROR(VLOOKUP(Table1[[#This Row],[Ticker]],[1]!Table2[[Symbol]:[Industry]],2,FALSE),"-")</f>
        <v>-</v>
      </c>
      <c r="D495" t="s">
        <v>713</v>
      </c>
      <c r="E495">
        <v>10625.948094249999</v>
      </c>
      <c r="F495">
        <v>510.64</v>
      </c>
      <c r="G495">
        <v>-10.926984552623001</v>
      </c>
      <c r="H495">
        <v>-3.0224795008750598</v>
      </c>
      <c r="I495">
        <v>0.143042393431869</v>
      </c>
      <c r="J495">
        <v>1.5607473206072799</v>
      </c>
      <c r="K495">
        <v>522.15225451138599</v>
      </c>
      <c r="L495">
        <v>492.10451714048702</v>
      </c>
      <c r="M495">
        <v>77.9215973242584</v>
      </c>
      <c r="N495">
        <v>1.0077623581002799</v>
      </c>
      <c r="O495">
        <v>6.8247689174369501</v>
      </c>
      <c r="P495">
        <v>18.725877702859702</v>
      </c>
      <c r="Q495">
        <v>-1.3416788414562999E-2</v>
      </c>
    </row>
    <row r="496" spans="1:17" x14ac:dyDescent="0.3">
      <c r="A496" t="s">
        <v>1114</v>
      </c>
      <c r="B496" t="s">
        <v>1115</v>
      </c>
      <c r="C496" t="str">
        <f>IFERROR(VLOOKUP(Table1[[#This Row],[Ticker]],[1]!Table2[[Symbol]:[Industry]],2,FALSE),"-")</f>
        <v>-</v>
      </c>
      <c r="D496" t="s">
        <v>130</v>
      </c>
      <c r="E496">
        <v>10612.640498250001</v>
      </c>
      <c r="F496">
        <v>348.25</v>
      </c>
      <c r="G496">
        <v>-19.959932427254799</v>
      </c>
      <c r="H496">
        <v>-14.291384704948801</v>
      </c>
      <c r="I496">
        <v>-8.5538165732181195</v>
      </c>
      <c r="J496">
        <v>-2.51683117609879</v>
      </c>
      <c r="K496">
        <v>372.05622571312102</v>
      </c>
      <c r="L496">
        <v>339.494328197936</v>
      </c>
      <c r="M496">
        <v>24.791624016912799</v>
      </c>
      <c r="N496">
        <v>0.87167809389996798</v>
      </c>
      <c r="O496">
        <v>22.842785355348099</v>
      </c>
      <c r="P496">
        <v>37.757120253164501</v>
      </c>
      <c r="Q496">
        <v>0.17174705531746501</v>
      </c>
    </row>
    <row r="497" spans="1:17" x14ac:dyDescent="0.3">
      <c r="A497" t="s">
        <v>1116</v>
      </c>
      <c r="B497" t="s">
        <v>1117</v>
      </c>
      <c r="C497" t="str">
        <f>IFERROR(VLOOKUP(Table1[[#This Row],[Ticker]],[1]!Table2[[Symbol]:[Industry]],2,FALSE),"-")</f>
        <v>-</v>
      </c>
      <c r="D497" t="s">
        <v>136</v>
      </c>
      <c r="E497">
        <v>10609.385569173</v>
      </c>
      <c r="F497">
        <v>197.03</v>
      </c>
      <c r="G497">
        <v>78.119473551576704</v>
      </c>
      <c r="H497">
        <v>-8.9035502338883692</v>
      </c>
      <c r="I497">
        <v>-37.446860531775002</v>
      </c>
      <c r="J497">
        <v>-3.2869349861672301</v>
      </c>
      <c r="K497">
        <v>205.06651152662499</v>
      </c>
      <c r="L497">
        <v>198.002801380905</v>
      </c>
      <c r="M497">
        <v>39.4935324495465</v>
      </c>
      <c r="N497">
        <v>1.22584649340934</v>
      </c>
      <c r="O497">
        <v>44.597269451352503</v>
      </c>
      <c r="P497">
        <v>127.64875794338499</v>
      </c>
      <c r="Q497">
        <v>0.16337590948474001</v>
      </c>
    </row>
    <row r="498" spans="1:17" x14ac:dyDescent="0.3">
      <c r="A498" t="s">
        <v>1118</v>
      </c>
      <c r="B498" t="s">
        <v>1119</v>
      </c>
      <c r="C498" t="str">
        <f>IFERROR(VLOOKUP(Table1[[#This Row],[Ticker]],[1]!Table2[[Symbol]:[Industry]],2,FALSE),"-")</f>
        <v>-</v>
      </c>
      <c r="D498" t="s">
        <v>512</v>
      </c>
      <c r="E498">
        <v>10561.22089375</v>
      </c>
      <c r="F498">
        <v>1656.25</v>
      </c>
      <c r="G498">
        <v>-3.3726065548468598</v>
      </c>
      <c r="H498">
        <v>3.8143931564223101</v>
      </c>
      <c r="I498">
        <v>8.1439316467146998</v>
      </c>
      <c r="J498">
        <v>6.0889202106504401</v>
      </c>
      <c r="K498">
        <v>1554.2837392548399</v>
      </c>
      <c r="L498">
        <v>1469.20638282809</v>
      </c>
      <c r="M498">
        <v>60.598510544354497</v>
      </c>
      <c r="N498">
        <v>1.45037903807325</v>
      </c>
      <c r="O498">
        <v>9.7177358490565897</v>
      </c>
      <c r="P498">
        <v>36.5416323165704</v>
      </c>
      <c r="Q498">
        <v>2.6021084925181001E-2</v>
      </c>
    </row>
    <row r="499" spans="1:17" hidden="1" x14ac:dyDescent="0.3">
      <c r="A499" t="s">
        <v>1120</v>
      </c>
      <c r="B499" t="s">
        <v>1121</v>
      </c>
      <c r="C499" t="str">
        <f>IFERROR(VLOOKUP(Table1[[#This Row],[Ticker]],[1]!Table2[[Symbol]:[Industry]],2,FALSE),"-")</f>
        <v>-</v>
      </c>
      <c r="D499" t="s">
        <v>161</v>
      </c>
      <c r="E499">
        <v>10523.063725455</v>
      </c>
      <c r="F499">
        <v>701.15</v>
      </c>
      <c r="G499">
        <v>645.87327770481602</v>
      </c>
      <c r="H499">
        <v>-9.7244549301644696</v>
      </c>
      <c r="I499">
        <v>106.72933844521999</v>
      </c>
      <c r="J499">
        <v>-4.1258573391536997</v>
      </c>
      <c r="K499">
        <v>716.23304521351497</v>
      </c>
      <c r="L499">
        <v>494.66164954704601</v>
      </c>
      <c r="M499">
        <v>29.283735160798201</v>
      </c>
      <c r="N499">
        <v>0.43013992043533</v>
      </c>
      <c r="O499">
        <v>20.616130642515799</v>
      </c>
      <c r="P499">
        <v>710.10976314269203</v>
      </c>
      <c r="Q499">
        <v>0.25456554917819102</v>
      </c>
    </row>
    <row r="500" spans="1:17" x14ac:dyDescent="0.3">
      <c r="A500" t="s">
        <v>1122</v>
      </c>
      <c r="B500" t="s">
        <v>1123</v>
      </c>
      <c r="C500" t="str">
        <f>IFERROR(VLOOKUP(Table1[[#This Row],[Ticker]],[1]!Table2[[Symbol]:[Industry]],2,FALSE),"-")</f>
        <v>-</v>
      </c>
      <c r="D500" t="s">
        <v>382</v>
      </c>
      <c r="E500">
        <v>10521.473430120001</v>
      </c>
      <c r="F500">
        <v>2601.1</v>
      </c>
      <c r="G500">
        <v>-15.0669840416826</v>
      </c>
      <c r="H500">
        <v>-4.1096833044588097</v>
      </c>
      <c r="I500">
        <v>-14.0651481394</v>
      </c>
      <c r="J500">
        <v>-1.6122885157646401</v>
      </c>
      <c r="K500">
        <v>2602.05143186039</v>
      </c>
      <c r="L500">
        <v>2467.4856205957799</v>
      </c>
      <c r="M500">
        <v>45.0267773758559</v>
      </c>
      <c r="N500">
        <v>0.76735573681052605</v>
      </c>
      <c r="O500">
        <v>15.276229287609</v>
      </c>
      <c r="P500">
        <v>26.491112894205699</v>
      </c>
      <c r="Q500">
        <v>6.4300382012405996E-2</v>
      </c>
    </row>
    <row r="501" spans="1:17" x14ac:dyDescent="0.3">
      <c r="A501" t="s">
        <v>1124</v>
      </c>
      <c r="B501" t="s">
        <v>1125</v>
      </c>
      <c r="C501" t="str">
        <f>IFERROR(VLOOKUP(Table1[[#This Row],[Ticker]],[1]!Table2[[Symbol]:[Industry]],2,FALSE),"-")</f>
        <v>-</v>
      </c>
      <c r="D501" t="s">
        <v>382</v>
      </c>
      <c r="E501">
        <v>10517.59119386</v>
      </c>
      <c r="F501">
        <v>403.4</v>
      </c>
      <c r="G501">
        <v>26.642053440039302</v>
      </c>
      <c r="H501">
        <v>-8.40794423216966</v>
      </c>
      <c r="I501">
        <v>-34.118859094303502</v>
      </c>
      <c r="J501">
        <v>-3.2998478482332501</v>
      </c>
      <c r="K501">
        <v>430.83599828515401</v>
      </c>
      <c r="L501">
        <v>397.13599374663499</v>
      </c>
      <c r="M501">
        <v>22.767078549362001</v>
      </c>
      <c r="N501">
        <v>0.72203938472140194</v>
      </c>
      <c r="O501">
        <v>37.320277640059501</v>
      </c>
      <c r="P501">
        <v>63.983739837398304</v>
      </c>
      <c r="Q501">
        <v>9.2987077701430998E-2</v>
      </c>
    </row>
    <row r="502" spans="1:17" hidden="1" x14ac:dyDescent="0.3">
      <c r="A502" t="s">
        <v>1126</v>
      </c>
      <c r="B502" t="s">
        <v>1127</v>
      </c>
      <c r="C502" t="str">
        <f>IFERROR(VLOOKUP(Table1[[#This Row],[Ticker]],[1]!Table2[[Symbol]:[Industry]],2,FALSE),"-")</f>
        <v>-</v>
      </c>
      <c r="D502" t="s">
        <v>265</v>
      </c>
      <c r="E502">
        <v>10510.515925559999</v>
      </c>
      <c r="F502">
        <v>87.29</v>
      </c>
      <c r="G502">
        <v>193.33656908544199</v>
      </c>
      <c r="H502">
        <v>29.808479346948499</v>
      </c>
      <c r="I502">
        <v>13.018221319721199</v>
      </c>
      <c r="J502">
        <v>9.9788573175686803</v>
      </c>
      <c r="K502">
        <v>76.294552036308104</v>
      </c>
      <c r="L502">
        <v>59.455293375485503</v>
      </c>
      <c r="M502">
        <v>45.943949768769798</v>
      </c>
      <c r="N502">
        <v>1.28417150443578</v>
      </c>
      <c r="O502">
        <v>20.2886928628708</v>
      </c>
      <c r="P502">
        <v>226.317757009345</v>
      </c>
      <c r="Q502">
        <v>9.4963432091124997E-2</v>
      </c>
    </row>
    <row r="503" spans="1:17" x14ac:dyDescent="0.3">
      <c r="A503" t="s">
        <v>1128</v>
      </c>
      <c r="B503" t="s">
        <v>1129</v>
      </c>
      <c r="C503" t="str">
        <f>IFERROR(VLOOKUP(Table1[[#This Row],[Ticker]],[1]!Table2[[Symbol]:[Industry]],2,FALSE),"-")</f>
        <v>-</v>
      </c>
      <c r="D503" t="s">
        <v>274</v>
      </c>
      <c r="E503">
        <v>10453.292315999999</v>
      </c>
      <c r="F503">
        <v>2040</v>
      </c>
      <c r="G503">
        <v>23.242141879440901</v>
      </c>
      <c r="H503">
        <v>1.6335890087058</v>
      </c>
      <c r="I503">
        <v>7.5408606516521299</v>
      </c>
      <c r="J503">
        <v>0.44075713344140199</v>
      </c>
      <c r="K503">
        <v>2001.4127171786799</v>
      </c>
      <c r="L503">
        <v>1789.7126658888401</v>
      </c>
      <c r="M503">
        <v>41.224575920149</v>
      </c>
      <c r="N503">
        <v>0.461224638000441</v>
      </c>
      <c r="O503">
        <v>5.4044117647058698</v>
      </c>
      <c r="P503">
        <v>57.407407407407398</v>
      </c>
      <c r="Q503">
        <v>-5.8946720744441003E-2</v>
      </c>
    </row>
    <row r="504" spans="1:17" x14ac:dyDescent="0.3">
      <c r="A504" t="s">
        <v>1130</v>
      </c>
      <c r="B504" t="s">
        <v>1131</v>
      </c>
      <c r="C504" t="str">
        <f>IFERROR(VLOOKUP(Table1[[#This Row],[Ticker]],[1]!Table2[[Symbol]:[Industry]],2,FALSE),"-")</f>
        <v>-</v>
      </c>
      <c r="D504" t="s">
        <v>465</v>
      </c>
      <c r="E504">
        <v>10447.40025522</v>
      </c>
      <c r="F504">
        <v>2142.3000000000002</v>
      </c>
      <c r="G504">
        <v>23.435412457457002</v>
      </c>
      <c r="H504">
        <v>-4.4791196018771897</v>
      </c>
      <c r="I504">
        <v>-3.7486063029876702</v>
      </c>
      <c r="J504">
        <v>1.9972517262428999</v>
      </c>
      <c r="K504">
        <v>2081.97597211218</v>
      </c>
      <c r="L504">
        <v>1955.2634727335801</v>
      </c>
      <c r="M504">
        <v>56.836394908059802</v>
      </c>
      <c r="N504">
        <v>1.13656677559107</v>
      </c>
      <c r="O504">
        <v>9.6951874153946491</v>
      </c>
      <c r="P504">
        <v>49.026973443940101</v>
      </c>
      <c r="Q504">
        <v>0.20176479203269099</v>
      </c>
    </row>
    <row r="505" spans="1:17" hidden="1" x14ac:dyDescent="0.3">
      <c r="A505" t="s">
        <v>1132</v>
      </c>
      <c r="B505" t="s">
        <v>1133</v>
      </c>
      <c r="C505" t="str">
        <f>IFERROR(VLOOKUP(Table1[[#This Row],[Ticker]],[1]!Table2[[Symbol]:[Industry]],2,FALSE),"-")</f>
        <v>-</v>
      </c>
      <c r="D505" t="s">
        <v>432</v>
      </c>
      <c r="E505">
        <v>10410.356994960001</v>
      </c>
      <c r="F505">
        <v>9215.7000000000007</v>
      </c>
      <c r="G505">
        <v>65.415391918923603</v>
      </c>
      <c r="H505">
        <v>6.2292964963607202</v>
      </c>
      <c r="I505">
        <v>-17.808074576823699</v>
      </c>
      <c r="J505">
        <v>5.1116103099516899</v>
      </c>
      <c r="K505">
        <v>8812.4114783329205</v>
      </c>
      <c r="L505">
        <v>8009.0704316479996</v>
      </c>
      <c r="M505">
        <v>53.578987458842697</v>
      </c>
      <c r="N505">
        <v>2.02635334334864</v>
      </c>
      <c r="O505">
        <v>12.730991677246401</v>
      </c>
      <c r="P505">
        <v>90.014432989690704</v>
      </c>
      <c r="Q505">
        <v>0.17179290473915901</v>
      </c>
    </row>
    <row r="506" spans="1:17" x14ac:dyDescent="0.3">
      <c r="A506" t="s">
        <v>1134</v>
      </c>
      <c r="B506" t="s">
        <v>1135</v>
      </c>
      <c r="C506" t="str">
        <f>IFERROR(VLOOKUP(Table1[[#This Row],[Ticker]],[1]!Table2[[Symbol]:[Industry]],2,FALSE),"-")</f>
        <v>-</v>
      </c>
      <c r="D506" t="s">
        <v>1136</v>
      </c>
      <c r="E506">
        <v>10347.443376494901</v>
      </c>
      <c r="F506">
        <v>951.95</v>
      </c>
      <c r="G506">
        <v>-40.429488530114298</v>
      </c>
      <c r="H506">
        <v>-6.9406031028276898</v>
      </c>
      <c r="I506">
        <v>-27.737761790302201</v>
      </c>
      <c r="J506">
        <v>-2.6377649906819798</v>
      </c>
      <c r="K506">
        <v>980.40808845995105</v>
      </c>
      <c r="L506">
        <v>1025.5613942791199</v>
      </c>
      <c r="M506">
        <v>22.132983665032398</v>
      </c>
      <c r="N506">
        <v>0.78194646977990001</v>
      </c>
      <c r="O506">
        <v>36.246651609853402</v>
      </c>
      <c r="P506">
        <v>11.469555035128799</v>
      </c>
      <c r="Q506">
        <v>-6.9525392537098996E-2</v>
      </c>
    </row>
    <row r="507" spans="1:17" x14ac:dyDescent="0.3">
      <c r="A507" t="s">
        <v>1137</v>
      </c>
      <c r="B507" t="s">
        <v>1138</v>
      </c>
      <c r="C507" t="str">
        <f>IFERROR(VLOOKUP(Table1[[#This Row],[Ticker]],[1]!Table2[[Symbol]:[Industry]],2,FALSE),"-")</f>
        <v>-</v>
      </c>
      <c r="D507" t="s">
        <v>371</v>
      </c>
      <c r="E507">
        <v>10327.986589905</v>
      </c>
      <c r="F507">
        <v>297.45</v>
      </c>
      <c r="G507">
        <v>40.188826052653901</v>
      </c>
      <c r="H507">
        <v>14.1914719973215</v>
      </c>
      <c r="I507">
        <v>54.295761398191601</v>
      </c>
      <c r="J507">
        <v>6.7480880867994504</v>
      </c>
      <c r="K507">
        <v>267.025329287121</v>
      </c>
      <c r="L507">
        <v>217.64241300355201</v>
      </c>
      <c r="M507">
        <v>57.409770361369603</v>
      </c>
      <c r="N507">
        <v>0.89442425064172704</v>
      </c>
      <c r="O507">
        <v>6.1018658598083801</v>
      </c>
      <c r="P507">
        <v>102.89904502046301</v>
      </c>
      <c r="Q507">
        <v>0.15990463259019799</v>
      </c>
    </row>
    <row r="508" spans="1:17" hidden="1" x14ac:dyDescent="0.3">
      <c r="A508" t="s">
        <v>1139</v>
      </c>
      <c r="B508" t="s">
        <v>1140</v>
      </c>
      <c r="C508" t="str">
        <f>IFERROR(VLOOKUP(Table1[[#This Row],[Ticker]],[1]!Table2[[Symbol]:[Industry]],2,FALSE),"-")</f>
        <v>-</v>
      </c>
      <c r="D508" t="s">
        <v>265</v>
      </c>
      <c r="E508">
        <v>10307.770149600001</v>
      </c>
      <c r="F508">
        <v>5078.7</v>
      </c>
      <c r="G508">
        <v>27.599745287403199</v>
      </c>
      <c r="H508">
        <v>-2.09418578139968</v>
      </c>
      <c r="I508">
        <v>29.316246100847302</v>
      </c>
      <c r="J508">
        <v>0.63622254156260705</v>
      </c>
      <c r="K508">
        <v>5084.7136148551799</v>
      </c>
      <c r="L508">
        <v>4172.4751888466399</v>
      </c>
      <c r="M508">
        <v>37.356804774611803</v>
      </c>
      <c r="N508">
        <v>0.97786814977548697</v>
      </c>
      <c r="O508">
        <v>13.0870104554315</v>
      </c>
      <c r="P508">
        <v>70.532041703742195</v>
      </c>
      <c r="Q508">
        <v>0.16186200545401899</v>
      </c>
    </row>
    <row r="509" spans="1:17" x14ac:dyDescent="0.3">
      <c r="A509" t="s">
        <v>1141</v>
      </c>
      <c r="B509" t="s">
        <v>1142</v>
      </c>
      <c r="C509" t="str">
        <f>IFERROR(VLOOKUP(Table1[[#This Row],[Ticker]],[1]!Table2[[Symbol]:[Industry]],2,FALSE),"-")</f>
        <v>-</v>
      </c>
      <c r="D509" t="s">
        <v>542</v>
      </c>
      <c r="E509">
        <v>10284.824615</v>
      </c>
      <c r="F509">
        <v>772.4</v>
      </c>
      <c r="G509">
        <v>-19.0165730909468</v>
      </c>
      <c r="H509">
        <v>-10.914981216423699</v>
      </c>
      <c r="I509">
        <v>-14.994260308681501</v>
      </c>
      <c r="J509">
        <v>-5.09123504768327</v>
      </c>
      <c r="K509">
        <v>833.95899590151498</v>
      </c>
      <c r="L509">
        <v>785.56585179067804</v>
      </c>
      <c r="M509">
        <v>17.7875044073479</v>
      </c>
      <c r="N509">
        <v>1.0294851452365501</v>
      </c>
      <c r="O509">
        <v>21.439668565510001</v>
      </c>
      <c r="P509">
        <v>13.588235294117601</v>
      </c>
      <c r="Q509">
        <v>3.0297507980242999E-2</v>
      </c>
    </row>
    <row r="510" spans="1:17" x14ac:dyDescent="0.3">
      <c r="A510" t="s">
        <v>1143</v>
      </c>
      <c r="B510" t="s">
        <v>1144</v>
      </c>
      <c r="C510" t="str">
        <f>IFERROR(VLOOKUP(Table1[[#This Row],[Ticker]],[1]!Table2[[Symbol]:[Industry]],2,FALSE),"-")</f>
        <v>-</v>
      </c>
      <c r="D510" t="s">
        <v>78</v>
      </c>
      <c r="E510">
        <v>10282.766885700001</v>
      </c>
      <c r="F510">
        <v>212.7</v>
      </c>
      <c r="G510">
        <v>51.269927344887599</v>
      </c>
      <c r="H510">
        <v>-2.28250645169163</v>
      </c>
      <c r="I510">
        <v>7.2996727883318497</v>
      </c>
      <c r="J510">
        <v>-4.3782855395741702</v>
      </c>
      <c r="K510">
        <v>215.43629889693699</v>
      </c>
      <c r="L510">
        <v>187.53760902728601</v>
      </c>
      <c r="M510">
        <v>35.5305894338196</v>
      </c>
      <c r="N510">
        <v>0.86253241558243898</v>
      </c>
      <c r="O510">
        <v>14.405265632346</v>
      </c>
      <c r="P510">
        <v>84.076157507572404</v>
      </c>
      <c r="Q510">
        <v>7.7823237834396E-2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Row],[Ticker]],[1]!Table2[[Symbol]:[Industry]],2,FALSE),"-")</f>
        <v>-</v>
      </c>
      <c r="D511" t="s">
        <v>465</v>
      </c>
      <c r="E511">
        <v>10105.4136011399</v>
      </c>
      <c r="F511">
        <v>386.1</v>
      </c>
      <c r="G511">
        <v>156.95246909122</v>
      </c>
      <c r="H511">
        <v>-5.6735312361597998</v>
      </c>
      <c r="I511">
        <v>14.6998577155713</v>
      </c>
      <c r="J511">
        <v>2.6633492961782999</v>
      </c>
      <c r="K511">
        <v>370.29353468955799</v>
      </c>
      <c r="L511">
        <v>303.17459268278799</v>
      </c>
      <c r="M511">
        <v>59.0782631920612</v>
      </c>
      <c r="N511">
        <v>1.40137090895353</v>
      </c>
      <c r="O511">
        <v>8.7801087801087707</v>
      </c>
      <c r="P511">
        <v>186.95652173913001</v>
      </c>
      <c r="Q511">
        <v>0.158360913878869</v>
      </c>
    </row>
    <row r="512" spans="1:17" hidden="1" x14ac:dyDescent="0.3">
      <c r="A512" t="s">
        <v>1147</v>
      </c>
      <c r="B512" t="s">
        <v>1148</v>
      </c>
      <c r="C512" t="str">
        <f>IFERROR(VLOOKUP(Table1[[#This Row],[Ticker]],[1]!Table2[[Symbol]:[Industry]],2,FALSE),"-")</f>
        <v>-</v>
      </c>
      <c r="D512" t="s">
        <v>130</v>
      </c>
      <c r="E512">
        <v>10101.317692819999</v>
      </c>
      <c r="F512">
        <v>724.3</v>
      </c>
      <c r="G512">
        <v>28.37407252925</v>
      </c>
      <c r="H512">
        <v>-5.55422242954611</v>
      </c>
      <c r="I512">
        <v>10.3405518825942</v>
      </c>
      <c r="J512">
        <v>-4.8819021761021899</v>
      </c>
      <c r="K512">
        <v>724.17854901040096</v>
      </c>
      <c r="L512">
        <v>616.93520030571995</v>
      </c>
      <c r="M512">
        <v>35.432149775248597</v>
      </c>
      <c r="N512">
        <v>1.1434709620722401</v>
      </c>
      <c r="O512">
        <v>14.5934005246444</v>
      </c>
      <c r="P512">
        <v>81.074999999999903</v>
      </c>
      <c r="Q512">
        <v>9.697167691828E-2</v>
      </c>
    </row>
    <row r="513" spans="1:17" hidden="1" x14ac:dyDescent="0.3">
      <c r="A513" t="s">
        <v>1149</v>
      </c>
      <c r="B513" t="s">
        <v>1150</v>
      </c>
      <c r="C513" t="str">
        <f>IFERROR(VLOOKUP(Table1[[#This Row],[Ticker]],[1]!Table2[[Symbol]:[Industry]],2,FALSE),"-")</f>
        <v>-</v>
      </c>
      <c r="D513" t="s">
        <v>347</v>
      </c>
      <c r="E513">
        <v>10082.547755</v>
      </c>
      <c r="F513">
        <v>1462.15</v>
      </c>
      <c r="G513">
        <v>42.339166379538597</v>
      </c>
      <c r="H513">
        <v>7.5781088955584899</v>
      </c>
      <c r="I513">
        <v>45.472421624828499</v>
      </c>
      <c r="J513">
        <v>6.9618001518764903</v>
      </c>
      <c r="K513">
        <v>1148.01979619641</v>
      </c>
      <c r="L513">
        <v>1016.2939140759401</v>
      </c>
      <c r="M513">
        <v>86.230549205057599</v>
      </c>
      <c r="N513">
        <v>2.1274727063840801</v>
      </c>
      <c r="O513">
        <v>0.95065485757275203</v>
      </c>
      <c r="P513">
        <v>78.310975609756099</v>
      </c>
      <c r="Q513">
        <v>3.2676648175674998E-2</v>
      </c>
    </row>
    <row r="514" spans="1:17" hidden="1" x14ac:dyDescent="0.3">
      <c r="A514" t="s">
        <v>1151</v>
      </c>
      <c r="B514" t="s">
        <v>1152</v>
      </c>
      <c r="C514" t="str">
        <f>IFERROR(VLOOKUP(Table1[[#This Row],[Ticker]],[1]!Table2[[Symbol]:[Industry]],2,FALSE),"-")</f>
        <v>-</v>
      </c>
      <c r="D514" t="s">
        <v>106</v>
      </c>
      <c r="E514">
        <v>10059.768410639999</v>
      </c>
      <c r="F514">
        <v>8802.2999999999993</v>
      </c>
      <c r="G514">
        <v>32.595738399568802</v>
      </c>
      <c r="H514">
        <v>-5.2887465366812698</v>
      </c>
      <c r="I514">
        <v>6.3088157671216702</v>
      </c>
      <c r="J514">
        <v>-3.6594673863564098</v>
      </c>
      <c r="K514">
        <v>8759.6129424691098</v>
      </c>
      <c r="L514">
        <v>7800.9297689363302</v>
      </c>
      <c r="M514">
        <v>27.842241116916</v>
      </c>
      <c r="N514">
        <v>1.1300296657420199</v>
      </c>
      <c r="O514">
        <v>7.9263374345341697</v>
      </c>
      <c r="P514">
        <v>56.903743315508002</v>
      </c>
      <c r="Q514">
        <v>8.6581712673666003E-2</v>
      </c>
    </row>
    <row r="515" spans="1:17" x14ac:dyDescent="0.3">
      <c r="A515" t="s">
        <v>1153</v>
      </c>
      <c r="B515" t="s">
        <v>1154</v>
      </c>
      <c r="C515" t="str">
        <f>IFERROR(VLOOKUP(Table1[[#This Row],[Ticker]],[1]!Table2[[Symbol]:[Industry]],2,FALSE),"-")</f>
        <v>-</v>
      </c>
      <c r="D515" t="s">
        <v>21</v>
      </c>
      <c r="E515">
        <v>9993.9838491800001</v>
      </c>
      <c r="F515">
        <v>485.15</v>
      </c>
      <c r="G515">
        <v>6.7010516738075498</v>
      </c>
      <c r="H515">
        <v>-5.1305307384141798</v>
      </c>
      <c r="I515">
        <v>-16.813432905713501</v>
      </c>
      <c r="J515">
        <v>-4.5663554483887498</v>
      </c>
      <c r="K515">
        <v>511.29332301458498</v>
      </c>
      <c r="L515">
        <v>481.04437534554</v>
      </c>
      <c r="M515">
        <v>26.8671017743698</v>
      </c>
      <c r="N515">
        <v>1.54491878800553</v>
      </c>
      <c r="O515">
        <v>18.5200453467999</v>
      </c>
      <c r="P515">
        <v>30.346587855991402</v>
      </c>
      <c r="Q515">
        <v>-7.9392480519284006E-2</v>
      </c>
    </row>
    <row r="516" spans="1:17" x14ac:dyDescent="0.3">
      <c r="A516" t="s">
        <v>1155</v>
      </c>
      <c r="B516" t="s">
        <v>1156</v>
      </c>
      <c r="C516" t="str">
        <f>IFERROR(VLOOKUP(Table1[[#This Row],[Ticker]],[1]!Table2[[Symbol]:[Industry]],2,FALSE),"-")</f>
        <v>-</v>
      </c>
      <c r="D516" t="s">
        <v>932</v>
      </c>
      <c r="E516">
        <v>9988.2486384000003</v>
      </c>
      <c r="F516">
        <v>1358.4</v>
      </c>
      <c r="G516">
        <v>62.224862875574502</v>
      </c>
      <c r="H516">
        <v>5.7353080639082403</v>
      </c>
      <c r="I516">
        <v>10.211438218981099</v>
      </c>
      <c r="J516">
        <v>-2.5324982524248502E-2</v>
      </c>
      <c r="K516">
        <v>1318.11912063309</v>
      </c>
      <c r="L516">
        <v>1054.79252506789</v>
      </c>
      <c r="M516">
        <v>35.542374186855398</v>
      </c>
      <c r="N516">
        <v>0.85770069460525</v>
      </c>
      <c r="O516">
        <v>17.141489988221402</v>
      </c>
      <c r="P516">
        <v>107.07317073170699</v>
      </c>
      <c r="Q516">
        <v>6.0271434062267003E-2</v>
      </c>
    </row>
    <row r="517" spans="1:17" x14ac:dyDescent="0.3">
      <c r="A517" t="s">
        <v>1157</v>
      </c>
      <c r="B517" t="s">
        <v>1158</v>
      </c>
      <c r="C517" t="str">
        <f>IFERROR(VLOOKUP(Table1[[#This Row],[Ticker]],[1]!Table2[[Symbol]:[Industry]],2,FALSE),"-")</f>
        <v>-</v>
      </c>
      <c r="D517" t="s">
        <v>46</v>
      </c>
      <c r="E517">
        <v>9940.2369369999997</v>
      </c>
      <c r="F517">
        <v>353.45</v>
      </c>
      <c r="G517">
        <v>23.3942656046015</v>
      </c>
      <c r="H517">
        <v>0.17445685607660699</v>
      </c>
      <c r="I517">
        <v>13.766622981831301</v>
      </c>
      <c r="J517">
        <v>-5.0141184167863599</v>
      </c>
      <c r="K517">
        <v>350.41261504755897</v>
      </c>
      <c r="L517">
        <v>300.17848757665399</v>
      </c>
      <c r="M517">
        <v>36.217938664103997</v>
      </c>
      <c r="N517">
        <v>1.19311687343657</v>
      </c>
      <c r="O517">
        <v>17.527231574480101</v>
      </c>
      <c r="P517">
        <v>49.292502639915497</v>
      </c>
      <c r="Q517">
        <v>-8.63020690825E-4</v>
      </c>
    </row>
    <row r="518" spans="1:17" x14ac:dyDescent="0.3">
      <c r="A518" t="s">
        <v>1159</v>
      </c>
      <c r="B518" t="s">
        <v>1160</v>
      </c>
      <c r="C518" t="str">
        <f>IFERROR(VLOOKUP(Table1[[#This Row],[Ticker]],[1]!Table2[[Symbol]:[Industry]],2,FALSE),"-")</f>
        <v>-</v>
      </c>
      <c r="D518" t="s">
        <v>867</v>
      </c>
      <c r="E518">
        <v>9878.8699190160005</v>
      </c>
      <c r="F518">
        <v>71.540000000000006</v>
      </c>
      <c r="G518">
        <v>27.047488782826399</v>
      </c>
      <c r="H518">
        <v>-10.729827887688399</v>
      </c>
      <c r="I518">
        <v>-28.434744896661101</v>
      </c>
      <c r="J518">
        <v>-4.2657253212311499</v>
      </c>
      <c r="K518">
        <v>77.209724720507296</v>
      </c>
      <c r="L518">
        <v>72.610716445798602</v>
      </c>
      <c r="M518">
        <v>28.516201623951499</v>
      </c>
      <c r="N518">
        <v>0.77916592740006196</v>
      </c>
      <c r="O518">
        <v>32.5831702544031</v>
      </c>
      <c r="P518">
        <v>58.625277161862499</v>
      </c>
      <c r="Q518">
        <v>2.1406050901063001E-2</v>
      </c>
    </row>
    <row r="519" spans="1:17" x14ac:dyDescent="0.3">
      <c r="A519" t="s">
        <v>1161</v>
      </c>
      <c r="B519" t="s">
        <v>1162</v>
      </c>
      <c r="C519" t="str">
        <f>IFERROR(VLOOKUP(Table1[[#This Row],[Ticker]],[1]!Table2[[Symbol]:[Industry]],2,FALSE),"-")</f>
        <v>-</v>
      </c>
      <c r="D519" t="s">
        <v>539</v>
      </c>
      <c r="E519">
        <v>9875.2120745600005</v>
      </c>
      <c r="F519">
        <v>2785.3</v>
      </c>
      <c r="G519">
        <v>-16.764213142083001</v>
      </c>
      <c r="H519">
        <v>-6.6618445896852698</v>
      </c>
      <c r="I519">
        <v>-5.2419469569978103</v>
      </c>
      <c r="J519">
        <v>1.90572508326493</v>
      </c>
      <c r="K519">
        <v>2781.6170862588201</v>
      </c>
      <c r="L519">
        <v>2668.3807221226102</v>
      </c>
      <c r="M519">
        <v>37.940019603041897</v>
      </c>
      <c r="N519">
        <v>0.60744449767054898</v>
      </c>
      <c r="O519">
        <v>15.177898251534801</v>
      </c>
      <c r="P519">
        <v>23.9563862928348</v>
      </c>
      <c r="Q519">
        <v>-7.1568962975117001E-2</v>
      </c>
    </row>
    <row r="520" spans="1:17" x14ac:dyDescent="0.3">
      <c r="A520" t="s">
        <v>1163</v>
      </c>
      <c r="B520" t="s">
        <v>1164</v>
      </c>
      <c r="C520" t="str">
        <f>IFERROR(VLOOKUP(Table1[[#This Row],[Ticker]],[1]!Table2[[Symbol]:[Industry]],2,FALSE),"-")</f>
        <v>-</v>
      </c>
      <c r="D520" t="s">
        <v>1165</v>
      </c>
      <c r="E520">
        <v>9839.2221815619996</v>
      </c>
      <c r="F520">
        <v>93.98</v>
      </c>
      <c r="G520">
        <v>36.221713092609001</v>
      </c>
      <c r="H520">
        <v>3.1079734870278899</v>
      </c>
      <c r="I520">
        <v>-26.752033564752299</v>
      </c>
      <c r="J520">
        <v>-3.4283044861448499</v>
      </c>
      <c r="K520">
        <v>86.086531784371999</v>
      </c>
      <c r="L520">
        <v>85.613684383698498</v>
      </c>
      <c r="M520">
        <v>59.017684784706397</v>
      </c>
      <c r="N520">
        <v>2.9357293256981798</v>
      </c>
      <c r="O520">
        <v>44.392423919982903</v>
      </c>
      <c r="P520">
        <v>62.5951557093425</v>
      </c>
      <c r="Q520">
        <v>6.0192770979595002E-2</v>
      </c>
    </row>
    <row r="521" spans="1:17" x14ac:dyDescent="0.3">
      <c r="A521" t="s">
        <v>1166</v>
      </c>
      <c r="B521" t="s">
        <v>1167</v>
      </c>
      <c r="C521" t="str">
        <f>IFERROR(VLOOKUP(Table1[[#This Row],[Ticker]],[1]!Table2[[Symbol]:[Industry]],2,FALSE),"-")</f>
        <v>-</v>
      </c>
      <c r="D521" t="s">
        <v>127</v>
      </c>
      <c r="E521">
        <v>9820.8769667699999</v>
      </c>
      <c r="F521">
        <v>1154.8499999999999</v>
      </c>
      <c r="G521">
        <v>24.126902143795402</v>
      </c>
      <c r="H521">
        <v>14.4819083930083</v>
      </c>
      <c r="I521">
        <v>29.496111736568299</v>
      </c>
      <c r="J521">
        <v>-5.3041574777690101</v>
      </c>
      <c r="K521">
        <v>1099.87283469149</v>
      </c>
      <c r="L521">
        <v>938.93519134682697</v>
      </c>
      <c r="M521">
        <v>36.201790206377602</v>
      </c>
      <c r="N521">
        <v>0.68945390585418997</v>
      </c>
      <c r="O521">
        <v>15.1058579036238</v>
      </c>
      <c r="P521">
        <v>66.632999062116696</v>
      </c>
      <c r="Q521">
        <v>1.951545997131E-3</v>
      </c>
    </row>
    <row r="522" spans="1:17" x14ac:dyDescent="0.3">
      <c r="A522" t="s">
        <v>1168</v>
      </c>
      <c r="B522" t="s">
        <v>1169</v>
      </c>
      <c r="C522" t="str">
        <f>IFERROR(VLOOKUP(Table1[[#This Row],[Ticker]],[1]!Table2[[Symbol]:[Industry]],2,FALSE),"-")</f>
        <v>-</v>
      </c>
      <c r="D522" t="s">
        <v>51</v>
      </c>
      <c r="E522">
        <v>9797.2281195600008</v>
      </c>
      <c r="F522">
        <v>1065.4000000000001</v>
      </c>
      <c r="G522">
        <v>117.83681472533399</v>
      </c>
      <c r="H522">
        <v>11.902948532376399</v>
      </c>
      <c r="I522">
        <v>38.883314641922098</v>
      </c>
      <c r="J522">
        <v>1.54453008601555</v>
      </c>
      <c r="K522">
        <v>957.70209044223395</v>
      </c>
      <c r="L522">
        <v>784.806362337309</v>
      </c>
      <c r="M522">
        <v>64.312722621834993</v>
      </c>
      <c r="N522">
        <v>1.5697296397242899</v>
      </c>
      <c r="O522">
        <v>5.4064201238971101</v>
      </c>
      <c r="P522">
        <v>158.529483135161</v>
      </c>
      <c r="Q522">
        <v>3.9504744257872003E-2</v>
      </c>
    </row>
    <row r="523" spans="1:17" x14ac:dyDescent="0.3">
      <c r="A523" t="s">
        <v>1170</v>
      </c>
      <c r="B523" t="s">
        <v>1171</v>
      </c>
      <c r="C523" t="str">
        <f>IFERROR(VLOOKUP(Table1[[#This Row],[Ticker]],[1]!Table2[[Symbol]:[Industry]],2,FALSE),"-")</f>
        <v>-</v>
      </c>
      <c r="D523" t="s">
        <v>230</v>
      </c>
      <c r="E523">
        <v>9771.7103339099995</v>
      </c>
      <c r="F523">
        <v>500.15</v>
      </c>
      <c r="G523">
        <v>-15.0475951741016</v>
      </c>
      <c r="H523">
        <v>-13.692081288440299</v>
      </c>
      <c r="I523">
        <v>-26.4163598644339</v>
      </c>
      <c r="J523">
        <v>-3.5603021857742001</v>
      </c>
      <c r="K523">
        <v>554.16591339503202</v>
      </c>
      <c r="L523">
        <v>549.759294464552</v>
      </c>
      <c r="M523">
        <v>32.984776003674803</v>
      </c>
      <c r="N523">
        <v>1.66100802303693</v>
      </c>
      <c r="O523">
        <v>41.837448765370297</v>
      </c>
      <c r="P523">
        <v>21.322013341419002</v>
      </c>
      <c r="Q523">
        <v>-6.6703115022859E-2</v>
      </c>
    </row>
    <row r="524" spans="1:17" hidden="1" x14ac:dyDescent="0.3">
      <c r="A524" t="s">
        <v>1172</v>
      </c>
      <c r="B524" t="s">
        <v>1173</v>
      </c>
      <c r="C524" t="str">
        <f>IFERROR(VLOOKUP(Table1[[#This Row],[Ticker]],[1]!Table2[[Symbol]:[Industry]],2,FALSE),"-")</f>
        <v>-</v>
      </c>
      <c r="D524" t="s">
        <v>265</v>
      </c>
      <c r="E524">
        <v>9755.5573203000004</v>
      </c>
      <c r="F524">
        <v>6337.65</v>
      </c>
      <c r="G524">
        <v>10.8418827280132</v>
      </c>
      <c r="H524">
        <v>2.0776846336029902</v>
      </c>
      <c r="I524">
        <v>4.1301334917521304</v>
      </c>
      <c r="J524">
        <v>-1.5834503747390101</v>
      </c>
      <c r="K524">
        <v>6084.5048038948498</v>
      </c>
      <c r="L524">
        <v>5554.0890192206998</v>
      </c>
      <c r="M524">
        <v>52.004380602951102</v>
      </c>
      <c r="N524">
        <v>0.41811801936637699</v>
      </c>
      <c r="O524">
        <v>10.4352559702729</v>
      </c>
      <c r="P524">
        <v>38.977457129073201</v>
      </c>
      <c r="Q524">
        <v>0.12990348653039199</v>
      </c>
    </row>
    <row r="525" spans="1:17" x14ac:dyDescent="0.3">
      <c r="A525" t="s">
        <v>1174</v>
      </c>
      <c r="B525" t="s">
        <v>1175</v>
      </c>
      <c r="C525" t="str">
        <f>IFERROR(VLOOKUP(Table1[[#This Row],[Ticker]],[1]!Table2[[Symbol]:[Industry]],2,FALSE),"-")</f>
        <v>-</v>
      </c>
      <c r="D525" t="s">
        <v>1176</v>
      </c>
      <c r="E525">
        <v>9738.6975509500007</v>
      </c>
      <c r="F525">
        <v>655.25</v>
      </c>
      <c r="G525">
        <v>31.590325564118501</v>
      </c>
      <c r="H525">
        <v>5.7257164421510103</v>
      </c>
      <c r="I525">
        <v>22.4992519458599</v>
      </c>
      <c r="J525">
        <v>-4.6807201080637704</v>
      </c>
      <c r="K525">
        <v>638.27998665063797</v>
      </c>
      <c r="L525">
        <v>563.21069139860595</v>
      </c>
      <c r="M525">
        <v>38.814203300464101</v>
      </c>
      <c r="N525">
        <v>2.59606285765337</v>
      </c>
      <c r="O525">
        <v>14.8569248378481</v>
      </c>
      <c r="P525">
        <v>64.759869248176997</v>
      </c>
      <c r="Q525">
        <v>-7.0221050257123996E-2</v>
      </c>
    </row>
    <row r="526" spans="1:17" hidden="1" x14ac:dyDescent="0.3">
      <c r="A526" t="s">
        <v>1177</v>
      </c>
      <c r="B526" t="s">
        <v>1178</v>
      </c>
      <c r="C526" t="str">
        <f>IFERROR(VLOOKUP(Table1[[#This Row],[Ticker]],[1]!Table2[[Symbol]:[Industry]],2,FALSE),"-")</f>
        <v>-</v>
      </c>
      <c r="D526" t="s">
        <v>136</v>
      </c>
      <c r="E526">
        <v>9717.1900299270001</v>
      </c>
      <c r="F526">
        <v>268.22000000000003</v>
      </c>
      <c r="G526">
        <v>-14.9611741007697</v>
      </c>
      <c r="H526">
        <v>1.38157349948359</v>
      </c>
      <c r="I526">
        <v>-3.2790755921108898</v>
      </c>
      <c r="J526">
        <v>3.5123158104494401</v>
      </c>
      <c r="K526">
        <v>265.22899232098399</v>
      </c>
      <c r="L526">
        <v>258.88454797514203</v>
      </c>
      <c r="M526">
        <v>22.227502817667499</v>
      </c>
      <c r="N526">
        <v>0.87380164727993603</v>
      </c>
      <c r="O526">
        <v>2.5501454030273498</v>
      </c>
      <c r="P526">
        <v>15.5622576475657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Row],[Ticker]],[1]!Table2[[Symbol]:[Industry]],2,FALSE),"-")</f>
        <v>-</v>
      </c>
      <c r="D527" t="s">
        <v>1165</v>
      </c>
      <c r="E527">
        <v>9708.6486811499999</v>
      </c>
      <c r="F527">
        <v>504.85</v>
      </c>
      <c r="G527">
        <v>3.53388400513689</v>
      </c>
      <c r="H527">
        <v>-9.2255995147938297</v>
      </c>
      <c r="I527">
        <v>29.9954159182106</v>
      </c>
      <c r="J527">
        <v>-7.5167119020714397</v>
      </c>
      <c r="K527">
        <v>519.40193141054704</v>
      </c>
      <c r="L527">
        <v>442.54422396100301</v>
      </c>
      <c r="M527">
        <v>33.9920285315497</v>
      </c>
      <c r="N527">
        <v>0.90433784936489803</v>
      </c>
      <c r="O527">
        <v>15.1629196791126</v>
      </c>
      <c r="P527">
        <v>63.065245478036097</v>
      </c>
      <c r="Q527">
        <v>3.6547059940391001E-2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Row],[Ticker]],[1]!Table2[[Symbol]:[Industry]],2,FALSE),"-")</f>
        <v>-</v>
      </c>
      <c r="D528" t="s">
        <v>75</v>
      </c>
      <c r="E528">
        <v>9650.1221126599994</v>
      </c>
      <c r="F528">
        <v>820.1</v>
      </c>
      <c r="G528">
        <v>2.39893377304589</v>
      </c>
      <c r="H528">
        <v>-6.1353340510435901</v>
      </c>
      <c r="I528">
        <v>-20.349124585538299</v>
      </c>
      <c r="J528">
        <v>-4.9576708136159304</v>
      </c>
      <c r="K528">
        <v>848.17654394145995</v>
      </c>
      <c r="L528">
        <v>821.13029446186704</v>
      </c>
      <c r="M528">
        <v>34.965266626756801</v>
      </c>
      <c r="N528">
        <v>0.74972811177325704</v>
      </c>
      <c r="O528">
        <v>21.924155590781599</v>
      </c>
      <c r="P528">
        <v>30.943637234552099</v>
      </c>
      <c r="Q528">
        <v>5.8175472728529999E-3</v>
      </c>
    </row>
    <row r="529" spans="1:17" hidden="1" x14ac:dyDescent="0.3">
      <c r="A529" t="s">
        <v>1183</v>
      </c>
      <c r="B529" t="s">
        <v>1184</v>
      </c>
      <c r="C529" t="str">
        <f>IFERROR(VLOOKUP(Table1[[#This Row],[Ticker]],[1]!Table2[[Symbol]:[Industry]],2,FALSE),"-")</f>
        <v>-</v>
      </c>
      <c r="D529" t="s">
        <v>161</v>
      </c>
      <c r="E529">
        <v>9637.6367349449993</v>
      </c>
      <c r="F529">
        <v>7999.65</v>
      </c>
      <c r="G529">
        <v>170.52051748559299</v>
      </c>
      <c r="H529">
        <v>0.54628681097323994</v>
      </c>
      <c r="I529">
        <v>26.378218613397699</v>
      </c>
      <c r="J529">
        <v>-2.99083671749433</v>
      </c>
      <c r="K529">
        <v>7594.2015369952396</v>
      </c>
      <c r="L529">
        <v>5984.6463509646701</v>
      </c>
      <c r="M529">
        <v>45.351723737253799</v>
      </c>
      <c r="N529">
        <v>1.3365677402884899</v>
      </c>
      <c r="O529">
        <v>9.6922990380829201</v>
      </c>
      <c r="P529">
        <v>240.265844321565</v>
      </c>
      <c r="Q529">
        <v>0.20111923356665901</v>
      </c>
    </row>
    <row r="530" spans="1:17" hidden="1" x14ac:dyDescent="0.3">
      <c r="A530" t="s">
        <v>1185</v>
      </c>
      <c r="B530" t="s">
        <v>1186</v>
      </c>
      <c r="C530" t="str">
        <f>IFERROR(VLOOKUP(Table1[[#This Row],[Ticker]],[1]!Table2[[Symbol]:[Industry]],2,FALSE),"-")</f>
        <v>-</v>
      </c>
      <c r="D530" t="s">
        <v>84</v>
      </c>
      <c r="E530">
        <v>9591.9028099999996</v>
      </c>
      <c r="F530">
        <v>140.71</v>
      </c>
      <c r="G530">
        <v>-18.7790672118789</v>
      </c>
      <c r="H530">
        <v>2.67090910565509</v>
      </c>
      <c r="I530">
        <v>-3.61115366050627</v>
      </c>
      <c r="J530">
        <v>3.5788501752217101</v>
      </c>
      <c r="K530">
        <v>138.18939165689201</v>
      </c>
      <c r="L530">
        <v>135.76695157092399</v>
      </c>
      <c r="M530">
        <v>19.599037825510401</v>
      </c>
      <c r="N530">
        <v>0.70487364046091106</v>
      </c>
      <c r="O530">
        <v>1.4142562717646101</v>
      </c>
      <c r="P530">
        <v>11.674603174603099</v>
      </c>
      <c r="Q530">
        <v>-1.3388827299693999E-2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Row],[Ticker]],[1]!Table2[[Symbol]:[Industry]],2,FALSE),"-")</f>
        <v>-</v>
      </c>
      <c r="D531" t="s">
        <v>46</v>
      </c>
      <c r="E531">
        <v>9578.5240392249998</v>
      </c>
      <c r="F531">
        <v>1469.75</v>
      </c>
      <c r="G531">
        <v>37.407732039393302</v>
      </c>
      <c r="H531">
        <v>-9.6722639329937703</v>
      </c>
      <c r="I531">
        <v>45.6860341991338</v>
      </c>
      <c r="J531">
        <v>-3.7120594191848801</v>
      </c>
      <c r="K531">
        <v>1595.22351757924</v>
      </c>
      <c r="L531">
        <v>1247.92835394349</v>
      </c>
      <c r="M531">
        <v>20.293924204893901</v>
      </c>
      <c r="N531">
        <v>0.62830305531518804</v>
      </c>
      <c r="O531">
        <v>27.906106480694</v>
      </c>
      <c r="P531">
        <v>82.554962116507198</v>
      </c>
      <c r="Q531">
        <v>0.11473119929209501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Row],[Ticker]],[1]!Table2[[Symbol]:[Industry]],2,FALSE),"-")</f>
        <v>-</v>
      </c>
      <c r="D532" t="s">
        <v>146</v>
      </c>
      <c r="E532">
        <v>9577.3916700000009</v>
      </c>
      <c r="F532">
        <v>693</v>
      </c>
      <c r="G532">
        <v>17.394463065454499</v>
      </c>
      <c r="H532">
        <v>-6.1615949222654498</v>
      </c>
      <c r="I532">
        <v>-0.98289385351402903</v>
      </c>
      <c r="J532">
        <v>-2.77198739117574</v>
      </c>
      <c r="K532">
        <v>727.70456816164096</v>
      </c>
      <c r="L532">
        <v>627.92658616868596</v>
      </c>
      <c r="M532">
        <v>26.899998449438801</v>
      </c>
      <c r="N532">
        <v>1.02589696828173</v>
      </c>
      <c r="O532">
        <v>16.890331890331801</v>
      </c>
      <c r="P532">
        <v>68.592628633986095</v>
      </c>
    </row>
    <row r="533" spans="1:17" x14ac:dyDescent="0.3">
      <c r="A533" t="s">
        <v>1191</v>
      </c>
      <c r="B533" t="s">
        <v>1192</v>
      </c>
      <c r="C533" t="str">
        <f>IFERROR(VLOOKUP(Table1[[#This Row],[Ticker]],[1]!Table2[[Symbol]:[Industry]],2,FALSE),"-")</f>
        <v>-</v>
      </c>
      <c r="D533" t="s">
        <v>21</v>
      </c>
      <c r="E533">
        <v>9576.1929579799998</v>
      </c>
      <c r="F533">
        <v>1525.15</v>
      </c>
      <c r="G533">
        <v>-19.992157007774399</v>
      </c>
      <c r="H533">
        <v>-11.7382134628202</v>
      </c>
      <c r="I533">
        <v>-14.2557613271601</v>
      </c>
      <c r="J533">
        <v>-2.8349065042897101</v>
      </c>
      <c r="K533">
        <v>1650.3275804177199</v>
      </c>
      <c r="L533">
        <v>1582.84640375156</v>
      </c>
      <c r="M533">
        <v>23.1418137209379</v>
      </c>
      <c r="N533">
        <v>0.95196485316133095</v>
      </c>
      <c r="O533">
        <v>27.361243156410801</v>
      </c>
      <c r="P533">
        <v>10.0357129973666</v>
      </c>
      <c r="Q533">
        <v>-7.2964292464891001E-2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Row],[Ticker]],[1]!Table2[[Symbol]:[Industry]],2,FALSE),"-")</f>
        <v>-</v>
      </c>
      <c r="D534" t="s">
        <v>539</v>
      </c>
      <c r="E534">
        <v>9565.6836421099997</v>
      </c>
      <c r="F534">
        <v>605.45000000000005</v>
      </c>
      <c r="G534">
        <v>17.723581497461499</v>
      </c>
      <c r="H534">
        <v>14.105880630762501</v>
      </c>
      <c r="I534">
        <v>29.3769541448236</v>
      </c>
      <c r="J534">
        <v>3.4460865490941699</v>
      </c>
      <c r="K534">
        <v>561.093921559215</v>
      </c>
      <c r="L534">
        <v>508.53938477884401</v>
      </c>
      <c r="M534">
        <v>54.252108965440001</v>
      </c>
      <c r="N534">
        <v>1.25126818381245</v>
      </c>
      <c r="O534">
        <v>7.4407465521512703</v>
      </c>
      <c r="P534">
        <v>49.070540440723803</v>
      </c>
      <c r="Q534">
        <v>-4.9394384205651003E-2</v>
      </c>
    </row>
    <row r="535" spans="1:17" x14ac:dyDescent="0.3">
      <c r="A535" t="s">
        <v>1195</v>
      </c>
      <c r="B535" t="s">
        <v>1196</v>
      </c>
      <c r="C535" t="str">
        <f>IFERROR(VLOOKUP(Table1[[#This Row],[Ticker]],[1]!Table2[[Symbol]:[Industry]],2,FALSE),"-")</f>
        <v>-</v>
      </c>
      <c r="D535" t="s">
        <v>837</v>
      </c>
      <c r="E535">
        <v>9479.7953665799996</v>
      </c>
      <c r="F535">
        <v>203.7</v>
      </c>
      <c r="G535">
        <v>91.151479943203199</v>
      </c>
      <c r="H535">
        <v>-13.7523711370487</v>
      </c>
      <c r="I535">
        <v>5.3200994229203697</v>
      </c>
      <c r="J535">
        <v>-9.8282292966045492</v>
      </c>
      <c r="K535">
        <v>233.23119794306001</v>
      </c>
      <c r="L535">
        <v>186.82058571718599</v>
      </c>
      <c r="M535">
        <v>17.1573279391116</v>
      </c>
      <c r="N535">
        <v>1.42986808723281</v>
      </c>
      <c r="O535">
        <v>29.602356406480101</v>
      </c>
      <c r="P535">
        <v>118.796992481202</v>
      </c>
      <c r="Q535">
        <v>0.13366521597349601</v>
      </c>
    </row>
    <row r="536" spans="1:17" x14ac:dyDescent="0.3">
      <c r="A536" t="s">
        <v>1197</v>
      </c>
      <c r="B536" t="s">
        <v>1198</v>
      </c>
      <c r="C536" t="str">
        <f>IFERROR(VLOOKUP(Table1[[#This Row],[Ticker]],[1]!Table2[[Symbol]:[Industry]],2,FALSE),"-")</f>
        <v>-</v>
      </c>
      <c r="D536" t="s">
        <v>991</v>
      </c>
      <c r="E536">
        <v>9450.9433820249997</v>
      </c>
      <c r="F536">
        <v>468.45</v>
      </c>
      <c r="G536">
        <v>-6.7917179238978402</v>
      </c>
      <c r="H536">
        <v>12.0496099380046</v>
      </c>
      <c r="I536">
        <v>8.6190647426444507</v>
      </c>
      <c r="J536">
        <v>4.2768145470611802</v>
      </c>
      <c r="K536">
        <v>436.70419940493798</v>
      </c>
      <c r="L536">
        <v>407.97954898066399</v>
      </c>
      <c r="M536">
        <v>54.848128037337801</v>
      </c>
      <c r="N536">
        <v>1.17545184028177</v>
      </c>
      <c r="O536">
        <v>5.4328103319457801</v>
      </c>
      <c r="P536">
        <v>36.375545851528301</v>
      </c>
      <c r="Q536">
        <v>1.4353943853341E-2</v>
      </c>
    </row>
    <row r="537" spans="1:17" x14ac:dyDescent="0.3">
      <c r="A537" t="s">
        <v>1199</v>
      </c>
      <c r="B537" t="s">
        <v>1200</v>
      </c>
      <c r="C537" t="str">
        <f>IFERROR(VLOOKUP(Table1[[#This Row],[Ticker]],[1]!Table2[[Symbol]:[Industry]],2,FALSE),"-")</f>
        <v>-</v>
      </c>
      <c r="D537" t="s">
        <v>991</v>
      </c>
      <c r="E537">
        <v>9448.3661023469995</v>
      </c>
      <c r="F537">
        <v>44.39</v>
      </c>
      <c r="G537">
        <v>-29.281757827050601</v>
      </c>
      <c r="H537">
        <v>-4.6014193635805096</v>
      </c>
      <c r="I537">
        <v>-22.4541794423948</v>
      </c>
      <c r="J537">
        <v>-7.1146961415508096</v>
      </c>
      <c r="K537">
        <v>47.622499201679098</v>
      </c>
      <c r="L537">
        <v>46.632408529728501</v>
      </c>
      <c r="M537">
        <v>25.1881750686549</v>
      </c>
      <c r="N537">
        <v>1.22224753155979</v>
      </c>
      <c r="O537">
        <v>28.9704888488398</v>
      </c>
      <c r="P537">
        <v>21.4500683994528</v>
      </c>
      <c r="Q537">
        <v>4.6941089551181002E-2</v>
      </c>
    </row>
    <row r="538" spans="1:17" x14ac:dyDescent="0.3">
      <c r="A538" t="s">
        <v>1201</v>
      </c>
      <c r="B538" t="s">
        <v>1202</v>
      </c>
      <c r="C538" t="str">
        <f>IFERROR(VLOOKUP(Table1[[#This Row],[Ticker]],[1]!Table2[[Symbol]:[Industry]],2,FALSE),"-")</f>
        <v>-</v>
      </c>
      <c r="D538" t="s">
        <v>385</v>
      </c>
      <c r="E538">
        <v>9438.0000690899997</v>
      </c>
      <c r="F538">
        <v>642.29999999999995</v>
      </c>
      <c r="G538">
        <v>-8.1736408355038499</v>
      </c>
      <c r="H538">
        <v>-7.7493956756934503</v>
      </c>
      <c r="I538">
        <v>-19.695177358973002</v>
      </c>
      <c r="J538">
        <v>-2.4891299352740801</v>
      </c>
      <c r="K538">
        <v>683.51264770033595</v>
      </c>
      <c r="L538">
        <v>672.22757290106097</v>
      </c>
      <c r="M538">
        <v>28.8242761798261</v>
      </c>
      <c r="N538">
        <v>0.90189892411054695</v>
      </c>
      <c r="O538">
        <v>26.8721781099174</v>
      </c>
      <c r="P538">
        <v>20.733082706766901</v>
      </c>
      <c r="Q538">
        <v>5.3328149200100997E-2</v>
      </c>
    </row>
    <row r="539" spans="1:17" x14ac:dyDescent="0.3">
      <c r="A539" t="s">
        <v>1203</v>
      </c>
      <c r="B539" t="s">
        <v>1204</v>
      </c>
      <c r="C539" t="str">
        <f>IFERROR(VLOOKUP(Table1[[#This Row],[Ticker]],[1]!Table2[[Symbol]:[Industry]],2,FALSE),"-")</f>
        <v>-</v>
      </c>
      <c r="D539" t="s">
        <v>533</v>
      </c>
      <c r="E539">
        <v>9424.5446653620002</v>
      </c>
      <c r="F539">
        <v>98.61</v>
      </c>
      <c r="G539">
        <v>9.1649032438822697</v>
      </c>
      <c r="H539">
        <v>0.17323737752784199</v>
      </c>
      <c r="I539">
        <v>-17.592503683608701</v>
      </c>
      <c r="J539">
        <v>-0.110686186137904</v>
      </c>
      <c r="K539">
        <v>92.704808914452002</v>
      </c>
      <c r="L539">
        <v>87.614463863091501</v>
      </c>
      <c r="M539">
        <v>44.581254621242401</v>
      </c>
      <c r="N539">
        <v>0.82046405193892202</v>
      </c>
      <c r="O539">
        <v>16.468917959638901</v>
      </c>
      <c r="P539">
        <v>42.913043478260803</v>
      </c>
      <c r="Q539">
        <v>-2.3089461047746E-2</v>
      </c>
    </row>
    <row r="540" spans="1:17" hidden="1" x14ac:dyDescent="0.3">
      <c r="A540" t="s">
        <v>1205</v>
      </c>
      <c r="B540" t="s">
        <v>1206</v>
      </c>
      <c r="C540" t="str">
        <f>IFERROR(VLOOKUP(Table1[[#This Row],[Ticker]],[1]!Table2[[Symbol]:[Industry]],2,FALSE),"-")</f>
        <v>-</v>
      </c>
      <c r="D540" t="s">
        <v>136</v>
      </c>
      <c r="E540">
        <v>9382</v>
      </c>
      <c r="F540">
        <v>4691</v>
      </c>
      <c r="G540">
        <v>-23.239696893777001</v>
      </c>
      <c r="H540">
        <v>-2.4288869665650101</v>
      </c>
      <c r="I540">
        <v>-17.7557258808779</v>
      </c>
      <c r="J540">
        <v>1.1192100816039601</v>
      </c>
      <c r="K540">
        <v>4695.5102990874602</v>
      </c>
      <c r="L540">
        <v>4815.2602635349403</v>
      </c>
      <c r="M540">
        <v>56.364673038943998</v>
      </c>
      <c r="N540">
        <v>0.63295768852721301</v>
      </c>
      <c r="O540">
        <v>48.667661479428602</v>
      </c>
      <c r="P540">
        <v>20.839773312725299</v>
      </c>
      <c r="Q540">
        <v>6.7855461190409999E-2</v>
      </c>
    </row>
    <row r="541" spans="1:17" hidden="1" x14ac:dyDescent="0.3">
      <c r="A541" t="s">
        <v>1207</v>
      </c>
      <c r="B541" t="s">
        <v>1208</v>
      </c>
      <c r="C541" t="str">
        <f>IFERROR(VLOOKUP(Table1[[#This Row],[Ticker]],[1]!Table2[[Symbol]:[Industry]],2,FALSE),"-")</f>
        <v>-</v>
      </c>
      <c r="D541" t="s">
        <v>265</v>
      </c>
      <c r="E541">
        <v>9279.857618</v>
      </c>
      <c r="F541">
        <v>4631.8</v>
      </c>
      <c r="G541">
        <v>525.462097715401</v>
      </c>
      <c r="H541">
        <v>7.8481373163550598</v>
      </c>
      <c r="I541">
        <v>199.141965439411</v>
      </c>
      <c r="J541">
        <v>15.5583065066398</v>
      </c>
      <c r="K541">
        <v>3709.6335649300199</v>
      </c>
      <c r="L541">
        <v>2261.5437899041999</v>
      </c>
      <c r="M541">
        <v>60.484458656027599</v>
      </c>
      <c r="N541">
        <v>1.3703085498262999</v>
      </c>
      <c r="O541">
        <v>9.57834966967485</v>
      </c>
      <c r="P541">
        <v>658.62746703791595</v>
      </c>
      <c r="Q541">
        <v>0.16464911357033901</v>
      </c>
    </row>
    <row r="542" spans="1:17" x14ac:dyDescent="0.3">
      <c r="A542" t="s">
        <v>1209</v>
      </c>
      <c r="B542" t="s">
        <v>1210</v>
      </c>
      <c r="C542" t="str">
        <f>IFERROR(VLOOKUP(Table1[[#This Row],[Ticker]],[1]!Table2[[Symbol]:[Industry]],2,FALSE),"-")</f>
        <v>-</v>
      </c>
      <c r="D542" t="s">
        <v>542</v>
      </c>
      <c r="E542">
        <v>9265.5119804250007</v>
      </c>
      <c r="F542">
        <v>1040.75</v>
      </c>
      <c r="G542">
        <v>-0.40388026840666602</v>
      </c>
      <c r="H542">
        <v>-5.7632924714519502</v>
      </c>
      <c r="I542">
        <v>-2.03684726623213</v>
      </c>
      <c r="J542">
        <v>-6.2543533540044498</v>
      </c>
      <c r="K542">
        <v>1010.25193266793</v>
      </c>
      <c r="L542">
        <v>932.85433338149005</v>
      </c>
      <c r="M542">
        <v>49.812112178686299</v>
      </c>
      <c r="N542">
        <v>1.05772368832399</v>
      </c>
      <c r="O542">
        <v>14.8210425174153</v>
      </c>
      <c r="P542">
        <v>34.0050215669864</v>
      </c>
      <c r="Q542">
        <v>5.0724165927586003E-2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Row],[Ticker]],[1]!Table2[[Symbol]:[Industry]],2,FALSE),"-")</f>
        <v>-</v>
      </c>
      <c r="D543" t="s">
        <v>212</v>
      </c>
      <c r="E543">
        <v>9219.8953079999992</v>
      </c>
      <c r="F543">
        <v>603.45000000000005</v>
      </c>
      <c r="G543">
        <v>54.893707305782598</v>
      </c>
      <c r="H543">
        <v>-9.0344584444454696</v>
      </c>
      <c r="I543">
        <v>-9.7631659567687308</v>
      </c>
      <c r="J543">
        <v>-0.66613874232098702</v>
      </c>
      <c r="K543">
        <v>623.01346431889795</v>
      </c>
      <c r="L543">
        <v>544.81139355534401</v>
      </c>
      <c r="M543">
        <v>29.9244720108086</v>
      </c>
      <c r="N543">
        <v>0.33918731832006099</v>
      </c>
      <c r="O543">
        <v>17.2922363078962</v>
      </c>
      <c r="P543">
        <v>81.025948702564804</v>
      </c>
      <c r="Q543">
        <v>6.5740787870862002E-2</v>
      </c>
    </row>
    <row r="544" spans="1:17" x14ac:dyDescent="0.3">
      <c r="A544" t="s">
        <v>1213</v>
      </c>
      <c r="B544" t="s">
        <v>1214</v>
      </c>
      <c r="C544" t="str">
        <f>IFERROR(VLOOKUP(Table1[[#This Row],[Ticker]],[1]!Table2[[Symbol]:[Industry]],2,FALSE),"-")</f>
        <v>-</v>
      </c>
      <c r="D544" t="s">
        <v>542</v>
      </c>
      <c r="E544">
        <v>9173.788189285</v>
      </c>
      <c r="F544">
        <v>154.9</v>
      </c>
      <c r="G544">
        <v>-17.8366755243221</v>
      </c>
      <c r="H544">
        <v>-6.6085384594444898</v>
      </c>
      <c r="I544">
        <v>-26.218027989185099</v>
      </c>
      <c r="J544">
        <v>-3.26841487352538</v>
      </c>
      <c r="K544">
        <v>167.47163117859901</v>
      </c>
      <c r="L544">
        <v>165.36802900166501</v>
      </c>
      <c r="M544">
        <v>26.945183713439</v>
      </c>
      <c r="N544">
        <v>0.82092875374866603</v>
      </c>
      <c r="O544">
        <v>35.117739365496099</v>
      </c>
      <c r="P544">
        <v>17.933063961926798</v>
      </c>
      <c r="Q544">
        <v>-4.5447423156129999E-2</v>
      </c>
    </row>
    <row r="545" spans="1:17" hidden="1" x14ac:dyDescent="0.3">
      <c r="A545" t="s">
        <v>1215</v>
      </c>
      <c r="B545" t="s">
        <v>1216</v>
      </c>
      <c r="C545" t="str">
        <f>IFERROR(VLOOKUP(Table1[[#This Row],[Ticker]],[1]!Table2[[Symbol]:[Industry]],2,FALSE),"-")</f>
        <v>-</v>
      </c>
      <c r="D545" t="s">
        <v>310</v>
      </c>
      <c r="E545">
        <v>9140.7637696500005</v>
      </c>
      <c r="F545">
        <v>543.85</v>
      </c>
      <c r="G545">
        <v>120.728847408646</v>
      </c>
      <c r="H545">
        <v>42.293337128151201</v>
      </c>
      <c r="I545">
        <v>87.603264834563106</v>
      </c>
      <c r="J545">
        <v>18.894885903581901</v>
      </c>
      <c r="K545">
        <v>383.23571546276702</v>
      </c>
      <c r="L545">
        <v>286.617057449892</v>
      </c>
      <c r="M545">
        <v>77.8425447702447</v>
      </c>
      <c r="N545">
        <v>0.58459271518059996</v>
      </c>
      <c r="O545">
        <v>7.3825503355704702</v>
      </c>
      <c r="P545">
        <v>207.86866685536299</v>
      </c>
      <c r="Q545">
        <v>7.8097231833468006E-2</v>
      </c>
    </row>
    <row r="546" spans="1:17" hidden="1" x14ac:dyDescent="0.3">
      <c r="A546" t="s">
        <v>1217</v>
      </c>
      <c r="B546" t="s">
        <v>1218</v>
      </c>
      <c r="C546" t="str">
        <f>IFERROR(VLOOKUP(Table1[[#This Row],[Ticker]],[1]!Table2[[Symbol]:[Industry]],2,FALSE),"-")</f>
        <v>-</v>
      </c>
      <c r="D546" t="s">
        <v>1219</v>
      </c>
      <c r="E546">
        <v>9138.9919014000006</v>
      </c>
      <c r="F546">
        <v>472.35</v>
      </c>
      <c r="G546">
        <v>-37.360894682673504</v>
      </c>
      <c r="H546">
        <v>-2.5226733276979298</v>
      </c>
      <c r="I546">
        <v>-11.8454073210958</v>
      </c>
      <c r="J546">
        <v>0.858096783139083</v>
      </c>
      <c r="K546">
        <v>477.31114993656502</v>
      </c>
      <c r="L546">
        <v>475.81177368953797</v>
      </c>
      <c r="M546">
        <v>32.693538254380599</v>
      </c>
      <c r="N546">
        <v>0.363060813222854</v>
      </c>
      <c r="O546">
        <v>24.4839631629088</v>
      </c>
      <c r="P546">
        <v>18.934911242603501</v>
      </c>
      <c r="Q546">
        <v>-1.3299248165144001E-2</v>
      </c>
    </row>
    <row r="547" spans="1:17" hidden="1" x14ac:dyDescent="0.3">
      <c r="A547" t="s">
        <v>1220</v>
      </c>
      <c r="B547" t="s">
        <v>1221</v>
      </c>
      <c r="C547" t="str">
        <f>IFERROR(VLOOKUP(Table1[[#This Row],[Ticker]],[1]!Table2[[Symbol]:[Industry]],2,FALSE),"-")</f>
        <v>-</v>
      </c>
      <c r="D547" t="s">
        <v>251</v>
      </c>
      <c r="E547">
        <v>9087.1099928000003</v>
      </c>
      <c r="F547">
        <v>2194.6</v>
      </c>
      <c r="G547">
        <v>66.307049332082897</v>
      </c>
      <c r="H547">
        <v>9.7733181732119103</v>
      </c>
      <c r="I547">
        <v>54.331315172921698</v>
      </c>
      <c r="J547">
        <v>-6.5393885346823399</v>
      </c>
      <c r="K547">
        <v>1973.8308255583399</v>
      </c>
      <c r="L547">
        <v>1553.5933040835901</v>
      </c>
      <c r="M547">
        <v>50.491124140073197</v>
      </c>
      <c r="N547">
        <v>0.64215655141707995</v>
      </c>
      <c r="O547">
        <v>12.471521006105901</v>
      </c>
      <c r="P547">
        <v>107.272383830751</v>
      </c>
      <c r="Q547">
        <v>0.17514606664698601</v>
      </c>
    </row>
    <row r="548" spans="1:17" x14ac:dyDescent="0.3">
      <c r="A548" t="s">
        <v>1222</v>
      </c>
      <c r="B548" t="s">
        <v>1223</v>
      </c>
      <c r="C548" t="str">
        <f>IFERROR(VLOOKUP(Table1[[#This Row],[Ticker]],[1]!Table2[[Symbol]:[Industry]],2,FALSE),"-")</f>
        <v>-</v>
      </c>
      <c r="D548" t="s">
        <v>310</v>
      </c>
      <c r="E548">
        <v>9026.0254205900001</v>
      </c>
      <c r="F548">
        <v>765.95</v>
      </c>
      <c r="G548">
        <v>35.437108162538799</v>
      </c>
      <c r="H548">
        <v>-3.1993938054700801</v>
      </c>
      <c r="I548">
        <v>-22.825881969437699</v>
      </c>
      <c r="J548">
        <v>-3.1322060946721999</v>
      </c>
      <c r="K548">
        <v>774.80594348541695</v>
      </c>
      <c r="L548">
        <v>708.27491034960894</v>
      </c>
      <c r="M548">
        <v>30.484569623602201</v>
      </c>
      <c r="N548">
        <v>0.67531000832124799</v>
      </c>
      <c r="O548">
        <v>20.334225471636501</v>
      </c>
      <c r="P548">
        <v>72.026951151038702</v>
      </c>
      <c r="Q548">
        <v>9.3308310530887006E-2</v>
      </c>
    </row>
    <row r="549" spans="1:17" hidden="1" x14ac:dyDescent="0.3">
      <c r="A549" t="s">
        <v>1224</v>
      </c>
      <c r="B549" t="s">
        <v>1225</v>
      </c>
      <c r="C549" t="str">
        <f>IFERROR(VLOOKUP(Table1[[#This Row],[Ticker]],[1]!Table2[[Symbol]:[Industry]],2,FALSE),"-")</f>
        <v>-</v>
      </c>
      <c r="D549" t="s">
        <v>299</v>
      </c>
      <c r="E549">
        <v>9014.1403025700001</v>
      </c>
      <c r="F549">
        <v>1524.9</v>
      </c>
      <c r="G549">
        <v>102.145943918321</v>
      </c>
      <c r="H549">
        <v>-14.709096934270301</v>
      </c>
      <c r="I549">
        <v>60.326938453125898</v>
      </c>
      <c r="J549">
        <v>-1.3563075175961501</v>
      </c>
      <c r="K549">
        <v>1626.16030428978</v>
      </c>
      <c r="M549">
        <v>18.082474331089202</v>
      </c>
      <c r="N549">
        <v>0.64054230528747103</v>
      </c>
      <c r="O549">
        <v>36.402387041773203</v>
      </c>
      <c r="P549">
        <v>137.37546699875401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Row],[Ticker]],[1]!Table2[[Symbol]:[Industry]],2,FALSE),"-")</f>
        <v>-</v>
      </c>
      <c r="D550" t="s">
        <v>24</v>
      </c>
      <c r="E550">
        <v>9004.519427358</v>
      </c>
      <c r="F550">
        <v>79.22</v>
      </c>
      <c r="G550">
        <v>-31.241732041771701</v>
      </c>
      <c r="H550">
        <v>-11.9390984674667</v>
      </c>
      <c r="I550">
        <v>-31.358885057965399</v>
      </c>
      <c r="J550">
        <v>0.57454302496804199</v>
      </c>
      <c r="K550">
        <v>91.113030063762693</v>
      </c>
      <c r="L550">
        <v>93.912514318472304</v>
      </c>
      <c r="M550">
        <v>17.262514461691701</v>
      </c>
      <c r="N550">
        <v>2.0871621897158499</v>
      </c>
      <c r="O550">
        <v>47.058823529411697</v>
      </c>
      <c r="P550">
        <v>0.405576679340935</v>
      </c>
      <c r="Q550">
        <v>9.6983778673780004E-3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Row],[Ticker]],[1]!Table2[[Symbol]:[Industry]],2,FALSE),"-")</f>
        <v>-</v>
      </c>
      <c r="D551" t="s">
        <v>465</v>
      </c>
      <c r="E551">
        <v>8953.0682159249991</v>
      </c>
      <c r="F551">
        <v>293.25</v>
      </c>
      <c r="G551">
        <v>-22.071701628727499</v>
      </c>
      <c r="H551">
        <v>1.23124859629379</v>
      </c>
      <c r="I551">
        <v>4.7857790919355603</v>
      </c>
      <c r="J551">
        <v>-1.73082010178614</v>
      </c>
      <c r="K551">
        <v>289.77571199827099</v>
      </c>
      <c r="L551">
        <v>280.65181962544602</v>
      </c>
      <c r="M551">
        <v>36.970982005662599</v>
      </c>
      <c r="N551">
        <v>0.73734786954058296</v>
      </c>
      <c r="O551">
        <v>10.315430520034001</v>
      </c>
      <c r="P551">
        <v>37.676056338028097</v>
      </c>
      <c r="Q551">
        <v>-6.7351765434141994E-2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Row],[Ticker]],[1]!Table2[[Symbol]:[Industry]],2,FALSE),"-")</f>
        <v>-</v>
      </c>
      <c r="D552" t="s">
        <v>21</v>
      </c>
      <c r="E552">
        <v>8910.6229595099994</v>
      </c>
      <c r="F552">
        <v>2887.7</v>
      </c>
      <c r="G552">
        <v>18.193465361182898</v>
      </c>
      <c r="H552">
        <v>1.5617164101827601</v>
      </c>
      <c r="I552">
        <v>-11.9198776835208</v>
      </c>
      <c r="J552">
        <v>6.4174854764134501</v>
      </c>
      <c r="K552">
        <v>2740.2177929770301</v>
      </c>
      <c r="L552">
        <v>2597.6378661778899</v>
      </c>
      <c r="M552">
        <v>66.620156509473702</v>
      </c>
      <c r="N552">
        <v>0.73836278138318701</v>
      </c>
      <c r="O552">
        <v>8.9102053537417394</v>
      </c>
      <c r="P552">
        <v>46.212658227848102</v>
      </c>
      <c r="Q552">
        <v>3.7432332007629999E-3</v>
      </c>
    </row>
    <row r="553" spans="1:17" x14ac:dyDescent="0.3">
      <c r="A553" t="s">
        <v>1232</v>
      </c>
      <c r="B553" t="s">
        <v>1233</v>
      </c>
      <c r="C553" t="str">
        <f>IFERROR(VLOOKUP(Table1[[#This Row],[Ticker]],[1]!Table2[[Symbol]:[Industry]],2,FALSE),"-")</f>
        <v>-</v>
      </c>
      <c r="D553" t="s">
        <v>1234</v>
      </c>
      <c r="E553">
        <v>8865.8506432699996</v>
      </c>
      <c r="F553">
        <v>435.7</v>
      </c>
      <c r="G553">
        <v>94.700820775780997</v>
      </c>
      <c r="H553">
        <v>-18.675878392754701</v>
      </c>
      <c r="I553">
        <v>15.7570362771358</v>
      </c>
      <c r="J553">
        <v>-8.5952909790244991</v>
      </c>
      <c r="K553">
        <v>485.74519713259502</v>
      </c>
      <c r="L553">
        <v>383.94079489763197</v>
      </c>
      <c r="M553">
        <v>15.874134653134</v>
      </c>
      <c r="N553">
        <v>0.55565197126003496</v>
      </c>
      <c r="O553">
        <v>34.955244434243703</v>
      </c>
      <c r="P553">
        <v>124.645527197731</v>
      </c>
      <c r="Q553">
        <v>8.5595665827966003E-2</v>
      </c>
    </row>
    <row r="554" spans="1:17" x14ac:dyDescent="0.3">
      <c r="A554" t="s">
        <v>1235</v>
      </c>
      <c r="B554" t="s">
        <v>1236</v>
      </c>
      <c r="C554" t="str">
        <f>IFERROR(VLOOKUP(Table1[[#This Row],[Ticker]],[1]!Table2[[Symbol]:[Industry]],2,FALSE),"-")</f>
        <v>-</v>
      </c>
      <c r="D554" t="s">
        <v>265</v>
      </c>
      <c r="E554">
        <v>8845.3832821600008</v>
      </c>
      <c r="F554">
        <v>77.3</v>
      </c>
      <c r="G554">
        <v>36.198845564098797</v>
      </c>
      <c r="H554">
        <v>5.0714325506653104</v>
      </c>
      <c r="I554">
        <v>36.854862372954798</v>
      </c>
      <c r="J554">
        <v>-10.907373468315599</v>
      </c>
      <c r="K554">
        <v>76.263701868314101</v>
      </c>
      <c r="L554">
        <v>58.971433072530203</v>
      </c>
      <c r="M554">
        <v>31.2667197998618</v>
      </c>
      <c r="N554">
        <v>1.09701869629936</v>
      </c>
      <c r="O554">
        <v>20.8279430789133</v>
      </c>
      <c r="P554">
        <v>107.650770471436</v>
      </c>
      <c r="Q554">
        <v>0.226877300046541</v>
      </c>
    </row>
    <row r="555" spans="1:17" x14ac:dyDescent="0.3">
      <c r="A555" t="s">
        <v>1237</v>
      </c>
      <c r="B555" t="s">
        <v>1238</v>
      </c>
      <c r="C555" t="str">
        <f>IFERROR(VLOOKUP(Table1[[#This Row],[Ticker]],[1]!Table2[[Symbol]:[Industry]],2,FALSE),"-")</f>
        <v>-</v>
      </c>
      <c r="D555" t="s">
        <v>385</v>
      </c>
      <c r="E555">
        <v>8807.1503680599999</v>
      </c>
      <c r="F555">
        <v>221.02</v>
      </c>
      <c r="G555">
        <v>16.866049601351399</v>
      </c>
      <c r="H555">
        <v>-7.6184415741510998</v>
      </c>
      <c r="I555">
        <v>-31.857268948726801</v>
      </c>
      <c r="J555">
        <v>-3.48017519697289</v>
      </c>
      <c r="K555">
        <v>237.44781128861601</v>
      </c>
      <c r="L555">
        <v>223.71690257080701</v>
      </c>
      <c r="M555">
        <v>25.427876547579402</v>
      </c>
      <c r="N555">
        <v>0.56424271323392305</v>
      </c>
      <c r="O555">
        <v>45.801284951588002</v>
      </c>
      <c r="P555">
        <v>51.228190215531903</v>
      </c>
      <c r="Q555">
        <v>6.9555837788160005E-2</v>
      </c>
    </row>
    <row r="556" spans="1:17" x14ac:dyDescent="0.3">
      <c r="A556" t="s">
        <v>1239</v>
      </c>
      <c r="B556" t="s">
        <v>1240</v>
      </c>
      <c r="C556" t="str">
        <f>IFERROR(VLOOKUP(Table1[[#This Row],[Ticker]],[1]!Table2[[Symbol]:[Industry]],2,FALSE),"-")</f>
        <v>-</v>
      </c>
      <c r="D556" t="s">
        <v>1234</v>
      </c>
      <c r="E556">
        <v>8763.6596217299993</v>
      </c>
      <c r="F556">
        <v>540.85</v>
      </c>
      <c r="G556">
        <v>150.54730026965601</v>
      </c>
      <c r="H556">
        <v>-1.42284485606584</v>
      </c>
      <c r="I556">
        <v>-12.498990076488001</v>
      </c>
      <c r="J556">
        <v>-1.00928305805955</v>
      </c>
      <c r="K556">
        <v>547.38269556708701</v>
      </c>
      <c r="L556">
        <v>451.17204956647998</v>
      </c>
      <c r="M556">
        <v>37.3151795347815</v>
      </c>
      <c r="N556">
        <v>0.98972015104699895</v>
      </c>
      <c r="O556">
        <v>17.370805214014901</v>
      </c>
      <c r="P556">
        <v>174.31107354184201</v>
      </c>
    </row>
    <row r="557" spans="1:17" x14ac:dyDescent="0.3">
      <c r="A557" t="s">
        <v>1241</v>
      </c>
      <c r="B557" t="s">
        <v>1242</v>
      </c>
      <c r="C557" t="str">
        <f>IFERROR(VLOOKUP(Table1[[#This Row],[Ticker]],[1]!Table2[[Symbol]:[Industry]],2,FALSE),"-")</f>
        <v>-</v>
      </c>
      <c r="D557" t="s">
        <v>310</v>
      </c>
      <c r="E557">
        <v>8761.4941245299997</v>
      </c>
      <c r="F557">
        <v>538.29999999999995</v>
      </c>
      <c r="G557">
        <v>15.4667048467171</v>
      </c>
      <c r="H557">
        <v>4.2890915042072901</v>
      </c>
      <c r="I557">
        <v>30.682940390496199</v>
      </c>
      <c r="J557">
        <v>-4.9540549391742301</v>
      </c>
      <c r="K557">
        <v>506.906589155316</v>
      </c>
      <c r="L557">
        <v>429.53887875115799</v>
      </c>
      <c r="M557">
        <v>42.143906059822001</v>
      </c>
      <c r="N557">
        <v>0.88042337310405205</v>
      </c>
      <c r="O557">
        <v>10.458851941296601</v>
      </c>
      <c r="P557">
        <v>57.720480515675298</v>
      </c>
      <c r="Q557">
        <v>0.12522310799355299</v>
      </c>
    </row>
    <row r="558" spans="1:17" x14ac:dyDescent="0.3">
      <c r="A558" t="s">
        <v>1243</v>
      </c>
      <c r="B558" t="s">
        <v>1244</v>
      </c>
      <c r="C558" t="str">
        <f>IFERROR(VLOOKUP(Table1[[#This Row],[Ticker]],[1]!Table2[[Symbol]:[Industry]],2,FALSE),"-")</f>
        <v>-</v>
      </c>
      <c r="D558" t="s">
        <v>46</v>
      </c>
      <c r="E558">
        <v>8759.2146578699994</v>
      </c>
      <c r="F558">
        <v>5540.95</v>
      </c>
      <c r="G558">
        <v>9.3154309588483297</v>
      </c>
      <c r="H558">
        <v>17.734660141755398</v>
      </c>
      <c r="I558">
        <v>-5.1873638674901104</v>
      </c>
      <c r="J558">
        <v>-6.7570360993592198</v>
      </c>
      <c r="K558">
        <v>5526.3309284957304</v>
      </c>
      <c r="L558">
        <v>4835.9738778868896</v>
      </c>
      <c r="M558">
        <v>27.375300394205201</v>
      </c>
      <c r="N558">
        <v>0.97778228401163303</v>
      </c>
      <c r="O558">
        <v>17.3264512403107</v>
      </c>
      <c r="P558">
        <v>64.666636948543001</v>
      </c>
      <c r="Q558">
        <v>0.214133359749485</v>
      </c>
    </row>
    <row r="559" spans="1:17" hidden="1" x14ac:dyDescent="0.3">
      <c r="A559" t="s">
        <v>1245</v>
      </c>
      <c r="B559" t="s">
        <v>1246</v>
      </c>
      <c r="C559" t="str">
        <f>IFERROR(VLOOKUP(Table1[[#This Row],[Ticker]],[1]!Table2[[Symbol]:[Industry]],2,FALSE),"-")</f>
        <v>-</v>
      </c>
      <c r="D559" t="s">
        <v>265</v>
      </c>
      <c r="E559">
        <v>8758.2869085999992</v>
      </c>
      <c r="F559">
        <v>1239.8499999999999</v>
      </c>
      <c r="G559">
        <v>79.278352841692794</v>
      </c>
      <c r="H559">
        <v>0.17698978637698601</v>
      </c>
      <c r="I559">
        <v>71.591853858290605</v>
      </c>
      <c r="J559">
        <v>-3.1203123233374299</v>
      </c>
      <c r="K559">
        <v>1270.26002859717</v>
      </c>
      <c r="L559">
        <v>959.48870324955794</v>
      </c>
      <c r="M559">
        <v>56.080717141243298</v>
      </c>
      <c r="N559">
        <v>0.51242445826017302</v>
      </c>
      <c r="O559">
        <v>17.332741863935102</v>
      </c>
      <c r="P559">
        <v>129.156270215322</v>
      </c>
    </row>
    <row r="560" spans="1:17" x14ac:dyDescent="0.3">
      <c r="A560" t="s">
        <v>1247</v>
      </c>
      <c r="B560" t="s">
        <v>1248</v>
      </c>
      <c r="C560" t="str">
        <f>IFERROR(VLOOKUP(Table1[[#This Row],[Ticker]],[1]!Table2[[Symbol]:[Industry]],2,FALSE),"-")</f>
        <v>-</v>
      </c>
      <c r="D560" t="s">
        <v>136</v>
      </c>
      <c r="E560">
        <v>8755.7390851500004</v>
      </c>
      <c r="F560">
        <v>564.75</v>
      </c>
      <c r="G560">
        <v>-12.7041632321111</v>
      </c>
      <c r="H560">
        <v>-5.3712989853812001</v>
      </c>
      <c r="I560">
        <v>-14.897226553390301</v>
      </c>
      <c r="J560">
        <v>-2.4125154529905899</v>
      </c>
      <c r="K560">
        <v>604.17462804898105</v>
      </c>
      <c r="L560">
        <v>574.57481056108998</v>
      </c>
      <c r="M560">
        <v>23.185190949247801</v>
      </c>
      <c r="N560">
        <v>0.95337162081645799</v>
      </c>
      <c r="O560">
        <v>20.1947764497565</v>
      </c>
      <c r="P560">
        <v>18.8947368421052</v>
      </c>
      <c r="Q560">
        <v>9.2620623223112999E-2</v>
      </c>
    </row>
    <row r="561" spans="1:17" x14ac:dyDescent="0.3">
      <c r="A561" t="s">
        <v>1249</v>
      </c>
      <c r="B561" t="s">
        <v>1250</v>
      </c>
      <c r="C561" t="str">
        <f>IFERROR(VLOOKUP(Table1[[#This Row],[Ticker]],[1]!Table2[[Symbol]:[Industry]],2,FALSE),"-")</f>
        <v>-</v>
      </c>
      <c r="D561" t="s">
        <v>296</v>
      </c>
      <c r="E561">
        <v>8750.6960566350008</v>
      </c>
      <c r="F561">
        <v>709.15</v>
      </c>
      <c r="G561">
        <v>14.142001031690199</v>
      </c>
      <c r="H561">
        <v>0.77686252835234904</v>
      </c>
      <c r="I561">
        <v>5.5363388246575003</v>
      </c>
      <c r="J561">
        <v>-0.177461684899168</v>
      </c>
      <c r="K561">
        <v>702.38155909247098</v>
      </c>
      <c r="L561">
        <v>653.12744370689597</v>
      </c>
      <c r="M561">
        <v>38.289943747446003</v>
      </c>
      <c r="N561">
        <v>1.17030116353397</v>
      </c>
      <c r="O561">
        <v>18.127335542550899</v>
      </c>
      <c r="P561">
        <v>40.704365079364997</v>
      </c>
    </row>
    <row r="562" spans="1:17" hidden="1" x14ac:dyDescent="0.3">
      <c r="A562" t="s">
        <v>1251</v>
      </c>
      <c r="B562" t="s">
        <v>1252</v>
      </c>
      <c r="C562" t="str">
        <f>IFERROR(VLOOKUP(Table1[[#This Row],[Ticker]],[1]!Table2[[Symbol]:[Industry]],2,FALSE),"-")</f>
        <v>-</v>
      </c>
      <c r="D562" t="s">
        <v>313</v>
      </c>
      <c r="E562">
        <v>8724.31847663999</v>
      </c>
      <c r="F562">
        <v>392.1</v>
      </c>
      <c r="G562">
        <v>-25.2727672799987</v>
      </c>
      <c r="H562">
        <v>-11.6776321876895</v>
      </c>
      <c r="I562">
        <v>-11.749366565121401</v>
      </c>
      <c r="J562">
        <v>-5.1522649566635303</v>
      </c>
      <c r="K562">
        <v>434.82691114542001</v>
      </c>
      <c r="M562">
        <v>25.816950531641901</v>
      </c>
      <c r="N562">
        <v>1.14053556690853</v>
      </c>
      <c r="O562">
        <v>37.273654679928498</v>
      </c>
      <c r="P562">
        <v>7.4246575342465899</v>
      </c>
    </row>
    <row r="563" spans="1:17" x14ac:dyDescent="0.3">
      <c r="A563" t="s">
        <v>1253</v>
      </c>
      <c r="B563" t="s">
        <v>1254</v>
      </c>
      <c r="C563" t="str">
        <f>IFERROR(VLOOKUP(Table1[[#This Row],[Ticker]],[1]!Table2[[Symbol]:[Industry]],2,FALSE),"-")</f>
        <v>-</v>
      </c>
      <c r="D563" t="s">
        <v>130</v>
      </c>
      <c r="E563">
        <v>8717.9126197999994</v>
      </c>
      <c r="F563">
        <v>247.4</v>
      </c>
      <c r="G563">
        <v>8.6992060032165792</v>
      </c>
      <c r="H563">
        <v>2.0496045460562402</v>
      </c>
      <c r="I563">
        <v>-2.9995439911716502</v>
      </c>
      <c r="J563">
        <v>-7.2315840171998804</v>
      </c>
      <c r="K563">
        <v>254.577688781614</v>
      </c>
      <c r="L563">
        <v>230.19615870063899</v>
      </c>
      <c r="M563">
        <v>25.559717789760001</v>
      </c>
      <c r="N563">
        <v>0.85331941092608998</v>
      </c>
      <c r="O563">
        <v>20.856911883589301</v>
      </c>
      <c r="P563">
        <v>42.881894311290701</v>
      </c>
      <c r="Q563">
        <v>0.122129714987693</v>
      </c>
    </row>
    <row r="564" spans="1:17" x14ac:dyDescent="0.3">
      <c r="A564" t="s">
        <v>1255</v>
      </c>
      <c r="B564" t="s">
        <v>1256</v>
      </c>
      <c r="C564" t="str">
        <f>IFERROR(VLOOKUP(Table1[[#This Row],[Ticker]],[1]!Table2[[Symbol]:[Industry]],2,FALSE),"-")</f>
        <v>-</v>
      </c>
      <c r="D564" t="s">
        <v>371</v>
      </c>
      <c r="E564">
        <v>8712.2268103499991</v>
      </c>
      <c r="F564">
        <v>639.45000000000005</v>
      </c>
      <c r="G564">
        <v>37.271384372274703</v>
      </c>
      <c r="H564">
        <v>9.4009016585948508</v>
      </c>
      <c r="I564">
        <v>4.5351895674852898</v>
      </c>
      <c r="J564">
        <v>-1.9917267330822399</v>
      </c>
      <c r="K564">
        <v>620.04861316364895</v>
      </c>
      <c r="L564">
        <v>531.65225200818099</v>
      </c>
      <c r="M564">
        <v>39.866707871506001</v>
      </c>
      <c r="N564">
        <v>3.1110466221405302</v>
      </c>
      <c r="O564">
        <v>19.5402298850574</v>
      </c>
      <c r="P564">
        <v>65.703550142523895</v>
      </c>
      <c r="Q564">
        <v>-1.6902394326639002E-2</v>
      </c>
    </row>
    <row r="565" spans="1:17" hidden="1" x14ac:dyDescent="0.3">
      <c r="A565" t="s">
        <v>1257</v>
      </c>
      <c r="B565" t="s">
        <v>1258</v>
      </c>
      <c r="C565" t="str">
        <f>IFERROR(VLOOKUP(Table1[[#This Row],[Ticker]],[1]!Table2[[Symbol]:[Industry]],2,FALSE),"-")</f>
        <v>-</v>
      </c>
      <c r="D565" t="s">
        <v>121</v>
      </c>
      <c r="E565">
        <v>8693.9785790000005</v>
      </c>
      <c r="F565">
        <v>2709.2</v>
      </c>
      <c r="G565">
        <v>-10.9042884892767</v>
      </c>
      <c r="H565">
        <v>-8.0845679495449598</v>
      </c>
      <c r="I565">
        <v>-5.8830501329968499</v>
      </c>
      <c r="J565">
        <v>-1.66617274964036</v>
      </c>
      <c r="K565">
        <v>2739.4306821820401</v>
      </c>
      <c r="L565">
        <v>2692.3587444486702</v>
      </c>
      <c r="M565">
        <v>38.016256944692401</v>
      </c>
      <c r="N565">
        <v>0.68460086626176497</v>
      </c>
      <c r="O565">
        <v>29.189428613612801</v>
      </c>
      <c r="P565">
        <v>15.3341847594721</v>
      </c>
      <c r="Q565">
        <v>2.3376560898922E-2</v>
      </c>
    </row>
    <row r="566" spans="1:17" x14ac:dyDescent="0.3">
      <c r="A566" t="s">
        <v>1259</v>
      </c>
      <c r="B566" t="s">
        <v>1260</v>
      </c>
      <c r="C566" t="str">
        <f>IFERROR(VLOOKUP(Table1[[#This Row],[Ticker]],[1]!Table2[[Symbol]:[Industry]],2,FALSE),"-")</f>
        <v>-</v>
      </c>
      <c r="D566" t="s">
        <v>46</v>
      </c>
      <c r="E566">
        <v>8663.5011348000007</v>
      </c>
      <c r="F566">
        <v>1293.3</v>
      </c>
      <c r="G566">
        <v>49.450992297028797</v>
      </c>
      <c r="H566">
        <v>-12.108497039816299</v>
      </c>
      <c r="I566">
        <v>35.458837896375201</v>
      </c>
      <c r="J566">
        <v>-4.7856648336483802</v>
      </c>
      <c r="K566">
        <v>1307.70640716913</v>
      </c>
      <c r="L566">
        <v>1071.4966790619801</v>
      </c>
      <c r="M566">
        <v>33.061098293394203</v>
      </c>
      <c r="N566">
        <v>0.49615476662362501</v>
      </c>
      <c r="O566">
        <v>19.264671769890899</v>
      </c>
      <c r="P566">
        <v>98.969230769230705</v>
      </c>
      <c r="Q566">
        <v>0.13799294372804199</v>
      </c>
    </row>
    <row r="567" spans="1:17" hidden="1" x14ac:dyDescent="0.3">
      <c r="A567" t="s">
        <v>1261</v>
      </c>
      <c r="B567" t="s">
        <v>1262</v>
      </c>
      <c r="C567" t="str">
        <f>IFERROR(VLOOKUP(Table1[[#This Row],[Ticker]],[1]!Table2[[Symbol]:[Industry]],2,FALSE),"-")</f>
        <v>-</v>
      </c>
      <c r="D567" t="s">
        <v>713</v>
      </c>
      <c r="E567">
        <v>8642.3479203879997</v>
      </c>
      <c r="F567">
        <v>510.75</v>
      </c>
      <c r="G567">
        <v>-11.294642745200999</v>
      </c>
      <c r="H567">
        <v>-3.3440623257362598</v>
      </c>
      <c r="I567">
        <v>6.3304475574659194E-2</v>
      </c>
      <c r="J567">
        <v>0.90289583378453298</v>
      </c>
      <c r="K567">
        <v>522.61371873206997</v>
      </c>
      <c r="L567">
        <v>492.58621083900903</v>
      </c>
      <c r="M567">
        <v>73.886051750125603</v>
      </c>
      <c r="N567">
        <v>1.0656441834697501</v>
      </c>
      <c r="O567">
        <v>8.1546744982868091</v>
      </c>
      <c r="P567">
        <v>19.019877426420901</v>
      </c>
      <c r="Q567">
        <v>-1.0545973830429E-2</v>
      </c>
    </row>
    <row r="568" spans="1:17" x14ac:dyDescent="0.3">
      <c r="A568" t="s">
        <v>1263</v>
      </c>
      <c r="B568" t="s">
        <v>1264</v>
      </c>
      <c r="C568" t="str">
        <f>IFERROR(VLOOKUP(Table1[[#This Row],[Ticker]],[1]!Table2[[Symbol]:[Industry]],2,FALSE),"-")</f>
        <v>-</v>
      </c>
      <c r="D568" t="s">
        <v>124</v>
      </c>
      <c r="E568">
        <v>8621.9472248269994</v>
      </c>
      <c r="F568">
        <v>80.39</v>
      </c>
      <c r="G568">
        <v>-35.740657485653799</v>
      </c>
      <c r="H568">
        <v>-1.6691839299782001</v>
      </c>
      <c r="I568">
        <v>-16.686116153243301</v>
      </c>
      <c r="J568">
        <v>-0.33866969323563101</v>
      </c>
      <c r="K568">
        <v>82.939617460638601</v>
      </c>
      <c r="L568">
        <v>85.024314042501402</v>
      </c>
      <c r="M568">
        <v>38.736553379862698</v>
      </c>
      <c r="N568">
        <v>0.96956645370421102</v>
      </c>
      <c r="O568">
        <v>21.905709665381199</v>
      </c>
      <c r="P568">
        <v>11.0359116022099</v>
      </c>
    </row>
    <row r="569" spans="1:17" x14ac:dyDescent="0.3">
      <c r="A569" t="s">
        <v>1265</v>
      </c>
      <c r="B569" t="s">
        <v>1266</v>
      </c>
      <c r="C569" t="str">
        <f>IFERROR(VLOOKUP(Table1[[#This Row],[Ticker]],[1]!Table2[[Symbol]:[Industry]],2,FALSE),"-")</f>
        <v>-</v>
      </c>
      <c r="D569" t="s">
        <v>21</v>
      </c>
      <c r="E569">
        <v>8586.0405128000002</v>
      </c>
      <c r="F569">
        <v>31</v>
      </c>
      <c r="G569">
        <v>91.601325115731697</v>
      </c>
      <c r="H569">
        <v>7.7870188901328801</v>
      </c>
      <c r="I569">
        <v>-24.008697105896601</v>
      </c>
      <c r="J569">
        <v>4.95274389238444</v>
      </c>
      <c r="K569">
        <v>30.879778501562299</v>
      </c>
      <c r="L569">
        <v>28.868382946947801</v>
      </c>
      <c r="M569">
        <v>53.091886441577898</v>
      </c>
      <c r="N569">
        <v>1.7704369557366899</v>
      </c>
      <c r="O569">
        <v>37.096774193548299</v>
      </c>
      <c r="P569">
        <v>126.277372262773</v>
      </c>
      <c r="Q569">
        <v>3.3979095866408002E-2</v>
      </c>
    </row>
    <row r="570" spans="1:17" hidden="1" x14ac:dyDescent="0.3">
      <c r="A570" t="s">
        <v>1267</v>
      </c>
      <c r="B570" t="s">
        <v>1268</v>
      </c>
      <c r="C570" t="str">
        <f>IFERROR(VLOOKUP(Table1[[#This Row],[Ticker]],[1]!Table2[[Symbol]:[Industry]],2,FALSE),"-")</f>
        <v>-</v>
      </c>
      <c r="D570" t="s">
        <v>51</v>
      </c>
      <c r="E570">
        <v>8582.8764569199993</v>
      </c>
      <c r="F570">
        <v>5170.6000000000004</v>
      </c>
      <c r="G570">
        <v>-26.594268138162899</v>
      </c>
      <c r="H570">
        <v>0.1223898806851</v>
      </c>
      <c r="I570">
        <v>-11.3017405557954</v>
      </c>
      <c r="J570">
        <v>2.1576574523849801</v>
      </c>
      <c r="K570">
        <v>5091.6662717594099</v>
      </c>
      <c r="L570">
        <v>4999.1976541571103</v>
      </c>
      <c r="M570">
        <v>45.828291242863799</v>
      </c>
      <c r="N570">
        <v>1.14866584109685</v>
      </c>
      <c r="O570">
        <v>9.1333694348818302</v>
      </c>
      <c r="P570">
        <v>11.518262501213099</v>
      </c>
      <c r="Q570">
        <v>-6.8756420582379005E-2</v>
      </c>
    </row>
    <row r="571" spans="1:17" x14ac:dyDescent="0.3">
      <c r="A571" t="s">
        <v>1269</v>
      </c>
      <c r="B571" t="s">
        <v>1270</v>
      </c>
      <c r="C571" t="str">
        <f>IFERROR(VLOOKUP(Table1[[#This Row],[Ticker]],[1]!Table2[[Symbol]:[Industry]],2,FALSE),"-")</f>
        <v>-</v>
      </c>
      <c r="D571" t="s">
        <v>51</v>
      </c>
      <c r="E571">
        <v>8578.3897117800007</v>
      </c>
      <c r="F571">
        <v>189.3</v>
      </c>
      <c r="G571">
        <v>38.9324976068593</v>
      </c>
      <c r="H571">
        <v>1.1157672796663001</v>
      </c>
      <c r="I571">
        <v>14.155822526698</v>
      </c>
      <c r="J571">
        <v>-1.1343189433826499</v>
      </c>
      <c r="K571">
        <v>180.97874000910301</v>
      </c>
      <c r="L571">
        <v>155.32849115978601</v>
      </c>
      <c r="M571">
        <v>38.359661191859303</v>
      </c>
      <c r="N571">
        <v>1.24634034602358</v>
      </c>
      <c r="O571">
        <v>14.358161648177401</v>
      </c>
      <c r="P571">
        <v>94.253463314520204</v>
      </c>
      <c r="Q571">
        <v>9.8509588533869E-2</v>
      </c>
    </row>
    <row r="572" spans="1:17" x14ac:dyDescent="0.3">
      <c r="A572" t="s">
        <v>1271</v>
      </c>
      <c r="B572" t="s">
        <v>1272</v>
      </c>
      <c r="C572" t="str">
        <f>IFERROR(VLOOKUP(Table1[[#This Row],[Ticker]],[1]!Table2[[Symbol]:[Industry]],2,FALSE),"-")</f>
        <v>-</v>
      </c>
      <c r="D572" t="s">
        <v>539</v>
      </c>
      <c r="E572">
        <v>8564.9089702399997</v>
      </c>
      <c r="F572">
        <v>779.8</v>
      </c>
      <c r="G572">
        <v>-38.733522778413402</v>
      </c>
      <c r="H572">
        <v>3.5407573565662198</v>
      </c>
      <c r="I572">
        <v>-24.420951983352801</v>
      </c>
      <c r="J572">
        <v>3.40200813409125</v>
      </c>
      <c r="K572">
        <v>784.652147127489</v>
      </c>
      <c r="L572">
        <v>852.06945526146103</v>
      </c>
      <c r="M572">
        <v>46.517207851863802</v>
      </c>
      <c r="N572">
        <v>1.96534955408262</v>
      </c>
      <c r="O572">
        <v>41.869710182097897</v>
      </c>
      <c r="P572">
        <v>8.2454192115491303</v>
      </c>
      <c r="Q572">
        <v>-3.0221494549164001E-2</v>
      </c>
    </row>
    <row r="573" spans="1:17" x14ac:dyDescent="0.3">
      <c r="A573" t="s">
        <v>1273</v>
      </c>
      <c r="B573" t="s">
        <v>1274</v>
      </c>
      <c r="C573" t="str">
        <f>IFERROR(VLOOKUP(Table1[[#This Row],[Ticker]],[1]!Table2[[Symbol]:[Industry]],2,FALSE),"-")</f>
        <v>-</v>
      </c>
      <c r="D573" t="s">
        <v>98</v>
      </c>
      <c r="E573">
        <v>8556.6336118199997</v>
      </c>
      <c r="F573">
        <v>289.8</v>
      </c>
      <c r="G573">
        <v>-66.850269643233801</v>
      </c>
      <c r="H573">
        <v>3.5790591045473299</v>
      </c>
      <c r="I573">
        <v>-26.714466586851199</v>
      </c>
      <c r="J573">
        <v>-3.97465670701374</v>
      </c>
      <c r="K573">
        <v>300.77279350608802</v>
      </c>
      <c r="L573">
        <v>349.21371675243103</v>
      </c>
      <c r="M573">
        <v>25.8917026537707</v>
      </c>
      <c r="N573">
        <v>1.2229169347126601</v>
      </c>
      <c r="O573">
        <v>93.236714975845402</v>
      </c>
      <c r="P573">
        <v>11.0344827586206</v>
      </c>
      <c r="Q573">
        <v>-9.7739045429816998E-2</v>
      </c>
    </row>
    <row r="574" spans="1:17" hidden="1" x14ac:dyDescent="0.3">
      <c r="A574" t="s">
        <v>1275</v>
      </c>
      <c r="B574" t="s">
        <v>1276</v>
      </c>
      <c r="C574" t="str">
        <f>IFERROR(VLOOKUP(Table1[[#This Row],[Ticker]],[1]!Table2[[Symbol]:[Industry]],2,FALSE),"-")</f>
        <v>-</v>
      </c>
      <c r="D574" t="s">
        <v>230</v>
      </c>
      <c r="E574">
        <v>8541.3638636199994</v>
      </c>
      <c r="F574">
        <v>10774.1</v>
      </c>
      <c r="G574">
        <v>32.551211515289999</v>
      </c>
      <c r="H574">
        <v>7.9349145756204296</v>
      </c>
      <c r="I574">
        <v>24.633917345417199</v>
      </c>
      <c r="J574">
        <v>-7.1665707363023001</v>
      </c>
      <c r="K574">
        <v>11382.2171530627</v>
      </c>
      <c r="L574">
        <v>9657.2760133826396</v>
      </c>
      <c r="M574">
        <v>30.6449263830389</v>
      </c>
      <c r="N574">
        <v>1.4422624058040701</v>
      </c>
      <c r="O574">
        <v>20.641167243667599</v>
      </c>
      <c r="P574">
        <v>67.169899146625298</v>
      </c>
      <c r="Q574">
        <v>0.11957642274727399</v>
      </c>
    </row>
    <row r="575" spans="1:17" hidden="1" x14ac:dyDescent="0.3">
      <c r="A575" t="s">
        <v>1277</v>
      </c>
      <c r="B575" t="s">
        <v>1278</v>
      </c>
      <c r="C575" t="str">
        <f>IFERROR(VLOOKUP(Table1[[#This Row],[Ticker]],[1]!Table2[[Symbol]:[Industry]],2,FALSE),"-")</f>
        <v>-</v>
      </c>
      <c r="D575" t="s">
        <v>21</v>
      </c>
      <c r="E575">
        <v>8527.2103755499993</v>
      </c>
      <c r="F575">
        <v>1544.35</v>
      </c>
      <c r="G575">
        <v>149.14068392958299</v>
      </c>
      <c r="H575">
        <v>-5.94019622579584E-2</v>
      </c>
      <c r="I575">
        <v>20.3092113821242</v>
      </c>
      <c r="J575">
        <v>1.3704235826289199</v>
      </c>
      <c r="K575">
        <v>1462.2990122552701</v>
      </c>
      <c r="L575">
        <v>1142.21176981699</v>
      </c>
      <c r="M575">
        <v>42.363186675228697</v>
      </c>
      <c r="N575">
        <v>1.0814355700728999</v>
      </c>
      <c r="O575">
        <v>13.8278240036261</v>
      </c>
      <c r="P575">
        <v>219.01466639124101</v>
      </c>
      <c r="Q575">
        <v>0.24152052962001599</v>
      </c>
    </row>
    <row r="576" spans="1:17" hidden="1" x14ac:dyDescent="0.3">
      <c r="A576" t="s">
        <v>1279</v>
      </c>
      <c r="B576" t="s">
        <v>1280</v>
      </c>
      <c r="C576" t="str">
        <f>IFERROR(VLOOKUP(Table1[[#This Row],[Ticker]],[1]!Table2[[Symbol]:[Industry]],2,FALSE),"-")</f>
        <v>-</v>
      </c>
      <c r="D576" t="s">
        <v>136</v>
      </c>
      <c r="E576">
        <v>8467.2459816999999</v>
      </c>
      <c r="F576">
        <v>671.95</v>
      </c>
      <c r="G576">
        <v>-15.7282922299113</v>
      </c>
      <c r="H576">
        <v>4.0021031095917001</v>
      </c>
      <c r="I576">
        <v>-8.47686563100706</v>
      </c>
      <c r="J576">
        <v>1.58760436248593</v>
      </c>
      <c r="K576">
        <v>694.21130529503205</v>
      </c>
      <c r="L576">
        <v>653.15336539960595</v>
      </c>
      <c r="M576">
        <v>30.0647425235891</v>
      </c>
      <c r="N576">
        <v>1.3981346430201</v>
      </c>
      <c r="O576">
        <v>11.6154475779447</v>
      </c>
      <c r="P576">
        <v>29.720077220077201</v>
      </c>
    </row>
    <row r="577" spans="1:17" x14ac:dyDescent="0.3">
      <c r="A577" t="s">
        <v>1281</v>
      </c>
      <c r="B577" t="s">
        <v>1282</v>
      </c>
      <c r="C577" t="str">
        <f>IFERROR(VLOOKUP(Table1[[#This Row],[Ticker]],[1]!Table2[[Symbol]:[Industry]],2,FALSE),"-")</f>
        <v>-</v>
      </c>
      <c r="D577" t="s">
        <v>219</v>
      </c>
      <c r="E577">
        <v>8459.6613715999993</v>
      </c>
      <c r="F577">
        <v>633.54999999999995</v>
      </c>
      <c r="G577">
        <v>-19.537014012849301</v>
      </c>
      <c r="H577">
        <v>7.38494125531866</v>
      </c>
      <c r="I577">
        <v>-11.2061776072599</v>
      </c>
      <c r="J577">
        <v>5.8528647717900304</v>
      </c>
      <c r="K577">
        <v>606.44060984252405</v>
      </c>
      <c r="L577">
        <v>605.139874790872</v>
      </c>
      <c r="M577">
        <v>54.665155585171803</v>
      </c>
      <c r="N577">
        <v>2.0397576745896302</v>
      </c>
      <c r="O577">
        <v>8.6733485912714201</v>
      </c>
      <c r="P577">
        <v>14.856780275561899</v>
      </c>
      <c r="Q577">
        <v>3.4060160564278998E-2</v>
      </c>
    </row>
    <row r="578" spans="1:17" x14ac:dyDescent="0.3">
      <c r="A578" t="s">
        <v>1283</v>
      </c>
      <c r="B578" t="s">
        <v>1284</v>
      </c>
      <c r="C578" t="str">
        <f>IFERROR(VLOOKUP(Table1[[#This Row],[Ticker]],[1]!Table2[[Symbol]:[Industry]],2,FALSE),"-")</f>
        <v>-</v>
      </c>
      <c r="D578" t="s">
        <v>405</v>
      </c>
      <c r="E578">
        <v>8454.1189217800002</v>
      </c>
      <c r="F578">
        <v>534.70000000000005</v>
      </c>
      <c r="G578">
        <v>-4.1093246343643299</v>
      </c>
      <c r="H578">
        <v>-0.19217105283592001</v>
      </c>
      <c r="I578">
        <v>1.24996644107217</v>
      </c>
      <c r="J578">
        <v>4.8729093621783397</v>
      </c>
      <c r="K578">
        <v>528.71514820997095</v>
      </c>
      <c r="L578">
        <v>494.27173071815901</v>
      </c>
      <c r="M578">
        <v>44.438402918580302</v>
      </c>
      <c r="N578">
        <v>0.67847156362837302</v>
      </c>
      <c r="O578">
        <v>18.552459322984799</v>
      </c>
      <c r="P578">
        <v>32.7457795431976</v>
      </c>
      <c r="Q578">
        <v>-8.6621639998589999E-3</v>
      </c>
    </row>
    <row r="579" spans="1:17" x14ac:dyDescent="0.3">
      <c r="A579" t="s">
        <v>1285</v>
      </c>
      <c r="B579" t="s">
        <v>1286</v>
      </c>
      <c r="C579" t="str">
        <f>IFERROR(VLOOKUP(Table1[[#This Row],[Ticker]],[1]!Table2[[Symbol]:[Industry]],2,FALSE),"-")</f>
        <v>-</v>
      </c>
      <c r="D579" t="s">
        <v>274</v>
      </c>
      <c r="E579">
        <v>8451.4602357999993</v>
      </c>
      <c r="F579">
        <v>1289</v>
      </c>
      <c r="G579">
        <v>-1.52820331997248</v>
      </c>
      <c r="H579">
        <v>1.2646607240685199</v>
      </c>
      <c r="I579">
        <v>6.3062036944592901</v>
      </c>
      <c r="J579">
        <v>0.91570724327447595</v>
      </c>
      <c r="K579">
        <v>1282.2521557758801</v>
      </c>
      <c r="L579">
        <v>1190.33044090367</v>
      </c>
      <c r="M579">
        <v>38.289994479640498</v>
      </c>
      <c r="N579">
        <v>1.04466317451343</v>
      </c>
      <c r="O579">
        <v>28.312645461598098</v>
      </c>
      <c r="P579">
        <v>31.947998771624501</v>
      </c>
    </row>
    <row r="580" spans="1:17" x14ac:dyDescent="0.3">
      <c r="A580" t="s">
        <v>1287</v>
      </c>
      <c r="B580" t="s">
        <v>1288</v>
      </c>
      <c r="C580" t="str">
        <f>IFERROR(VLOOKUP(Table1[[#This Row],[Ticker]],[1]!Table2[[Symbol]:[Industry]],2,FALSE),"-")</f>
        <v>-</v>
      </c>
      <c r="D580" t="s">
        <v>57</v>
      </c>
      <c r="E580">
        <v>8382.7352474599993</v>
      </c>
      <c r="F580">
        <v>15.61</v>
      </c>
      <c r="G580">
        <v>198.92412324650601</v>
      </c>
      <c r="H580">
        <v>-3.0853672736349398</v>
      </c>
      <c r="I580">
        <v>25.160819375532</v>
      </c>
      <c r="J580">
        <v>3.0548718542131299</v>
      </c>
      <c r="K580">
        <v>16.047871926111199</v>
      </c>
      <c r="L580">
        <v>12.0918968567668</v>
      </c>
      <c r="M580">
        <v>37.894885505240097</v>
      </c>
      <c r="N580">
        <v>0.60608425409853595</v>
      </c>
      <c r="O580">
        <v>35.169762972453498</v>
      </c>
      <c r="P580">
        <v>235.69892473118199</v>
      </c>
      <c r="Q580">
        <v>7.9703154354756001E-2</v>
      </c>
    </row>
    <row r="581" spans="1:17" hidden="1" x14ac:dyDescent="0.3">
      <c r="A581" t="s">
        <v>1289</v>
      </c>
      <c r="B581" t="s">
        <v>1290</v>
      </c>
      <c r="C581" t="str">
        <f>IFERROR(VLOOKUP(Table1[[#This Row],[Ticker]],[1]!Table2[[Symbol]:[Industry]],2,FALSE),"-")</f>
        <v>-</v>
      </c>
      <c r="D581" t="s">
        <v>713</v>
      </c>
      <c r="E581">
        <v>8375.5088797930002</v>
      </c>
      <c r="F581">
        <v>253.08</v>
      </c>
      <c r="G581">
        <v>1.01790950544694</v>
      </c>
      <c r="H581">
        <v>1.1036653930920499</v>
      </c>
      <c r="I581">
        <v>1.20857661715255</v>
      </c>
      <c r="J581">
        <v>1.6788496579616199</v>
      </c>
      <c r="K581">
        <v>252.11557839089599</v>
      </c>
      <c r="L581">
        <v>233.24999374947299</v>
      </c>
      <c r="M581">
        <v>59.785019392106697</v>
      </c>
      <c r="N581">
        <v>2.60036687292172</v>
      </c>
      <c r="O581">
        <v>4.6388493756914704</v>
      </c>
      <c r="P581">
        <v>28.532249873032001</v>
      </c>
      <c r="Q581">
        <v>1.1816369177710001E-3</v>
      </c>
    </row>
    <row r="582" spans="1:17" hidden="1" x14ac:dyDescent="0.3">
      <c r="A582" t="s">
        <v>1291</v>
      </c>
      <c r="B582" t="s">
        <v>1292</v>
      </c>
      <c r="C582" t="str">
        <f>IFERROR(VLOOKUP(Table1[[#This Row],[Ticker]],[1]!Table2[[Symbol]:[Industry]],2,FALSE),"-")</f>
        <v>-</v>
      </c>
      <c r="D582" t="s">
        <v>1293</v>
      </c>
      <c r="E582">
        <v>8369.7008711939998</v>
      </c>
      <c r="F582">
        <v>1230.3900000000001</v>
      </c>
      <c r="K582">
        <v>1221.0284065276701</v>
      </c>
      <c r="L582">
        <v>1201.49851616978</v>
      </c>
      <c r="M582">
        <v>68.273684852772604</v>
      </c>
      <c r="N582">
        <v>1</v>
      </c>
      <c r="Q582">
        <v>-6.1080809493942997E-2</v>
      </c>
    </row>
    <row r="583" spans="1:17" x14ac:dyDescent="0.3">
      <c r="A583" t="s">
        <v>1294</v>
      </c>
      <c r="B583" t="s">
        <v>1295</v>
      </c>
      <c r="C583" t="str">
        <f>IFERROR(VLOOKUP(Table1[[#This Row],[Ticker]],[1]!Table2[[Symbol]:[Industry]],2,FALSE),"-")</f>
        <v>-</v>
      </c>
      <c r="D583" t="s">
        <v>313</v>
      </c>
      <c r="E583">
        <v>8332.3750614</v>
      </c>
      <c r="F583">
        <v>413.4</v>
      </c>
      <c r="G583">
        <v>0.87797695293724498</v>
      </c>
      <c r="H583">
        <v>-5.3965786815095003</v>
      </c>
      <c r="I583">
        <v>-14.4064225981036</v>
      </c>
      <c r="J583">
        <v>-5.7698834390490497</v>
      </c>
      <c r="K583">
        <v>440.54330980666401</v>
      </c>
      <c r="L583">
        <v>408.51959282862799</v>
      </c>
      <c r="M583">
        <v>22.3041706076338</v>
      </c>
      <c r="N583">
        <v>1.75334921321573</v>
      </c>
      <c r="O583">
        <v>22.157716497339099</v>
      </c>
      <c r="P583">
        <v>24.724694524060901</v>
      </c>
      <c r="Q583">
        <v>7.3279727312830001E-2</v>
      </c>
    </row>
    <row r="584" spans="1:17" x14ac:dyDescent="0.3">
      <c r="A584" t="s">
        <v>1296</v>
      </c>
      <c r="B584" t="s">
        <v>1297</v>
      </c>
      <c r="C584" t="str">
        <f>IFERROR(VLOOKUP(Table1[[#This Row],[Ticker]],[1]!Table2[[Symbol]:[Industry]],2,FALSE),"-")</f>
        <v>-</v>
      </c>
      <c r="D584" t="s">
        <v>158</v>
      </c>
      <c r="E584">
        <v>8317.8960000000006</v>
      </c>
      <c r="F584">
        <v>444</v>
      </c>
      <c r="G584">
        <v>-1.454118676012</v>
      </c>
      <c r="H584">
        <v>-12.1499086898878</v>
      </c>
      <c r="I584">
        <v>-17.918346018074399</v>
      </c>
      <c r="J584">
        <v>-7.4366356401777898</v>
      </c>
      <c r="K584">
        <v>470.96697567196702</v>
      </c>
      <c r="L584">
        <v>424.75471160100102</v>
      </c>
      <c r="M584">
        <v>25.5941487517726</v>
      </c>
      <c r="N584">
        <v>0.43759780956935102</v>
      </c>
      <c r="O584">
        <v>23.3108108108108</v>
      </c>
      <c r="P584">
        <v>30.588235294117599</v>
      </c>
      <c r="Q584">
        <v>8.7887223449904003E-2</v>
      </c>
    </row>
    <row r="585" spans="1:17" x14ac:dyDescent="0.3">
      <c r="A585" t="s">
        <v>1298</v>
      </c>
      <c r="B585" t="s">
        <v>1299</v>
      </c>
      <c r="C585" t="str">
        <f>IFERROR(VLOOKUP(Table1[[#This Row],[Ticker]],[1]!Table2[[Symbol]:[Industry]],2,FALSE),"-")</f>
        <v>-</v>
      </c>
      <c r="D585" t="s">
        <v>24</v>
      </c>
      <c r="E585">
        <v>8309.6882129459991</v>
      </c>
      <c r="F585">
        <v>42.97</v>
      </c>
      <c r="G585">
        <v>-35.327061637422403</v>
      </c>
      <c r="H585">
        <v>-2.9740450381026999</v>
      </c>
      <c r="I585">
        <v>-36.143014001896802</v>
      </c>
      <c r="J585">
        <v>0.485384438883113</v>
      </c>
      <c r="K585">
        <v>46.326084763998601</v>
      </c>
      <c r="L585">
        <v>48.865599682945202</v>
      </c>
      <c r="M585">
        <v>34.661160086455702</v>
      </c>
      <c r="N585">
        <v>1.0098829775887599</v>
      </c>
      <c r="O585">
        <v>46.613916686060001</v>
      </c>
      <c r="P585">
        <v>7.4249999999999901</v>
      </c>
      <c r="Q585">
        <v>4.6587271288352002E-2</v>
      </c>
    </row>
    <row r="586" spans="1:17" x14ac:dyDescent="0.3">
      <c r="A586" t="s">
        <v>1300</v>
      </c>
      <c r="B586" t="s">
        <v>1301</v>
      </c>
      <c r="C586" t="str">
        <f>IFERROR(VLOOKUP(Table1[[#This Row],[Ticker]],[1]!Table2[[Symbol]:[Industry]],2,FALSE),"-")</f>
        <v>-</v>
      </c>
      <c r="D586" t="s">
        <v>274</v>
      </c>
      <c r="E586">
        <v>8304.7071997500007</v>
      </c>
      <c r="F586">
        <v>809.25</v>
      </c>
      <c r="G586">
        <v>52.098192518345797</v>
      </c>
      <c r="H586">
        <v>1.9663491217506901</v>
      </c>
      <c r="I586">
        <v>19.023848779731701</v>
      </c>
      <c r="J586">
        <v>3.3155509925890998</v>
      </c>
      <c r="K586">
        <v>775.329627244363</v>
      </c>
      <c r="L586">
        <v>682.22449104921395</v>
      </c>
      <c r="M586">
        <v>67.626146390372398</v>
      </c>
      <c r="N586">
        <v>0.34116227483567801</v>
      </c>
      <c r="O586">
        <v>8.7426629595304295</v>
      </c>
      <c r="P586">
        <v>79.8333333333333</v>
      </c>
      <c r="Q586">
        <v>1.6083131617105999E-2</v>
      </c>
    </row>
    <row r="587" spans="1:17" x14ac:dyDescent="0.3">
      <c r="A587" t="s">
        <v>1302</v>
      </c>
      <c r="B587" t="s">
        <v>1303</v>
      </c>
      <c r="C587" t="str">
        <f>IFERROR(VLOOKUP(Table1[[#This Row],[Ticker]],[1]!Table2[[Symbol]:[Industry]],2,FALSE),"-")</f>
        <v>-</v>
      </c>
      <c r="D587" t="s">
        <v>136</v>
      </c>
      <c r="E587">
        <v>8217.9959897879999</v>
      </c>
      <c r="F587">
        <v>129.24</v>
      </c>
      <c r="G587">
        <v>63.159165886394</v>
      </c>
      <c r="H587">
        <v>-15.9024271899232</v>
      </c>
      <c r="I587">
        <v>3.8113019529030598</v>
      </c>
      <c r="J587">
        <v>-5.3897558211174497</v>
      </c>
      <c r="K587">
        <v>136.32781695352301</v>
      </c>
      <c r="L587">
        <v>117.486607611408</v>
      </c>
      <c r="M587">
        <v>37.3899336742695</v>
      </c>
      <c r="N587">
        <v>0.428358469649185</v>
      </c>
      <c r="O587">
        <v>27.174249458372</v>
      </c>
      <c r="P587">
        <v>107.44783306581</v>
      </c>
      <c r="Q587">
        <v>-9.8350132004859994E-3</v>
      </c>
    </row>
    <row r="588" spans="1:17" x14ac:dyDescent="0.3">
      <c r="A588" t="s">
        <v>1304</v>
      </c>
      <c r="B588" t="s">
        <v>1305</v>
      </c>
      <c r="C588" t="str">
        <f>IFERROR(VLOOKUP(Table1[[#This Row],[Ticker]],[1]!Table2[[Symbol]:[Industry]],2,FALSE),"-")</f>
        <v>-</v>
      </c>
      <c r="D588" t="s">
        <v>24</v>
      </c>
      <c r="E588">
        <v>8209.6179849799992</v>
      </c>
      <c r="F588">
        <v>217.46</v>
      </c>
      <c r="G588">
        <v>-21.975186596605099</v>
      </c>
      <c r="H588">
        <v>-8.8711450144443205E-2</v>
      </c>
      <c r="I588">
        <v>-25.7375035868805</v>
      </c>
      <c r="J588">
        <v>-5.75570044972046</v>
      </c>
      <c r="K588">
        <v>225.69827015027099</v>
      </c>
      <c r="L588">
        <v>222.260102946004</v>
      </c>
      <c r="M588">
        <v>31.486101919850899</v>
      </c>
      <c r="N588">
        <v>1.66374562882432</v>
      </c>
      <c r="O588">
        <v>31.7713602501609</v>
      </c>
      <c r="P588">
        <v>13.2604166666666</v>
      </c>
      <c r="Q588">
        <v>0.13183456320412401</v>
      </c>
    </row>
    <row r="589" spans="1:17" x14ac:dyDescent="0.3">
      <c r="A589" t="s">
        <v>1306</v>
      </c>
      <c r="B589" t="s">
        <v>1307</v>
      </c>
      <c r="C589" t="str">
        <f>IFERROR(VLOOKUP(Table1[[#This Row],[Ticker]],[1]!Table2[[Symbol]:[Industry]],2,FALSE),"-")</f>
        <v>-</v>
      </c>
      <c r="D589" t="s">
        <v>1308</v>
      </c>
      <c r="E589">
        <v>8163.8111845000003</v>
      </c>
      <c r="F589">
        <v>664.1</v>
      </c>
      <c r="G589">
        <v>16.9526026958094</v>
      </c>
      <c r="H589">
        <v>1.44692541754602</v>
      </c>
      <c r="I589">
        <v>18.5371385129482</v>
      </c>
      <c r="J589">
        <v>-6.7616971809363298</v>
      </c>
      <c r="K589">
        <v>619.12645595895503</v>
      </c>
      <c r="L589">
        <v>545.64311831564305</v>
      </c>
      <c r="M589">
        <v>45.228267297396897</v>
      </c>
      <c r="N589">
        <v>1.6415588133691801</v>
      </c>
      <c r="O589">
        <v>15.7054660442704</v>
      </c>
      <c r="P589">
        <v>63.189581029610501</v>
      </c>
      <c r="Q589">
        <v>0.14856076387884901</v>
      </c>
    </row>
    <row r="590" spans="1:17" hidden="1" x14ac:dyDescent="0.3">
      <c r="A590" t="s">
        <v>1309</v>
      </c>
      <c r="B590" t="s">
        <v>1310</v>
      </c>
      <c r="C590" t="str">
        <f>IFERROR(VLOOKUP(Table1[[#This Row],[Ticker]],[1]!Table2[[Symbol]:[Industry]],2,FALSE),"-")</f>
        <v>-</v>
      </c>
      <c r="D590" t="s">
        <v>51</v>
      </c>
      <c r="E590">
        <v>8157.2116106249996</v>
      </c>
      <c r="F590">
        <v>470.25</v>
      </c>
      <c r="G590">
        <v>-9.1797326330742202</v>
      </c>
      <c r="H590">
        <v>21.321669997539399</v>
      </c>
      <c r="I590">
        <v>26.6005306478785</v>
      </c>
      <c r="J590">
        <v>20.1605221094696</v>
      </c>
      <c r="K590">
        <v>426.06836816633898</v>
      </c>
      <c r="M590">
        <v>52.904737625209897</v>
      </c>
      <c r="N590">
        <v>2.9341694983469102</v>
      </c>
      <c r="O590">
        <v>14.513556618819701</v>
      </c>
      <c r="P590">
        <v>47.183098591549196</v>
      </c>
    </row>
    <row r="591" spans="1:17" hidden="1" x14ac:dyDescent="0.3">
      <c r="A591" t="s">
        <v>1311</v>
      </c>
      <c r="B591" t="s">
        <v>1312</v>
      </c>
      <c r="C591" t="str">
        <f>IFERROR(VLOOKUP(Table1[[#This Row],[Ticker]],[1]!Table2[[Symbol]:[Industry]],2,FALSE),"-")</f>
        <v>-</v>
      </c>
      <c r="D591" t="s">
        <v>230</v>
      </c>
      <c r="E591">
        <v>8156.19458115</v>
      </c>
      <c r="F591">
        <v>1547.75</v>
      </c>
      <c r="G591">
        <v>6519.77231580435</v>
      </c>
      <c r="H591">
        <v>25.159051359094999</v>
      </c>
      <c r="I591">
        <v>470.05647385080198</v>
      </c>
      <c r="J591">
        <v>11.2555063524935</v>
      </c>
      <c r="K591">
        <v>1217.2191143344101</v>
      </c>
      <c r="L591">
        <v>603.88354307126895</v>
      </c>
      <c r="M591">
        <v>74.430538226904602</v>
      </c>
      <c r="N591">
        <v>1.55215823580815</v>
      </c>
      <c r="O591">
        <v>6.2833144887740104</v>
      </c>
    </row>
    <row r="592" spans="1:17" x14ac:dyDescent="0.3">
      <c r="A592" t="s">
        <v>1313</v>
      </c>
      <c r="B592" t="s">
        <v>1314</v>
      </c>
      <c r="C592" t="str">
        <f>IFERROR(VLOOKUP(Table1[[#This Row],[Ticker]],[1]!Table2[[Symbol]:[Industry]],2,FALSE),"-")</f>
        <v>-</v>
      </c>
      <c r="D592" t="s">
        <v>991</v>
      </c>
      <c r="E592">
        <v>8139.7209400800002</v>
      </c>
      <c r="F592">
        <v>371.85</v>
      </c>
      <c r="G592">
        <v>-4.6550161279228001E-2</v>
      </c>
      <c r="H592">
        <v>-4.9081462545062404</v>
      </c>
      <c r="I592">
        <v>-3.96365443605211</v>
      </c>
      <c r="J592">
        <v>-5.7323077309750001</v>
      </c>
      <c r="K592">
        <v>388.40704917514898</v>
      </c>
      <c r="L592">
        <v>355.82105643121798</v>
      </c>
      <c r="M592">
        <v>26.683563318825598</v>
      </c>
      <c r="N592">
        <v>0.65285033127199998</v>
      </c>
      <c r="O592">
        <v>16.9423154497781</v>
      </c>
      <c r="P592">
        <v>39.009345794392502</v>
      </c>
      <c r="Q592">
        <v>7.6016535951379999E-2</v>
      </c>
    </row>
    <row r="593" spans="1:17" x14ac:dyDescent="0.3">
      <c r="A593" t="s">
        <v>1315</v>
      </c>
      <c r="B593" t="s">
        <v>1316</v>
      </c>
      <c r="C593" t="str">
        <f>IFERROR(VLOOKUP(Table1[[#This Row],[Ticker]],[1]!Table2[[Symbol]:[Industry]],2,FALSE),"-")</f>
        <v>-</v>
      </c>
      <c r="D593" t="s">
        <v>136</v>
      </c>
      <c r="E593">
        <v>8116.0800446949997</v>
      </c>
      <c r="F593">
        <v>554.04999999999995</v>
      </c>
      <c r="G593">
        <v>26.690381309765002</v>
      </c>
      <c r="H593">
        <v>3.1383923044841802</v>
      </c>
      <c r="I593">
        <v>6.7083790600092401</v>
      </c>
      <c r="J593">
        <v>-5.1329034575733203</v>
      </c>
      <c r="K593">
        <v>554.32762134479105</v>
      </c>
      <c r="L593">
        <v>480.66199310950498</v>
      </c>
      <c r="M593">
        <v>31.814480315136301</v>
      </c>
      <c r="N593">
        <v>0.49571673156639001</v>
      </c>
      <c r="O593">
        <v>26.161898745600599</v>
      </c>
      <c r="P593">
        <v>57.736654804270401</v>
      </c>
      <c r="Q593">
        <v>2.9137810014585999E-2</v>
      </c>
    </row>
    <row r="594" spans="1:17" x14ac:dyDescent="0.3">
      <c r="A594" t="s">
        <v>1317</v>
      </c>
      <c r="B594" t="s">
        <v>1318</v>
      </c>
      <c r="C594" t="str">
        <f>IFERROR(VLOOKUP(Table1[[#This Row],[Ticker]],[1]!Table2[[Symbol]:[Industry]],2,FALSE),"-")</f>
        <v>-</v>
      </c>
      <c r="D594" t="s">
        <v>75</v>
      </c>
      <c r="E594">
        <v>8113.9218712749998</v>
      </c>
      <c r="F594">
        <v>200.75</v>
      </c>
      <c r="G594">
        <v>-2.9016514903683199</v>
      </c>
      <c r="H594">
        <v>-3.8417862743170001</v>
      </c>
      <c r="I594">
        <v>-3.3595460360568898</v>
      </c>
      <c r="J594">
        <v>-2.8482454861696298</v>
      </c>
      <c r="K594">
        <v>211.540495378381</v>
      </c>
      <c r="L594">
        <v>197.943623447607</v>
      </c>
      <c r="M594">
        <v>29.377528691929601</v>
      </c>
      <c r="N594">
        <v>0.57696378128602899</v>
      </c>
      <c r="O594">
        <v>27.521793275217899</v>
      </c>
      <c r="P594">
        <v>36.5646258503401</v>
      </c>
      <c r="Q594">
        <v>4.9010721439829999E-2</v>
      </c>
    </row>
    <row r="595" spans="1:17" x14ac:dyDescent="0.3">
      <c r="A595" t="s">
        <v>1319</v>
      </c>
      <c r="B595" t="s">
        <v>1320</v>
      </c>
      <c r="C595" t="str">
        <f>IFERROR(VLOOKUP(Table1[[#This Row],[Ticker]],[1]!Table2[[Symbol]:[Industry]],2,FALSE),"-")</f>
        <v>-</v>
      </c>
      <c r="D595" t="s">
        <v>46</v>
      </c>
      <c r="E595">
        <v>8108.3739648000001</v>
      </c>
      <c r="F595">
        <v>472</v>
      </c>
      <c r="G595">
        <v>138.27487262321401</v>
      </c>
      <c r="H595">
        <v>1.63288606527325</v>
      </c>
      <c r="I595">
        <v>34.824092208176097</v>
      </c>
      <c r="J595">
        <v>-5.8184702847486403</v>
      </c>
      <c r="K595">
        <v>476.11671073999702</v>
      </c>
      <c r="L595">
        <v>367.55664867121402</v>
      </c>
      <c r="M595">
        <v>32.856352058206298</v>
      </c>
      <c r="N595">
        <v>0.79372502125091904</v>
      </c>
      <c r="O595">
        <v>24.989406779661</v>
      </c>
      <c r="P595">
        <v>162.65998887033899</v>
      </c>
      <c r="Q595">
        <v>0.19626599991639501</v>
      </c>
    </row>
    <row r="596" spans="1:17" x14ac:dyDescent="0.3">
      <c r="A596" t="s">
        <v>1321</v>
      </c>
      <c r="B596" t="s">
        <v>1322</v>
      </c>
      <c r="C596" t="str">
        <f>IFERROR(VLOOKUP(Table1[[#This Row],[Ticker]],[1]!Table2[[Symbol]:[Industry]],2,FALSE),"-")</f>
        <v>-</v>
      </c>
      <c r="D596" t="s">
        <v>51</v>
      </c>
      <c r="E596">
        <v>8073.7520655600001</v>
      </c>
      <c r="F596">
        <v>495.9</v>
      </c>
      <c r="G596">
        <v>7.1064759571016296</v>
      </c>
      <c r="H596">
        <v>-3.3535061104163901</v>
      </c>
      <c r="I596">
        <v>5.1448684113052598</v>
      </c>
      <c r="J596">
        <v>-3.22256448337918</v>
      </c>
      <c r="K596">
        <v>484.04225890466699</v>
      </c>
      <c r="L596">
        <v>437.96296208286702</v>
      </c>
      <c r="M596">
        <v>45.035452433181703</v>
      </c>
      <c r="N596">
        <v>1.37078054336807</v>
      </c>
      <c r="O596">
        <v>10.3448275862069</v>
      </c>
      <c r="P596">
        <v>44.450917564812102</v>
      </c>
      <c r="Q596">
        <v>9.7522742179179996E-3</v>
      </c>
    </row>
    <row r="597" spans="1:17" hidden="1" x14ac:dyDescent="0.3">
      <c r="A597" t="s">
        <v>1323</v>
      </c>
      <c r="B597" t="s">
        <v>1324</v>
      </c>
      <c r="C597" t="str">
        <f>IFERROR(VLOOKUP(Table1[[#This Row],[Ticker]],[1]!Table2[[Symbol]:[Industry]],2,FALSE),"-")</f>
        <v>-</v>
      </c>
      <c r="D597" t="s">
        <v>248</v>
      </c>
      <c r="E597">
        <v>8064.0436533299999</v>
      </c>
      <c r="F597">
        <v>288.3</v>
      </c>
      <c r="G597">
        <v>-32.242650977379199</v>
      </c>
      <c r="H597">
        <v>-16.372247004219599</v>
      </c>
      <c r="I597">
        <v>-18.719250262501902</v>
      </c>
      <c r="J597">
        <v>-5.1952640881820997</v>
      </c>
      <c r="M597">
        <v>27.774757270493101</v>
      </c>
      <c r="O597">
        <v>20.482136663197998</v>
      </c>
      <c r="P597">
        <v>2.2159191632689299</v>
      </c>
    </row>
    <row r="598" spans="1:17" x14ac:dyDescent="0.3">
      <c r="A598" t="s">
        <v>1325</v>
      </c>
      <c r="B598" t="s">
        <v>1326</v>
      </c>
      <c r="C598" t="str">
        <f>IFERROR(VLOOKUP(Table1[[#This Row],[Ticker]],[1]!Table2[[Symbol]:[Industry]],2,FALSE),"-")</f>
        <v>-</v>
      </c>
      <c r="D598" t="s">
        <v>405</v>
      </c>
      <c r="E598">
        <v>8054.6950377200001</v>
      </c>
      <c r="F598">
        <v>601.1</v>
      </c>
      <c r="G598">
        <v>0.89170991548059597</v>
      </c>
      <c r="H598">
        <v>-4.7999135572646798</v>
      </c>
      <c r="I598">
        <v>-50.909776232702399</v>
      </c>
      <c r="J598">
        <v>1.22339672877475</v>
      </c>
      <c r="K598">
        <v>677.78385363164398</v>
      </c>
      <c r="L598">
        <v>742.49735487939995</v>
      </c>
      <c r="M598">
        <v>23.909030386170201</v>
      </c>
      <c r="N598">
        <v>1.14668757919779</v>
      </c>
      <c r="O598">
        <v>82.498752287472897</v>
      </c>
      <c r="P598">
        <v>27.880012764599499</v>
      </c>
      <c r="Q598">
        <v>0.14229511660999</v>
      </c>
    </row>
    <row r="599" spans="1:17" x14ac:dyDescent="0.3">
      <c r="A599" t="s">
        <v>1327</v>
      </c>
      <c r="B599" t="s">
        <v>1328</v>
      </c>
      <c r="C599" t="str">
        <f>IFERROR(VLOOKUP(Table1[[#This Row],[Ticker]],[1]!Table2[[Symbol]:[Industry]],2,FALSE),"-")</f>
        <v>-</v>
      </c>
      <c r="D599" t="s">
        <v>127</v>
      </c>
      <c r="E599">
        <v>8009.9966871500001</v>
      </c>
      <c r="F599">
        <v>670.55</v>
      </c>
      <c r="G599">
        <v>-52.4400882494906</v>
      </c>
      <c r="H599">
        <v>0.42630903973419798</v>
      </c>
      <c r="I599">
        <v>-9.3335248447911496</v>
      </c>
      <c r="J599">
        <v>1.1488455942392499</v>
      </c>
      <c r="K599">
        <v>682.43256525658398</v>
      </c>
      <c r="L599">
        <v>710.97648752023895</v>
      </c>
      <c r="M599">
        <v>43.802207606779596</v>
      </c>
      <c r="N599">
        <v>0.95774789976578401</v>
      </c>
      <c r="O599">
        <v>43.166057713816997</v>
      </c>
      <c r="P599">
        <v>12.01971266288</v>
      </c>
      <c r="Q599">
        <v>-0.10130644861438801</v>
      </c>
    </row>
    <row r="600" spans="1:17" x14ac:dyDescent="0.3">
      <c r="A600" t="s">
        <v>1329</v>
      </c>
      <c r="B600" t="s">
        <v>1330</v>
      </c>
      <c r="C600" t="str">
        <f>IFERROR(VLOOKUP(Table1[[#This Row],[Ticker]],[1]!Table2[[Symbol]:[Industry]],2,FALSE),"-")</f>
        <v>-</v>
      </c>
      <c r="D600" t="s">
        <v>347</v>
      </c>
      <c r="E600">
        <v>7960.0671370179898</v>
      </c>
      <c r="F600">
        <v>206.89</v>
      </c>
      <c r="G600">
        <v>61.544601159463298</v>
      </c>
      <c r="H600">
        <v>-6.7031908765814396</v>
      </c>
      <c r="I600">
        <v>-15.131545549319201</v>
      </c>
      <c r="J600">
        <v>-4.5166982379868701</v>
      </c>
      <c r="K600">
        <v>221.10802668138999</v>
      </c>
      <c r="L600">
        <v>199.84782085106099</v>
      </c>
      <c r="M600">
        <v>24.692165925588</v>
      </c>
      <c r="N600">
        <v>0.93017050136394497</v>
      </c>
      <c r="O600">
        <v>26.637343515878001</v>
      </c>
      <c r="P600">
        <v>91.476168440536696</v>
      </c>
    </row>
    <row r="601" spans="1:17" x14ac:dyDescent="0.3">
      <c r="A601" t="s">
        <v>1331</v>
      </c>
      <c r="B601" t="s">
        <v>1332</v>
      </c>
      <c r="C601" t="str">
        <f>IFERROR(VLOOKUP(Table1[[#This Row],[Ticker]],[1]!Table2[[Symbol]:[Industry]],2,FALSE),"-")</f>
        <v>-</v>
      </c>
      <c r="D601" t="s">
        <v>385</v>
      </c>
      <c r="E601">
        <v>7949.0875972200001</v>
      </c>
      <c r="F601">
        <v>1744.05</v>
      </c>
      <c r="G601">
        <v>105.916373363856</v>
      </c>
      <c r="H601">
        <v>-0.188938915623764</v>
      </c>
      <c r="I601">
        <v>56.415481146144202</v>
      </c>
      <c r="J601">
        <v>5.9968115524420504</v>
      </c>
      <c r="K601">
        <v>1611.2595378308799</v>
      </c>
      <c r="L601">
        <v>1275.44464799209</v>
      </c>
      <c r="M601">
        <v>54.065808420122998</v>
      </c>
      <c r="N601">
        <v>2.1418243615581001</v>
      </c>
      <c r="O601">
        <v>10.4211461827355</v>
      </c>
      <c r="P601">
        <v>132.54</v>
      </c>
      <c r="Q601">
        <v>6.5566808196290002E-2</v>
      </c>
    </row>
    <row r="602" spans="1:17" x14ac:dyDescent="0.3">
      <c r="A602" t="s">
        <v>1333</v>
      </c>
      <c r="B602" t="s">
        <v>1334</v>
      </c>
      <c r="C602" t="str">
        <f>IFERROR(VLOOKUP(Table1[[#This Row],[Ticker]],[1]!Table2[[Symbol]:[Industry]],2,FALSE),"-")</f>
        <v>-</v>
      </c>
      <c r="D602" t="s">
        <v>116</v>
      </c>
      <c r="E602">
        <v>7850.3682547799999</v>
      </c>
      <c r="F602">
        <v>1334.7</v>
      </c>
      <c r="G602">
        <v>18.411246747141</v>
      </c>
      <c r="H602">
        <v>-7.20511784016393</v>
      </c>
      <c r="I602">
        <v>3.40564812758325</v>
      </c>
      <c r="J602">
        <v>-3.73210811747302</v>
      </c>
      <c r="K602">
        <v>1369.37074053436</v>
      </c>
      <c r="L602">
        <v>1199.0090341346199</v>
      </c>
      <c r="M602">
        <v>31.630047690857701</v>
      </c>
      <c r="N602">
        <v>0.85316612374780398</v>
      </c>
      <c r="O602">
        <v>17.325990859369099</v>
      </c>
      <c r="P602">
        <v>45.392156862744997</v>
      </c>
      <c r="Q602">
        <v>0.131536687561463</v>
      </c>
    </row>
    <row r="603" spans="1:17" x14ac:dyDescent="0.3">
      <c r="A603" t="s">
        <v>1335</v>
      </c>
      <c r="B603" t="s">
        <v>1336</v>
      </c>
      <c r="C603" t="str">
        <f>IFERROR(VLOOKUP(Table1[[#This Row],[Ticker]],[1]!Table2[[Symbol]:[Industry]],2,FALSE),"-")</f>
        <v>-</v>
      </c>
      <c r="D603" t="s">
        <v>212</v>
      </c>
      <c r="E603">
        <v>7821.7483798399899</v>
      </c>
      <c r="F603">
        <v>1930.4</v>
      </c>
      <c r="G603">
        <v>111.013796414333</v>
      </c>
      <c r="H603">
        <v>10.0791454281666</v>
      </c>
      <c r="I603">
        <v>34.490474804992097</v>
      </c>
      <c r="J603">
        <v>5.7343735256863599</v>
      </c>
      <c r="K603">
        <v>1646.17132133942</v>
      </c>
      <c r="L603">
        <v>1364.80667970021</v>
      </c>
      <c r="M603">
        <v>68.502488795094294</v>
      </c>
      <c r="N603">
        <v>1.6213792301621099</v>
      </c>
      <c r="O603">
        <v>4.6415250725238204</v>
      </c>
      <c r="P603">
        <v>135.52952659834</v>
      </c>
      <c r="Q603">
        <v>6.7903765586260004E-2</v>
      </c>
    </row>
    <row r="604" spans="1:17" x14ac:dyDescent="0.3">
      <c r="A604" t="s">
        <v>1337</v>
      </c>
      <c r="B604" t="s">
        <v>1338</v>
      </c>
      <c r="C604" t="str">
        <f>IFERROR(VLOOKUP(Table1[[#This Row],[Ticker]],[1]!Table2[[Symbol]:[Industry]],2,FALSE),"-")</f>
        <v>-</v>
      </c>
      <c r="D604" t="s">
        <v>75</v>
      </c>
      <c r="E604">
        <v>7819.6444702999997</v>
      </c>
      <c r="F604">
        <v>155.35</v>
      </c>
      <c r="G604">
        <v>-3.0627196960927301</v>
      </c>
      <c r="H604">
        <v>-4.63978767064172</v>
      </c>
      <c r="I604">
        <v>-19.791763101616901</v>
      </c>
      <c r="J604">
        <v>0.23226500034438799</v>
      </c>
      <c r="K604">
        <v>163.21217284268499</v>
      </c>
      <c r="L604">
        <v>159.98133949032601</v>
      </c>
      <c r="M604">
        <v>30.465259879736799</v>
      </c>
      <c r="N604">
        <v>0.40728126152502497</v>
      </c>
      <c r="O604">
        <v>28.097843579015102</v>
      </c>
      <c r="P604">
        <v>29.4583333333333</v>
      </c>
      <c r="Q604">
        <v>-1.3618642917514001E-2</v>
      </c>
    </row>
    <row r="605" spans="1:17" hidden="1" x14ac:dyDescent="0.3">
      <c r="A605" t="s">
        <v>1339</v>
      </c>
      <c r="B605" t="s">
        <v>1340</v>
      </c>
      <c r="C605" t="str">
        <f>IFERROR(VLOOKUP(Table1[[#This Row],[Ticker]],[1]!Table2[[Symbol]:[Industry]],2,FALSE),"-")</f>
        <v>-</v>
      </c>
      <c r="D605" t="s">
        <v>212</v>
      </c>
      <c r="E605">
        <v>7818.6235108800001</v>
      </c>
      <c r="F605">
        <v>1774.95</v>
      </c>
      <c r="G605">
        <v>3.7736678344938599</v>
      </c>
      <c r="H605">
        <v>-7.6414716145547503</v>
      </c>
      <c r="I605">
        <v>-9.5263195189355798</v>
      </c>
      <c r="J605">
        <v>1.0187509345899499</v>
      </c>
      <c r="K605">
        <v>1916.6433322749499</v>
      </c>
      <c r="L605">
        <v>1678.2056590409099</v>
      </c>
      <c r="M605">
        <v>30.543707959884799</v>
      </c>
      <c r="N605">
        <v>1.5397207603898899</v>
      </c>
      <c r="O605">
        <v>24.285191132144501</v>
      </c>
      <c r="P605">
        <v>87.053430287701502</v>
      </c>
      <c r="Q605">
        <v>0.12563935008712801</v>
      </c>
    </row>
    <row r="606" spans="1:17" x14ac:dyDescent="0.3">
      <c r="A606" t="s">
        <v>1341</v>
      </c>
      <c r="B606" t="s">
        <v>1342</v>
      </c>
      <c r="C606" t="str">
        <f>IFERROR(VLOOKUP(Table1[[#This Row],[Ticker]],[1]!Table2[[Symbol]:[Industry]],2,FALSE),"-")</f>
        <v>-</v>
      </c>
      <c r="D606" t="s">
        <v>392</v>
      </c>
      <c r="E606">
        <v>7813.09326383999</v>
      </c>
      <c r="F606">
        <v>177.44</v>
      </c>
      <c r="G606">
        <v>-34.652939891412402</v>
      </c>
      <c r="H606">
        <v>-5.2755847765740898</v>
      </c>
      <c r="I606">
        <v>-15.4001991218417</v>
      </c>
      <c r="J606">
        <v>-4.8119590089619297</v>
      </c>
      <c r="K606">
        <v>183.93832613329201</v>
      </c>
      <c r="L606">
        <v>190.90505453228999</v>
      </c>
      <c r="M606">
        <v>26.0588300395974</v>
      </c>
      <c r="N606">
        <v>1.1584890633332601</v>
      </c>
      <c r="O606">
        <v>45.401262398557201</v>
      </c>
      <c r="P606">
        <v>22.372413793103402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Row],[Ticker]],[1]!Table2[[Symbol]:[Industry]],2,FALSE),"-")</f>
        <v>-</v>
      </c>
      <c r="D607" t="s">
        <v>1165</v>
      </c>
      <c r="E607">
        <v>7811.1493069500002</v>
      </c>
      <c r="F607">
        <v>611.04999999999995</v>
      </c>
      <c r="G607">
        <v>69.707166888684498</v>
      </c>
      <c r="H607">
        <v>32.959974058416101</v>
      </c>
      <c r="I607">
        <v>35.048118633704398</v>
      </c>
      <c r="J607">
        <v>1.0857365258107501</v>
      </c>
      <c r="K607">
        <v>523.19555696329701</v>
      </c>
      <c r="L607">
        <v>434.497234873764</v>
      </c>
      <c r="M607">
        <v>58.017577454941097</v>
      </c>
      <c r="N607">
        <v>1.37324353833513</v>
      </c>
      <c r="O607">
        <v>6.7015792488339798</v>
      </c>
      <c r="P607">
        <v>114.10301331464601</v>
      </c>
      <c r="Q607">
        <v>0.181634842632309</v>
      </c>
    </row>
    <row r="608" spans="1:17" x14ac:dyDescent="0.3">
      <c r="A608" t="s">
        <v>1345</v>
      </c>
      <c r="B608" t="s">
        <v>1346</v>
      </c>
      <c r="C608" t="str">
        <f>IFERROR(VLOOKUP(Table1[[#This Row],[Ticker]],[1]!Table2[[Symbol]:[Industry]],2,FALSE),"-")</f>
        <v>-</v>
      </c>
      <c r="D608" t="s">
        <v>701</v>
      </c>
      <c r="E608">
        <v>7798.4369060399904</v>
      </c>
      <c r="F608">
        <v>460.35</v>
      </c>
      <c r="G608">
        <v>14.856540542395701</v>
      </c>
      <c r="H608">
        <v>-17.020315482090801</v>
      </c>
      <c r="I608">
        <v>3.60277812489191</v>
      </c>
      <c r="J608">
        <v>-5.9598201141883296</v>
      </c>
      <c r="K608">
        <v>498.22678242497102</v>
      </c>
      <c r="L608">
        <v>424.83676970060901</v>
      </c>
      <c r="M608">
        <v>21.2490552001581</v>
      </c>
      <c r="N608">
        <v>0.372262374752447</v>
      </c>
      <c r="O608">
        <v>38.753122624090302</v>
      </c>
      <c r="P608">
        <v>44.2651206518332</v>
      </c>
      <c r="Q608">
        <v>5.3309301045906997E-2</v>
      </c>
    </row>
    <row r="609" spans="1:17" hidden="1" x14ac:dyDescent="0.3">
      <c r="A609" t="s">
        <v>1347</v>
      </c>
      <c r="B609" t="s">
        <v>1348</v>
      </c>
      <c r="C609" t="str">
        <f>IFERROR(VLOOKUP(Table1[[#This Row],[Ticker]],[1]!Table2[[Symbol]:[Industry]],2,FALSE),"-")</f>
        <v>-</v>
      </c>
      <c r="D609" t="s">
        <v>542</v>
      </c>
      <c r="E609">
        <v>7768.9288932399904</v>
      </c>
      <c r="F609">
        <v>724.6</v>
      </c>
      <c r="G609">
        <v>10.0958076504815</v>
      </c>
      <c r="H609">
        <v>-3.2780933207593801</v>
      </c>
      <c r="I609">
        <v>-0.53578493669087301</v>
      </c>
      <c r="J609">
        <v>0.79068527455792903</v>
      </c>
      <c r="K609">
        <v>697.16707593254102</v>
      </c>
      <c r="M609">
        <v>46.814893497343597</v>
      </c>
      <c r="N609">
        <v>0.73461421023491902</v>
      </c>
      <c r="O609">
        <v>7.3143803477780898</v>
      </c>
      <c r="P609">
        <v>39.574304151016101</v>
      </c>
    </row>
    <row r="610" spans="1:17" x14ac:dyDescent="0.3">
      <c r="A610" t="s">
        <v>1349</v>
      </c>
      <c r="B610" t="s">
        <v>1350</v>
      </c>
      <c r="C610" t="str">
        <f>IFERROR(VLOOKUP(Table1[[#This Row],[Ticker]],[1]!Table2[[Symbol]:[Industry]],2,FALSE),"-")</f>
        <v>-</v>
      </c>
      <c r="D610" t="s">
        <v>98</v>
      </c>
      <c r="E610">
        <v>7761.7522695199996</v>
      </c>
      <c r="F610">
        <v>998.65</v>
      </c>
      <c r="G610">
        <v>130.53292014848901</v>
      </c>
      <c r="H610">
        <v>-8.6512190547662104</v>
      </c>
      <c r="I610">
        <v>15.4777414341051</v>
      </c>
      <c r="J610">
        <v>6.89272286378716</v>
      </c>
      <c r="K610">
        <v>972.63964398590997</v>
      </c>
      <c r="L610">
        <v>812.08383624836199</v>
      </c>
      <c r="M610">
        <v>60.282288945481703</v>
      </c>
      <c r="N610">
        <v>1.3658234415624899</v>
      </c>
      <c r="O610">
        <v>17.8591097982276</v>
      </c>
      <c r="P610">
        <v>162.802631578947</v>
      </c>
    </row>
    <row r="611" spans="1:17" x14ac:dyDescent="0.3">
      <c r="A611" t="s">
        <v>1351</v>
      </c>
      <c r="B611" t="s">
        <v>1352</v>
      </c>
      <c r="C611" t="str">
        <f>IFERROR(VLOOKUP(Table1[[#This Row],[Ticker]],[1]!Table2[[Symbol]:[Industry]],2,FALSE),"-")</f>
        <v>-</v>
      </c>
      <c r="D611" t="s">
        <v>533</v>
      </c>
      <c r="E611">
        <v>7752.0274756099998</v>
      </c>
      <c r="F611">
        <v>234.7</v>
      </c>
      <c r="G611">
        <v>-9.6593460843857901</v>
      </c>
      <c r="H611">
        <v>-0.98606560443313196</v>
      </c>
      <c r="I611">
        <v>-11.1662039064644</v>
      </c>
      <c r="J611">
        <v>-3.9630031475475902</v>
      </c>
      <c r="K611">
        <v>238.05085417211899</v>
      </c>
      <c r="L611">
        <v>223.84790072574299</v>
      </c>
      <c r="M611">
        <v>29.5919241835668</v>
      </c>
      <c r="N611">
        <v>0.91158735401749302</v>
      </c>
      <c r="O611">
        <v>19.556881124840199</v>
      </c>
      <c r="P611">
        <v>20.979381443298902</v>
      </c>
      <c r="Q611">
        <v>3.8364560116562002E-2</v>
      </c>
    </row>
    <row r="612" spans="1:17" hidden="1" x14ac:dyDescent="0.3">
      <c r="A612" t="s">
        <v>1353</v>
      </c>
      <c r="B612" t="s">
        <v>1354</v>
      </c>
      <c r="C612" t="str">
        <f>IFERROR(VLOOKUP(Table1[[#This Row],[Ticker]],[1]!Table2[[Symbol]:[Industry]],2,FALSE),"-")</f>
        <v>-</v>
      </c>
      <c r="D612" t="s">
        <v>136</v>
      </c>
      <c r="E612">
        <v>7747.0753701599997</v>
      </c>
      <c r="F612">
        <v>525.54999999999995</v>
      </c>
      <c r="G612">
        <v>62.742362346734303</v>
      </c>
      <c r="H612">
        <v>7.8162704734641704</v>
      </c>
      <c r="I612">
        <v>67.455390792499003</v>
      </c>
      <c r="J612">
        <v>-6.43608154473859</v>
      </c>
      <c r="K612">
        <v>477.47277380929103</v>
      </c>
      <c r="M612">
        <v>45.151252085581497</v>
      </c>
      <c r="N612">
        <v>0.61958002481228602</v>
      </c>
      <c r="O612">
        <v>11.8827894586623</v>
      </c>
      <c r="P612">
        <v>116.498455200823</v>
      </c>
    </row>
    <row r="613" spans="1:17" x14ac:dyDescent="0.3">
      <c r="A613" t="s">
        <v>1355</v>
      </c>
      <c r="B613" t="s">
        <v>1356</v>
      </c>
      <c r="C613" t="str">
        <f>IFERROR(VLOOKUP(Table1[[#This Row],[Ticker]],[1]!Table2[[Symbol]:[Industry]],2,FALSE),"-")</f>
        <v>-</v>
      </c>
      <c r="D613" t="s">
        <v>956</v>
      </c>
      <c r="E613">
        <v>7730.8972764</v>
      </c>
      <c r="F613">
        <v>814.25</v>
      </c>
      <c r="G613">
        <v>100.395386769304</v>
      </c>
      <c r="H613">
        <v>-11.894772424860101</v>
      </c>
      <c r="I613">
        <v>13.944376203389901</v>
      </c>
      <c r="J613">
        <v>-4.0655871268757604</v>
      </c>
      <c r="K613">
        <v>873.32580904959605</v>
      </c>
      <c r="L613">
        <v>699.36737711067497</v>
      </c>
      <c r="M613">
        <v>13.500514920774201</v>
      </c>
      <c r="N613">
        <v>0.48589468177026701</v>
      </c>
      <c r="O613">
        <v>30.058335891925001</v>
      </c>
      <c r="P613">
        <v>138.398477528912</v>
      </c>
      <c r="Q613">
        <v>0.16140016016322101</v>
      </c>
    </row>
    <row r="614" spans="1:17" x14ac:dyDescent="0.3">
      <c r="A614" t="s">
        <v>1357</v>
      </c>
      <c r="B614" t="s">
        <v>1358</v>
      </c>
      <c r="C614" t="str">
        <f>IFERROR(VLOOKUP(Table1[[#This Row],[Ticker]],[1]!Table2[[Symbol]:[Industry]],2,FALSE),"-")</f>
        <v>-</v>
      </c>
      <c r="D614" t="s">
        <v>46</v>
      </c>
      <c r="E614">
        <v>7710.6527985599996</v>
      </c>
      <c r="F614">
        <v>45.9</v>
      </c>
      <c r="G614">
        <v>109.74067591345499</v>
      </c>
      <c r="H614">
        <v>1.70231672958853</v>
      </c>
      <c r="I614">
        <v>-2.91785264673454</v>
      </c>
      <c r="J614">
        <v>-8.0359655313105591</v>
      </c>
      <c r="K614">
        <v>47.634478825083299</v>
      </c>
      <c r="L614">
        <v>38.065973751493402</v>
      </c>
      <c r="M614">
        <v>28.8787086855802</v>
      </c>
      <c r="N614">
        <v>1.56308866677912</v>
      </c>
      <c r="O614">
        <v>25.2723311546841</v>
      </c>
      <c r="P614">
        <v>142.09692040123301</v>
      </c>
      <c r="Q614">
        <v>0.132167669200879</v>
      </c>
    </row>
    <row r="615" spans="1:17" x14ac:dyDescent="0.3">
      <c r="A615" t="s">
        <v>1359</v>
      </c>
      <c r="B615" t="s">
        <v>1360</v>
      </c>
      <c r="C615" t="str">
        <f>IFERROR(VLOOKUP(Table1[[#This Row],[Ticker]],[1]!Table2[[Symbol]:[Industry]],2,FALSE),"-")</f>
        <v>-</v>
      </c>
      <c r="D615" t="s">
        <v>706</v>
      </c>
      <c r="E615">
        <v>7694.2998399750004</v>
      </c>
      <c r="F615">
        <v>239.05</v>
      </c>
      <c r="G615">
        <v>98.821699896660107</v>
      </c>
      <c r="H615">
        <v>-12.441550157882901</v>
      </c>
      <c r="I615">
        <v>6.1586897296951104</v>
      </c>
      <c r="J615">
        <v>-9.6963967384127692</v>
      </c>
      <c r="K615">
        <v>242.77863576718701</v>
      </c>
      <c r="L615">
        <v>189.729621769153</v>
      </c>
      <c r="M615">
        <v>25.3448185087186</v>
      </c>
      <c r="N615">
        <v>0.77277475753456104</v>
      </c>
      <c r="O615">
        <v>24.028445931813401</v>
      </c>
      <c r="P615">
        <v>134.823182711198</v>
      </c>
      <c r="Q615">
        <v>0.17690554210442999</v>
      </c>
    </row>
    <row r="616" spans="1:17" x14ac:dyDescent="0.3">
      <c r="A616" t="s">
        <v>1361</v>
      </c>
      <c r="B616" t="s">
        <v>1362</v>
      </c>
      <c r="C616" t="str">
        <f>IFERROR(VLOOKUP(Table1[[#This Row],[Ticker]],[1]!Table2[[Symbol]:[Industry]],2,FALSE),"-")</f>
        <v>-</v>
      </c>
      <c r="D616" t="s">
        <v>230</v>
      </c>
      <c r="E616">
        <v>7685.9090648399997</v>
      </c>
      <c r="F616">
        <v>1991.4</v>
      </c>
      <c r="G616">
        <v>-10.6988982810518</v>
      </c>
      <c r="H616">
        <v>-7.8142891242389396</v>
      </c>
      <c r="I616">
        <v>-7.3374131842515702</v>
      </c>
      <c r="J616">
        <v>0.50244222322906396</v>
      </c>
      <c r="K616">
        <v>2164.5762001614298</v>
      </c>
      <c r="L616">
        <v>1990.21165481824</v>
      </c>
      <c r="M616">
        <v>28.817585387648201</v>
      </c>
      <c r="N616">
        <v>0.82064214083467402</v>
      </c>
      <c r="O616">
        <v>37.742291854976301</v>
      </c>
      <c r="P616">
        <v>36.2199876872563</v>
      </c>
      <c r="Q616">
        <v>-3.4251778978901998E-2</v>
      </c>
    </row>
    <row r="617" spans="1:17" x14ac:dyDescent="0.3">
      <c r="A617" t="s">
        <v>1363</v>
      </c>
      <c r="B617" t="s">
        <v>1364</v>
      </c>
      <c r="C617" t="str">
        <f>IFERROR(VLOOKUP(Table1[[#This Row],[Ticker]],[1]!Table2[[Symbol]:[Industry]],2,FALSE),"-")</f>
        <v>-</v>
      </c>
      <c r="D617" t="s">
        <v>81</v>
      </c>
      <c r="E617">
        <v>7680.3271081550001</v>
      </c>
      <c r="F617">
        <v>698.35</v>
      </c>
      <c r="G617">
        <v>-37.312715249892499</v>
      </c>
      <c r="H617">
        <v>-9.1340878504356802</v>
      </c>
      <c r="I617">
        <v>-16.665782263887198</v>
      </c>
      <c r="J617">
        <v>-4.8344816358065703</v>
      </c>
      <c r="K617">
        <v>761.89410592637796</v>
      </c>
      <c r="L617">
        <v>736.92023877906297</v>
      </c>
      <c r="M617">
        <v>24.4345188653067</v>
      </c>
      <c r="N617">
        <v>0.78280087945305599</v>
      </c>
      <c r="O617">
        <v>31.7390993055058</v>
      </c>
      <c r="P617">
        <v>13.3685064935064</v>
      </c>
      <c r="Q617">
        <v>0.12371108552268401</v>
      </c>
    </row>
    <row r="618" spans="1:17" hidden="1" x14ac:dyDescent="0.3">
      <c r="A618" t="s">
        <v>1365</v>
      </c>
      <c r="B618" t="s">
        <v>1366</v>
      </c>
      <c r="C618" t="str">
        <f>IFERROR(VLOOKUP(Table1[[#This Row],[Ticker]],[1]!Table2[[Symbol]:[Industry]],2,FALSE),"-")</f>
        <v>-</v>
      </c>
      <c r="D618" t="s">
        <v>392</v>
      </c>
      <c r="E618">
        <v>7646.275187925</v>
      </c>
      <c r="F618">
        <v>981.85</v>
      </c>
      <c r="G618">
        <v>5.6249179551974002</v>
      </c>
      <c r="H618">
        <v>0.41665178686778997</v>
      </c>
      <c r="I618">
        <v>-11.046094448661799</v>
      </c>
      <c r="J618">
        <v>0.22885731756868199</v>
      </c>
      <c r="K618">
        <v>940.94224058494694</v>
      </c>
      <c r="L618">
        <v>869.39750541612796</v>
      </c>
      <c r="M618">
        <v>50.685394256075099</v>
      </c>
      <c r="N618">
        <v>1.34783581554655</v>
      </c>
      <c r="O618">
        <v>9.9455110251056507</v>
      </c>
      <c r="P618">
        <v>29.591500032996699</v>
      </c>
      <c r="Q618">
        <v>8.2931700868895994E-2</v>
      </c>
    </row>
    <row r="619" spans="1:17" x14ac:dyDescent="0.3">
      <c r="A619" t="s">
        <v>1367</v>
      </c>
      <c r="B619" t="s">
        <v>1368</v>
      </c>
      <c r="C619" t="str">
        <f>IFERROR(VLOOKUP(Table1[[#This Row],[Ticker]],[1]!Table2[[Symbol]:[Industry]],2,FALSE),"-")</f>
        <v>-</v>
      </c>
      <c r="D619" t="s">
        <v>533</v>
      </c>
      <c r="E619">
        <v>7638.2094900000002</v>
      </c>
      <c r="F619">
        <v>383.1</v>
      </c>
      <c r="G619">
        <v>93.173374875186099</v>
      </c>
      <c r="H619">
        <v>-2.64917468277367</v>
      </c>
      <c r="I619">
        <v>27.805320907001299</v>
      </c>
      <c r="J619">
        <v>0.76755385524688102</v>
      </c>
      <c r="K619">
        <v>374.06754582460297</v>
      </c>
      <c r="L619">
        <v>303.739087585775</v>
      </c>
      <c r="M619">
        <v>41.134174035704397</v>
      </c>
      <c r="N619">
        <v>0.89410062946485902</v>
      </c>
      <c r="O619">
        <v>17.776037588097001</v>
      </c>
      <c r="P619">
        <v>117.98008534850599</v>
      </c>
      <c r="Q619">
        <v>0.32419337225596701</v>
      </c>
    </row>
    <row r="620" spans="1:17" x14ac:dyDescent="0.3">
      <c r="A620" t="s">
        <v>1369</v>
      </c>
      <c r="B620" t="s">
        <v>1370</v>
      </c>
      <c r="C620" t="str">
        <f>IFERROR(VLOOKUP(Table1[[#This Row],[Ticker]],[1]!Table2[[Symbol]:[Industry]],2,FALSE),"-")</f>
        <v>-</v>
      </c>
      <c r="D620" t="s">
        <v>583</v>
      </c>
      <c r="E620">
        <v>7599.3450258000003</v>
      </c>
      <c r="F620">
        <v>383.7</v>
      </c>
      <c r="G620">
        <v>57.167021554584402</v>
      </c>
      <c r="H620">
        <v>-7.2600385054676604</v>
      </c>
      <c r="I620">
        <v>36.735445555110303</v>
      </c>
      <c r="J620">
        <v>-5.1920134076314097</v>
      </c>
      <c r="K620">
        <v>386.20842121780902</v>
      </c>
      <c r="L620">
        <v>333.24484129429698</v>
      </c>
      <c r="M620">
        <v>42.379755652252001</v>
      </c>
      <c r="N620">
        <v>1.0288974096277199</v>
      </c>
      <c r="O620">
        <v>17.448527495439102</v>
      </c>
      <c r="P620">
        <v>89.014778325123103</v>
      </c>
      <c r="Q620">
        <v>3.4483764688769E-2</v>
      </c>
    </row>
    <row r="621" spans="1:17" x14ac:dyDescent="0.3">
      <c r="A621" t="s">
        <v>1371</v>
      </c>
      <c r="B621" t="s">
        <v>1372</v>
      </c>
      <c r="C621" t="str">
        <f>IFERROR(VLOOKUP(Table1[[#This Row],[Ticker]],[1]!Table2[[Symbol]:[Industry]],2,FALSE),"-")</f>
        <v>-</v>
      </c>
      <c r="D621" t="s">
        <v>133</v>
      </c>
      <c r="E621">
        <v>7596.2018397749998</v>
      </c>
      <c r="F621">
        <v>427.75</v>
      </c>
      <c r="G621">
        <v>-32.803017568765199</v>
      </c>
      <c r="H621">
        <v>-6.2843951138045</v>
      </c>
      <c r="I621">
        <v>-34.423484909348801</v>
      </c>
      <c r="J621">
        <v>0.30194701856535699</v>
      </c>
      <c r="K621">
        <v>477.88782885695503</v>
      </c>
      <c r="L621">
        <v>490.92020001660302</v>
      </c>
      <c r="M621">
        <v>23.922910592132901</v>
      </c>
      <c r="N621">
        <v>0.77906699812758096</v>
      </c>
      <c r="O621">
        <v>64.862653419053203</v>
      </c>
      <c r="P621">
        <v>10.787360787360701</v>
      </c>
    </row>
    <row r="622" spans="1:17" x14ac:dyDescent="0.3">
      <c r="A622" t="s">
        <v>1373</v>
      </c>
      <c r="B622" t="s">
        <v>1374</v>
      </c>
      <c r="C622" t="str">
        <f>IFERROR(VLOOKUP(Table1[[#This Row],[Ticker]],[1]!Table2[[Symbol]:[Industry]],2,FALSE),"-")</f>
        <v>-</v>
      </c>
      <c r="D622" t="s">
        <v>193</v>
      </c>
      <c r="E622">
        <v>7592.7264316660003</v>
      </c>
      <c r="F622">
        <v>191.89</v>
      </c>
      <c r="G622">
        <v>-31.577107437400599</v>
      </c>
      <c r="H622">
        <v>-1.38602154970956</v>
      </c>
      <c r="I622">
        <v>-20.136222438522498</v>
      </c>
      <c r="J622">
        <v>1.0462898850012601</v>
      </c>
      <c r="K622">
        <v>194.02310954229799</v>
      </c>
      <c r="L622">
        <v>194.73995472286501</v>
      </c>
      <c r="M622">
        <v>43.266677307703297</v>
      </c>
      <c r="N622">
        <v>1.46369989167301</v>
      </c>
      <c r="O622">
        <v>60.508624732919898</v>
      </c>
      <c r="P622">
        <v>32.841813776393202</v>
      </c>
      <c r="Q622">
        <v>9.4992725287267002E-2</v>
      </c>
    </row>
    <row r="623" spans="1:17" x14ac:dyDescent="0.3">
      <c r="A623" t="s">
        <v>1375</v>
      </c>
      <c r="B623" t="s">
        <v>1376</v>
      </c>
      <c r="C623" t="str">
        <f>IFERROR(VLOOKUP(Table1[[#This Row],[Ticker]],[1]!Table2[[Symbol]:[Industry]],2,FALSE),"-")</f>
        <v>-</v>
      </c>
      <c r="D623" t="s">
        <v>1377</v>
      </c>
      <c r="E623">
        <v>7562.0450926599997</v>
      </c>
      <c r="F623">
        <v>1215.95</v>
      </c>
      <c r="G623">
        <v>122.681445815229</v>
      </c>
      <c r="H623">
        <v>-4.34464815204052</v>
      </c>
      <c r="I623">
        <v>63.189440799383597</v>
      </c>
      <c r="J623">
        <v>-2.5741729854616202</v>
      </c>
      <c r="K623">
        <v>1198.57491483431</v>
      </c>
      <c r="L623">
        <v>888.89485403698302</v>
      </c>
      <c r="M623">
        <v>30.2373986519273</v>
      </c>
      <c r="N623">
        <v>0.92671754205282197</v>
      </c>
      <c r="O623">
        <v>15.5475142892388</v>
      </c>
      <c r="P623">
        <v>179.239866804455</v>
      </c>
      <c r="Q623">
        <v>0.141282273911083</v>
      </c>
    </row>
    <row r="624" spans="1:17" x14ac:dyDescent="0.3">
      <c r="A624" t="s">
        <v>1378</v>
      </c>
      <c r="B624" t="s">
        <v>1379</v>
      </c>
      <c r="C624" t="str">
        <f>IFERROR(VLOOKUP(Table1[[#This Row],[Ticker]],[1]!Table2[[Symbol]:[Industry]],2,FALSE),"-")</f>
        <v>-</v>
      </c>
      <c r="D624" t="s">
        <v>465</v>
      </c>
      <c r="E624">
        <v>7532.8434227199996</v>
      </c>
      <c r="F624">
        <v>1054.9000000000001</v>
      </c>
      <c r="G624">
        <v>84.828177417170195</v>
      </c>
      <c r="H624">
        <v>-0.52846475013173499</v>
      </c>
      <c r="I624">
        <v>4.43817373741871</v>
      </c>
      <c r="J624">
        <v>-3.62084056762769</v>
      </c>
      <c r="K624">
        <v>916.88773054021704</v>
      </c>
      <c r="L624">
        <v>826.25702700864895</v>
      </c>
      <c r="M624">
        <v>71.788206045534196</v>
      </c>
      <c r="N624">
        <v>1.8435275724928299</v>
      </c>
      <c r="O624">
        <v>3.8013081808702101</v>
      </c>
      <c r="P624">
        <v>118.83622030909601</v>
      </c>
      <c r="Q624">
        <v>0.15197956030219401</v>
      </c>
    </row>
    <row r="625" spans="1:17" hidden="1" x14ac:dyDescent="0.3">
      <c r="A625" t="s">
        <v>1380</v>
      </c>
      <c r="B625" t="s">
        <v>1381</v>
      </c>
      <c r="C625" t="str">
        <f>IFERROR(VLOOKUP(Table1[[#This Row],[Ticker]],[1]!Table2[[Symbol]:[Industry]],2,FALSE),"-")</f>
        <v>-</v>
      </c>
      <c r="D625" t="s">
        <v>991</v>
      </c>
      <c r="E625">
        <v>7497.614278</v>
      </c>
      <c r="F625">
        <v>794.75</v>
      </c>
      <c r="G625">
        <v>754.17914732727797</v>
      </c>
      <c r="H625">
        <v>6.1015339579049499</v>
      </c>
      <c r="I625">
        <v>160.08998881929401</v>
      </c>
      <c r="J625">
        <v>5.2863107337177402</v>
      </c>
      <c r="K625">
        <v>746.229381242248</v>
      </c>
      <c r="L625">
        <v>510.46409276396901</v>
      </c>
      <c r="M625">
        <v>48.494345967789798</v>
      </c>
      <c r="N625">
        <v>0.90481847281471495</v>
      </c>
      <c r="O625">
        <v>14.5894935514312</v>
      </c>
      <c r="P625">
        <v>932.142857142857</v>
      </c>
      <c r="Q625">
        <v>0.25217332474232901</v>
      </c>
    </row>
    <row r="626" spans="1:17" x14ac:dyDescent="0.3">
      <c r="A626" t="s">
        <v>1382</v>
      </c>
      <c r="B626" t="s">
        <v>1383</v>
      </c>
      <c r="C626" t="str">
        <f>IFERROR(VLOOKUP(Table1[[#This Row],[Ticker]],[1]!Table2[[Symbol]:[Industry]],2,FALSE),"-")</f>
        <v>-</v>
      </c>
      <c r="D626" t="s">
        <v>560</v>
      </c>
      <c r="E626">
        <v>7445.4661748799999</v>
      </c>
      <c r="F626">
        <v>43.43</v>
      </c>
      <c r="G626">
        <v>-12.422641004169201</v>
      </c>
      <c r="H626">
        <v>-3.71212664106034</v>
      </c>
      <c r="I626">
        <v>-38.327949742363899</v>
      </c>
      <c r="J626">
        <v>-5.8598285053765897</v>
      </c>
      <c r="K626">
        <v>44.085653900423999</v>
      </c>
      <c r="L626">
        <v>46.250983069739704</v>
      </c>
      <c r="M626">
        <v>44.255890771889099</v>
      </c>
      <c r="N626">
        <v>1.98598672972385</v>
      </c>
      <c r="O626">
        <v>58.185586000460503</v>
      </c>
      <c r="P626">
        <v>12.3673997412677</v>
      </c>
      <c r="Q626">
        <v>1.1671128785662999E-2</v>
      </c>
    </row>
    <row r="627" spans="1:17" x14ac:dyDescent="0.3">
      <c r="A627" t="s">
        <v>1384</v>
      </c>
      <c r="B627" t="s">
        <v>1385</v>
      </c>
      <c r="C627" t="str">
        <f>IFERROR(VLOOKUP(Table1[[#This Row],[Ticker]],[1]!Table2[[Symbol]:[Industry]],2,FALSE),"-")</f>
        <v>-</v>
      </c>
      <c r="D627" t="s">
        <v>212</v>
      </c>
      <c r="E627">
        <v>7437.7291477600002</v>
      </c>
      <c r="F627">
        <v>1377.4</v>
      </c>
      <c r="G627">
        <v>25.904154694010401</v>
      </c>
      <c r="H627">
        <v>-1.54184288215682</v>
      </c>
      <c r="I627">
        <v>27.8377685653453</v>
      </c>
      <c r="J627">
        <v>-0.85002532473629999</v>
      </c>
      <c r="K627">
        <v>1290.92959303675</v>
      </c>
      <c r="L627">
        <v>1091.0995702667601</v>
      </c>
      <c r="M627">
        <v>45.7198287625096</v>
      </c>
      <c r="N627">
        <v>0.72623843432117297</v>
      </c>
      <c r="O627">
        <v>5.7390736169594803</v>
      </c>
      <c r="P627">
        <v>67.873248019500295</v>
      </c>
      <c r="Q627">
        <v>5.9510847346995001E-2</v>
      </c>
    </row>
    <row r="628" spans="1:17" x14ac:dyDescent="0.3">
      <c r="A628" t="s">
        <v>1386</v>
      </c>
      <c r="B628" t="s">
        <v>1387</v>
      </c>
      <c r="C628" t="str">
        <f>IFERROR(VLOOKUP(Table1[[#This Row],[Ticker]],[1]!Table2[[Symbol]:[Industry]],2,FALSE),"-")</f>
        <v>-</v>
      </c>
      <c r="D628" t="s">
        <v>539</v>
      </c>
      <c r="E628">
        <v>7428.2532600000004</v>
      </c>
      <c r="F628">
        <v>2292.6</v>
      </c>
      <c r="G628">
        <v>-19.835425440060401</v>
      </c>
      <c r="H628">
        <v>-2.4243230532323099</v>
      </c>
      <c r="I628">
        <v>-8.7274557899460792</v>
      </c>
      <c r="J628">
        <v>-2.1657707816048601</v>
      </c>
      <c r="K628">
        <v>2312.2333606780498</v>
      </c>
      <c r="L628">
        <v>2272.5611983265499</v>
      </c>
      <c r="M628">
        <v>37.933616258538102</v>
      </c>
      <c r="N628">
        <v>1.2782489524999201</v>
      </c>
      <c r="O628">
        <v>19.296868184593901</v>
      </c>
      <c r="P628">
        <v>16.969387755102002</v>
      </c>
      <c r="Q628">
        <v>-6.7502520482226006E-2</v>
      </c>
    </row>
    <row r="629" spans="1:17" hidden="1" x14ac:dyDescent="0.3">
      <c r="A629" t="s">
        <v>1388</v>
      </c>
      <c r="B629" t="s">
        <v>1389</v>
      </c>
      <c r="C629" t="str">
        <f>IFERROR(VLOOKUP(Table1[[#This Row],[Ticker]],[1]!Table2[[Symbol]:[Industry]],2,FALSE),"-")</f>
        <v>-</v>
      </c>
      <c r="D629" t="s">
        <v>212</v>
      </c>
      <c r="E629">
        <v>7405.6617690000003</v>
      </c>
      <c r="F629">
        <v>375.65</v>
      </c>
      <c r="G629">
        <v>-1.7932043864156599</v>
      </c>
      <c r="H629">
        <v>-3.69469558336601</v>
      </c>
      <c r="I629">
        <v>8.9068144882119604</v>
      </c>
      <c r="J629">
        <v>-8.5004319269594308</v>
      </c>
      <c r="K629">
        <v>365.898822299801</v>
      </c>
      <c r="M629">
        <v>37.7619295431032</v>
      </c>
      <c r="N629">
        <v>1.16507041639424</v>
      </c>
      <c r="O629">
        <v>15.479834952748501</v>
      </c>
      <c r="P629">
        <v>56.455643481882497</v>
      </c>
    </row>
    <row r="630" spans="1:17" x14ac:dyDescent="0.3">
      <c r="A630" t="s">
        <v>1390</v>
      </c>
      <c r="B630" t="s">
        <v>1391</v>
      </c>
      <c r="C630" t="str">
        <f>IFERROR(VLOOKUP(Table1[[#This Row],[Ticker]],[1]!Table2[[Symbol]:[Industry]],2,FALSE),"-")</f>
        <v>-</v>
      </c>
      <c r="D630" t="s">
        <v>46</v>
      </c>
      <c r="E630">
        <v>7402.1329068750001</v>
      </c>
      <c r="F630">
        <v>506.25</v>
      </c>
      <c r="G630">
        <v>40.823911658697298</v>
      </c>
      <c r="H630">
        <v>-6.03324512707621</v>
      </c>
      <c r="I630">
        <v>16.650120790561601</v>
      </c>
      <c r="J630">
        <v>1.1487602301900399</v>
      </c>
      <c r="K630">
        <v>502.20547246231502</v>
      </c>
      <c r="L630">
        <v>432.553158655684</v>
      </c>
      <c r="M630">
        <v>41.5809828752231</v>
      </c>
      <c r="N630">
        <v>0.49230310046258402</v>
      </c>
      <c r="O630">
        <v>11.407407407407399</v>
      </c>
      <c r="P630">
        <v>76.855895196506495</v>
      </c>
      <c r="Q630">
        <v>-1.6599863784764999E-2</v>
      </c>
    </row>
    <row r="631" spans="1:17" x14ac:dyDescent="0.3">
      <c r="A631" t="s">
        <v>1392</v>
      </c>
      <c r="B631" t="s">
        <v>1393</v>
      </c>
      <c r="C631" t="str">
        <f>IFERROR(VLOOKUP(Table1[[#This Row],[Ticker]],[1]!Table2[[Symbol]:[Industry]],2,FALSE),"-")</f>
        <v>-</v>
      </c>
      <c r="D631" t="s">
        <v>583</v>
      </c>
      <c r="E631">
        <v>7355.7464914499997</v>
      </c>
      <c r="F631">
        <v>556.5</v>
      </c>
      <c r="G631">
        <v>53.888822651253797</v>
      </c>
      <c r="H631">
        <v>5.81947590963793</v>
      </c>
      <c r="I631">
        <v>-13.4184954301957</v>
      </c>
      <c r="J631">
        <v>3.05916683929641</v>
      </c>
      <c r="K631">
        <v>523.36884653060201</v>
      </c>
      <c r="L631">
        <v>494.82731937640301</v>
      </c>
      <c r="M631">
        <v>51.219770947037198</v>
      </c>
      <c r="N631">
        <v>2.3237123231337802</v>
      </c>
      <c r="O631">
        <v>19.676549865229099</v>
      </c>
      <c r="P631">
        <v>76.135464472226602</v>
      </c>
      <c r="Q631">
        <v>6.7515451645714999E-2</v>
      </c>
    </row>
    <row r="632" spans="1:17" hidden="1" x14ac:dyDescent="0.3">
      <c r="A632" t="s">
        <v>1394</v>
      </c>
      <c r="B632" t="s">
        <v>1395</v>
      </c>
      <c r="C632" t="str">
        <f>IFERROR(VLOOKUP(Table1[[#This Row],[Ticker]],[1]!Table2[[Symbol]:[Industry]],2,FALSE),"-")</f>
        <v>-</v>
      </c>
      <c r="D632" t="s">
        <v>1396</v>
      </c>
      <c r="E632">
        <v>7301.6893619849998</v>
      </c>
      <c r="F632">
        <v>572.35</v>
      </c>
      <c r="G632">
        <v>2.7077902084995902</v>
      </c>
      <c r="H632">
        <v>-5.5748220251085598</v>
      </c>
      <c r="I632">
        <v>-1.39720068030147</v>
      </c>
      <c r="J632">
        <v>2.7228313458529398</v>
      </c>
      <c r="K632">
        <v>579.88912973387301</v>
      </c>
      <c r="L632">
        <v>541.33943887818202</v>
      </c>
      <c r="M632">
        <v>49.370159497235299</v>
      </c>
      <c r="N632">
        <v>0.43588667242079598</v>
      </c>
      <c r="O632">
        <v>15.663492618153199</v>
      </c>
      <c r="P632">
        <v>47.4368882019577</v>
      </c>
      <c r="Q632">
        <v>7.0856874286752997E-2</v>
      </c>
    </row>
    <row r="633" spans="1:17" x14ac:dyDescent="0.3">
      <c r="A633" t="s">
        <v>1397</v>
      </c>
      <c r="B633" t="s">
        <v>1398</v>
      </c>
      <c r="C633" t="str">
        <f>IFERROR(VLOOKUP(Table1[[#This Row],[Ticker]],[1]!Table2[[Symbol]:[Industry]],2,FALSE),"-")</f>
        <v>-</v>
      </c>
      <c r="D633" t="s">
        <v>251</v>
      </c>
      <c r="E633">
        <v>7246.1001415999999</v>
      </c>
      <c r="F633">
        <v>6529.75</v>
      </c>
      <c r="G633">
        <v>18.1713887586825</v>
      </c>
      <c r="H633">
        <v>-7.70435660743457</v>
      </c>
      <c r="I633">
        <v>-2.2224928258852601</v>
      </c>
      <c r="J633">
        <v>-1.8414420648838701</v>
      </c>
      <c r="K633">
        <v>6909.53182715812</v>
      </c>
      <c r="L633">
        <v>6232.2704105743396</v>
      </c>
      <c r="M633">
        <v>22.387814124427901</v>
      </c>
      <c r="N633">
        <v>0.43560894083843599</v>
      </c>
      <c r="O633">
        <v>19.836134614648302</v>
      </c>
      <c r="P633">
        <v>51.428538299204497</v>
      </c>
      <c r="Q633">
        <v>4.4844743979609997E-3</v>
      </c>
    </row>
    <row r="634" spans="1:17" x14ac:dyDescent="0.3">
      <c r="A634" t="s">
        <v>1399</v>
      </c>
      <c r="B634" t="s">
        <v>1400</v>
      </c>
      <c r="C634" t="str">
        <f>IFERROR(VLOOKUP(Table1[[#This Row],[Ticker]],[1]!Table2[[Symbol]:[Industry]],2,FALSE),"-")</f>
        <v>-</v>
      </c>
      <c r="D634" t="s">
        <v>46</v>
      </c>
      <c r="E634">
        <v>7236.5970680999999</v>
      </c>
      <c r="F634">
        <v>530.1</v>
      </c>
      <c r="G634">
        <v>75.066268942466905</v>
      </c>
      <c r="H634">
        <v>13.953591451448499</v>
      </c>
      <c r="I634">
        <v>34.915295186904899</v>
      </c>
      <c r="J634">
        <v>4.6225114319340896</v>
      </c>
      <c r="K634">
        <v>479.51006515841698</v>
      </c>
      <c r="L634">
        <v>376.553979555777</v>
      </c>
      <c r="M634">
        <v>50.501525031474799</v>
      </c>
      <c r="N634">
        <v>0.84160270552850402</v>
      </c>
      <c r="O634">
        <v>9.4038860592341003</v>
      </c>
      <c r="P634">
        <v>119.730569948186</v>
      </c>
      <c r="Q634">
        <v>0.19077070368714999</v>
      </c>
    </row>
    <row r="635" spans="1:17" hidden="1" x14ac:dyDescent="0.3">
      <c r="A635" t="s">
        <v>1401</v>
      </c>
      <c r="B635" t="s">
        <v>1402</v>
      </c>
      <c r="C635" t="str">
        <f>IFERROR(VLOOKUP(Table1[[#This Row],[Ticker]],[1]!Table2[[Symbol]:[Industry]],2,FALSE),"-")</f>
        <v>-</v>
      </c>
      <c r="D635" t="s">
        <v>583</v>
      </c>
      <c r="E635">
        <v>7190.6192801099996</v>
      </c>
      <c r="F635">
        <v>3621.9</v>
      </c>
      <c r="G635">
        <v>-10.4676437359531</v>
      </c>
      <c r="H635">
        <v>-9.3045288789528904</v>
      </c>
      <c r="I635">
        <v>-4.4772425289967002</v>
      </c>
      <c r="J635">
        <v>-5.0832943416837599</v>
      </c>
      <c r="K635">
        <v>3759.35550379712</v>
      </c>
      <c r="L635">
        <v>3505.3951293782402</v>
      </c>
      <c r="M635">
        <v>30.435319681102801</v>
      </c>
      <c r="N635">
        <v>0.50895478789174597</v>
      </c>
      <c r="O635">
        <v>18.4129876584113</v>
      </c>
      <c r="P635">
        <v>19.670912425038399</v>
      </c>
      <c r="Q635">
        <v>-3.2372395673047998E-2</v>
      </c>
    </row>
    <row r="636" spans="1:17" x14ac:dyDescent="0.3">
      <c r="A636" t="s">
        <v>1403</v>
      </c>
      <c r="B636" t="s">
        <v>1404</v>
      </c>
      <c r="C636" t="str">
        <f>IFERROR(VLOOKUP(Table1[[#This Row],[Ticker]],[1]!Table2[[Symbol]:[Industry]],2,FALSE),"-")</f>
        <v>-</v>
      </c>
      <c r="D636" t="s">
        <v>24</v>
      </c>
      <c r="E636">
        <v>7187.5724970600004</v>
      </c>
      <c r="F636">
        <v>453.9</v>
      </c>
      <c r="G636">
        <v>-22.4889710654823</v>
      </c>
      <c r="H636">
        <v>-6.2382944890148799</v>
      </c>
      <c r="I636">
        <v>-18.582733435356101</v>
      </c>
      <c r="J636">
        <v>0.57087120645756295</v>
      </c>
      <c r="K636">
        <v>467.97877836525601</v>
      </c>
      <c r="L636">
        <v>482.03838285600102</v>
      </c>
      <c r="M636">
        <v>40.908800307414801</v>
      </c>
      <c r="N636">
        <v>3.0899670052659398</v>
      </c>
      <c r="O636">
        <v>34.688257325401999</v>
      </c>
      <c r="P636">
        <v>3.6183084122817002</v>
      </c>
    </row>
    <row r="637" spans="1:17" x14ac:dyDescent="0.3">
      <c r="A637" t="s">
        <v>1405</v>
      </c>
      <c r="B637" t="s">
        <v>1406</v>
      </c>
      <c r="C637" t="str">
        <f>IFERROR(VLOOKUP(Table1[[#This Row],[Ticker]],[1]!Table2[[Symbol]:[Industry]],2,FALSE),"-")</f>
        <v>-</v>
      </c>
      <c r="D637" t="s">
        <v>1407</v>
      </c>
      <c r="E637">
        <v>7179.7680899199904</v>
      </c>
      <c r="F637">
        <v>269.3</v>
      </c>
      <c r="G637">
        <v>2.9684063925952899</v>
      </c>
      <c r="H637">
        <v>-12.3470720004934</v>
      </c>
      <c r="I637">
        <v>-22.8025825462759</v>
      </c>
      <c r="J637">
        <v>-5.0110641036817301</v>
      </c>
      <c r="K637">
        <v>294.817721924274</v>
      </c>
      <c r="L637">
        <v>287.36820350897801</v>
      </c>
      <c r="M637">
        <v>31.3977142617799</v>
      </c>
      <c r="N637">
        <v>0.97697973234850199</v>
      </c>
      <c r="O637">
        <v>35.518009654660197</v>
      </c>
      <c r="P637">
        <v>29.036895064686099</v>
      </c>
      <c r="Q637">
        <v>6.7308853687630996E-2</v>
      </c>
    </row>
    <row r="638" spans="1:17" hidden="1" x14ac:dyDescent="0.3">
      <c r="A638" t="s">
        <v>1408</v>
      </c>
      <c r="B638" t="s">
        <v>1409</v>
      </c>
      <c r="C638" t="str">
        <f>IFERROR(VLOOKUP(Table1[[#This Row],[Ticker]],[1]!Table2[[Symbol]:[Industry]],2,FALSE),"-")</f>
        <v>-</v>
      </c>
      <c r="D638" t="s">
        <v>265</v>
      </c>
      <c r="E638">
        <v>7157.5022632050004</v>
      </c>
      <c r="F638">
        <v>3117.15</v>
      </c>
      <c r="G638">
        <v>71.665325509739901</v>
      </c>
      <c r="H638">
        <v>4.3190012553583399</v>
      </c>
      <c r="I638">
        <v>19.0096757628368</v>
      </c>
      <c r="J638">
        <v>-4.0280789828803796</v>
      </c>
      <c r="K638">
        <v>2895.5023587679102</v>
      </c>
      <c r="L638">
        <v>2392.5547007678501</v>
      </c>
      <c r="M638">
        <v>44.402700022197401</v>
      </c>
      <c r="N638">
        <v>1.6135704916106399</v>
      </c>
      <c r="O638">
        <v>23.9914665640087</v>
      </c>
      <c r="P638">
        <v>103.40293637846599</v>
      </c>
      <c r="Q638">
        <v>0.13458024094111301</v>
      </c>
    </row>
    <row r="639" spans="1:17" x14ac:dyDescent="0.3">
      <c r="A639" t="s">
        <v>1410</v>
      </c>
      <c r="B639" t="s">
        <v>1411</v>
      </c>
      <c r="C639" t="str">
        <f>IFERROR(VLOOKUP(Table1[[#This Row],[Ticker]],[1]!Table2[[Symbol]:[Industry]],2,FALSE),"-")</f>
        <v>-</v>
      </c>
      <c r="D639" t="s">
        <v>98</v>
      </c>
      <c r="E639">
        <v>7134.9475145649903</v>
      </c>
      <c r="F639">
        <v>2914.55</v>
      </c>
      <c r="G639">
        <v>65.785754360714606</v>
      </c>
      <c r="H639">
        <v>5.7721190191031102</v>
      </c>
      <c r="I639">
        <v>2.4254014284612602</v>
      </c>
      <c r="J639">
        <v>-4.0073227630084798</v>
      </c>
      <c r="K639">
        <v>2830.7036221386302</v>
      </c>
      <c r="L639">
        <v>2395.5299121344801</v>
      </c>
      <c r="M639">
        <v>38.2310350545647</v>
      </c>
      <c r="N639">
        <v>1.2266357092412601</v>
      </c>
      <c r="O639">
        <v>15.6267691410337</v>
      </c>
      <c r="P639">
        <v>92.246297945318403</v>
      </c>
      <c r="Q639">
        <v>0.18668282695803201</v>
      </c>
    </row>
    <row r="640" spans="1:17" x14ac:dyDescent="0.3">
      <c r="A640" t="s">
        <v>1412</v>
      </c>
      <c r="B640" t="s">
        <v>1413</v>
      </c>
      <c r="C640" t="str">
        <f>IFERROR(VLOOKUP(Table1[[#This Row],[Ticker]],[1]!Table2[[Symbol]:[Industry]],2,FALSE),"-")</f>
        <v>-</v>
      </c>
      <c r="D640" t="s">
        <v>296</v>
      </c>
      <c r="E640">
        <v>7110.2707877499997</v>
      </c>
      <c r="F640">
        <v>1711.25</v>
      </c>
      <c r="G640">
        <v>65.490606854049801</v>
      </c>
      <c r="H640">
        <v>15.398172442462799</v>
      </c>
      <c r="I640">
        <v>61.862433851284699</v>
      </c>
      <c r="J640">
        <v>7.0733491053786501</v>
      </c>
      <c r="K640">
        <v>1496.88678024514</v>
      </c>
      <c r="L640">
        <v>1251.6635726699101</v>
      </c>
      <c r="M640">
        <v>55.803036815283903</v>
      </c>
      <c r="N640">
        <v>2.6718058597201</v>
      </c>
      <c r="O640">
        <v>7.28999269539809</v>
      </c>
      <c r="P640">
        <v>98.509367206078494</v>
      </c>
      <c r="Q640">
        <v>0.12648953130134999</v>
      </c>
    </row>
    <row r="641" spans="1:17" x14ac:dyDescent="0.3">
      <c r="A641" t="s">
        <v>1414</v>
      </c>
      <c r="B641" t="s">
        <v>1415</v>
      </c>
      <c r="C641" t="str">
        <f>IFERROR(VLOOKUP(Table1[[#This Row],[Ticker]],[1]!Table2[[Symbol]:[Industry]],2,FALSE),"-")</f>
        <v>-</v>
      </c>
      <c r="D641" t="s">
        <v>465</v>
      </c>
      <c r="E641">
        <v>7106.3892955149904</v>
      </c>
      <c r="F641">
        <v>2363.15</v>
      </c>
      <c r="G641">
        <v>28.198821192529198</v>
      </c>
      <c r="H641">
        <v>51.054368693325998</v>
      </c>
      <c r="I641">
        <v>89.092483845690893</v>
      </c>
      <c r="J641">
        <v>11.650054265589599</v>
      </c>
      <c r="K641">
        <v>1748.8788015375501</v>
      </c>
      <c r="L641">
        <v>1489.59584376266</v>
      </c>
      <c r="M641">
        <v>84.651713528715305</v>
      </c>
      <c r="N641">
        <v>1.9048309850226199</v>
      </c>
      <c r="O641">
        <v>5.4947845037344099</v>
      </c>
      <c r="P641">
        <v>120.494518311173</v>
      </c>
      <c r="Q641">
        <v>-8.4046253072389998E-2</v>
      </c>
    </row>
    <row r="642" spans="1:17" hidden="1" x14ac:dyDescent="0.3">
      <c r="A642" t="s">
        <v>1416</v>
      </c>
      <c r="B642" t="s">
        <v>1417</v>
      </c>
      <c r="C642" t="str">
        <f>IFERROR(VLOOKUP(Table1[[#This Row],[Ticker]],[1]!Table2[[Symbol]:[Industry]],2,FALSE),"-")</f>
        <v>-</v>
      </c>
      <c r="D642" t="s">
        <v>130</v>
      </c>
      <c r="E642">
        <v>7062.2932601499997</v>
      </c>
      <c r="F642">
        <v>292.7</v>
      </c>
      <c r="G642">
        <v>229.93162372810201</v>
      </c>
      <c r="H642">
        <v>-10.856935111238601</v>
      </c>
      <c r="I642">
        <v>25.569949315980299</v>
      </c>
      <c r="J642">
        <v>-1.8648926824313199</v>
      </c>
      <c r="K642">
        <v>313.42689360967</v>
      </c>
      <c r="L642">
        <v>234.40785950815999</v>
      </c>
      <c r="M642">
        <v>22.189269722606301</v>
      </c>
      <c r="N642">
        <v>0.69820463206925598</v>
      </c>
      <c r="O642">
        <v>31.192347113084999</v>
      </c>
      <c r="P642">
        <v>271.68253968253902</v>
      </c>
      <c r="Q642">
        <v>0.12972400656343</v>
      </c>
    </row>
    <row r="643" spans="1:17" hidden="1" x14ac:dyDescent="0.3">
      <c r="A643" t="s">
        <v>1418</v>
      </c>
      <c r="B643" t="s">
        <v>1419</v>
      </c>
      <c r="C643" t="str">
        <f>IFERROR(VLOOKUP(Table1[[#This Row],[Ticker]],[1]!Table2[[Symbol]:[Industry]],2,FALSE),"-")</f>
        <v>-</v>
      </c>
      <c r="D643" t="s">
        <v>265</v>
      </c>
      <c r="E643">
        <v>7048.2017856000002</v>
      </c>
      <c r="F643">
        <v>3206.9</v>
      </c>
      <c r="G643">
        <v>-9.0768539084615991</v>
      </c>
      <c r="H643">
        <v>-7.2832063455370299</v>
      </c>
      <c r="I643">
        <v>16.987092704262601</v>
      </c>
      <c r="J643">
        <v>-0.50526499939691605</v>
      </c>
      <c r="K643">
        <v>3264.38214508383</v>
      </c>
      <c r="L643">
        <v>2848.49677924864</v>
      </c>
      <c r="M643">
        <v>36.710522550826497</v>
      </c>
      <c r="N643">
        <v>0.71740079388946898</v>
      </c>
      <c r="O643">
        <v>21.300944837693699</v>
      </c>
      <c r="P643">
        <v>52.782277274892799</v>
      </c>
      <c r="Q643">
        <v>0.107516611627898</v>
      </c>
    </row>
    <row r="644" spans="1:17" x14ac:dyDescent="0.3">
      <c r="A644" t="s">
        <v>1420</v>
      </c>
      <c r="B644" t="s">
        <v>1421</v>
      </c>
      <c r="C644" t="str">
        <f>IFERROR(VLOOKUP(Table1[[#This Row],[Ticker]],[1]!Table2[[Symbol]:[Industry]],2,FALSE),"-")</f>
        <v>-</v>
      </c>
      <c r="D644" t="s">
        <v>116</v>
      </c>
      <c r="E644">
        <v>7046.2880912000001</v>
      </c>
      <c r="F644">
        <v>1168</v>
      </c>
      <c r="G644">
        <v>39.155602740970998</v>
      </c>
      <c r="H644">
        <v>5.7845648111561498</v>
      </c>
      <c r="I644">
        <v>7.53803658670122</v>
      </c>
      <c r="J644">
        <v>0.22475895691294001</v>
      </c>
      <c r="K644">
        <v>1099.88343348223</v>
      </c>
      <c r="L644">
        <v>933.43490339048299</v>
      </c>
      <c r="M644">
        <v>44.101283560982502</v>
      </c>
      <c r="N644">
        <v>0.75752904118578401</v>
      </c>
      <c r="O644">
        <v>15.2482876712328</v>
      </c>
      <c r="P644">
        <v>79.347408829174597</v>
      </c>
      <c r="Q644">
        <v>6.5387348531563999E-2</v>
      </c>
    </row>
    <row r="645" spans="1:17" x14ac:dyDescent="0.3">
      <c r="A645" t="s">
        <v>1422</v>
      </c>
      <c r="B645" t="s">
        <v>1423</v>
      </c>
      <c r="C645" t="str">
        <f>IFERROR(VLOOKUP(Table1[[#This Row],[Ticker]],[1]!Table2[[Symbol]:[Industry]],2,FALSE),"-")</f>
        <v>-</v>
      </c>
      <c r="D645" t="s">
        <v>583</v>
      </c>
      <c r="E645">
        <v>7044.2816519999997</v>
      </c>
      <c r="F645">
        <v>351.3</v>
      </c>
      <c r="G645">
        <v>-18.888899144458598</v>
      </c>
      <c r="H645">
        <v>3.3958365409491602</v>
      </c>
      <c r="I645">
        <v>-7.8910243385016603</v>
      </c>
      <c r="J645">
        <v>-2.92325908454771</v>
      </c>
      <c r="K645">
        <v>355.83582267059802</v>
      </c>
      <c r="L645">
        <v>344.82025237806499</v>
      </c>
      <c r="M645">
        <v>30.771248438522001</v>
      </c>
      <c r="N645">
        <v>1.40897639139973</v>
      </c>
      <c r="O645">
        <v>24.380871050384201</v>
      </c>
      <c r="P645">
        <v>31.204481792717001</v>
      </c>
      <c r="Q645">
        <v>0.139695247128271</v>
      </c>
    </row>
    <row r="646" spans="1:17" x14ac:dyDescent="0.3">
      <c r="A646" t="s">
        <v>1424</v>
      </c>
      <c r="B646" t="s">
        <v>1425</v>
      </c>
      <c r="C646" t="str">
        <f>IFERROR(VLOOKUP(Table1[[#This Row],[Ticker]],[1]!Table2[[Symbol]:[Industry]],2,FALSE),"-")</f>
        <v>-</v>
      </c>
      <c r="D646" t="s">
        <v>136</v>
      </c>
      <c r="E646">
        <v>7022.44378435</v>
      </c>
      <c r="F646">
        <v>842.15</v>
      </c>
      <c r="G646">
        <v>70.244276058885305</v>
      </c>
      <c r="H646">
        <v>-18.311211236384601</v>
      </c>
      <c r="I646">
        <v>8.2269984315551294</v>
      </c>
      <c r="J646">
        <v>-4.8821141171162497</v>
      </c>
      <c r="K646">
        <v>914.66258551580302</v>
      </c>
      <c r="L646">
        <v>737.61164943218205</v>
      </c>
      <c r="M646">
        <v>23.086489373900498</v>
      </c>
      <c r="N646">
        <v>0.59740744352806596</v>
      </c>
      <c r="O646">
        <v>31.8054978329276</v>
      </c>
      <c r="P646">
        <v>132.76672194582599</v>
      </c>
      <c r="Q646">
        <v>0.166505467577269</v>
      </c>
    </row>
    <row r="647" spans="1:17" x14ac:dyDescent="0.3">
      <c r="A647" t="s">
        <v>1426</v>
      </c>
      <c r="B647" t="s">
        <v>1427</v>
      </c>
      <c r="C647" t="str">
        <f>IFERROR(VLOOKUP(Table1[[#This Row],[Ticker]],[1]!Table2[[Symbol]:[Industry]],2,FALSE),"-")</f>
        <v>-</v>
      </c>
      <c r="D647" t="s">
        <v>95</v>
      </c>
      <c r="E647">
        <v>7019.3334838000001</v>
      </c>
      <c r="F647">
        <v>1474</v>
      </c>
      <c r="G647">
        <v>-30.642156379799701</v>
      </c>
      <c r="H647">
        <v>4.9217966242856903</v>
      </c>
      <c r="I647">
        <v>-4.6499641296983398</v>
      </c>
      <c r="J647">
        <v>1.7894858581675499</v>
      </c>
      <c r="K647">
        <v>1435.9525665605599</v>
      </c>
      <c r="L647">
        <v>1415.7936273882301</v>
      </c>
      <c r="M647">
        <v>47.783757702716997</v>
      </c>
      <c r="N647">
        <v>1.00770784918282</v>
      </c>
      <c r="O647">
        <v>13.972184531886001</v>
      </c>
      <c r="P647">
        <v>17.920000000000002</v>
      </c>
      <c r="Q647">
        <v>-0.12551176385955301</v>
      </c>
    </row>
    <row r="648" spans="1:17" hidden="1" x14ac:dyDescent="0.3">
      <c r="A648" t="s">
        <v>1428</v>
      </c>
      <c r="B648" t="s">
        <v>1429</v>
      </c>
      <c r="C648" t="str">
        <f>IFERROR(VLOOKUP(Table1[[#This Row],[Ticker]],[1]!Table2[[Symbol]:[Industry]],2,FALSE),"-")</f>
        <v>-</v>
      </c>
      <c r="D648" t="s">
        <v>1430</v>
      </c>
      <c r="E648">
        <v>7018.9732107600003</v>
      </c>
      <c r="F648">
        <v>1734.6</v>
      </c>
      <c r="G648">
        <v>73.512394253266194</v>
      </c>
      <c r="H648">
        <v>32.968815900162497</v>
      </c>
      <c r="I648">
        <v>-2.8602345937977498</v>
      </c>
      <c r="J648">
        <v>7.0749575961202096</v>
      </c>
      <c r="K648">
        <v>1481.85959945023</v>
      </c>
      <c r="M648">
        <v>48.716722284206398</v>
      </c>
      <c r="N648">
        <v>2.0937842794144901</v>
      </c>
      <c r="O648">
        <v>14.6056727775856</v>
      </c>
      <c r="P648">
        <v>123.819354838709</v>
      </c>
    </row>
    <row r="649" spans="1:17" hidden="1" x14ac:dyDescent="0.3">
      <c r="A649" t="s">
        <v>1431</v>
      </c>
      <c r="B649" t="s">
        <v>1432</v>
      </c>
      <c r="C649" t="str">
        <f>IFERROR(VLOOKUP(Table1[[#This Row],[Ticker]],[1]!Table2[[Symbol]:[Industry]],2,FALSE),"-")</f>
        <v>-</v>
      </c>
      <c r="D649" t="s">
        <v>51</v>
      </c>
      <c r="E649">
        <v>6992.6430063500002</v>
      </c>
      <c r="F649">
        <v>1378.7</v>
      </c>
      <c r="G649">
        <v>111.879717373491</v>
      </c>
      <c r="H649">
        <v>19.5789270327002</v>
      </c>
      <c r="I649">
        <v>57.272625181509</v>
      </c>
      <c r="J649">
        <v>2.7119916999163101</v>
      </c>
      <c r="K649">
        <v>1218.24338115917</v>
      </c>
      <c r="L649">
        <v>975.34149959951503</v>
      </c>
      <c r="M649">
        <v>58.990435389711401</v>
      </c>
      <c r="N649">
        <v>1.13699012294236</v>
      </c>
      <c r="O649">
        <v>5.8750997316312503</v>
      </c>
      <c r="P649">
        <v>219.10658488600799</v>
      </c>
      <c r="Q649">
        <v>0.11122351412463501</v>
      </c>
    </row>
    <row r="650" spans="1:17" x14ac:dyDescent="0.3">
      <c r="A650" t="s">
        <v>1433</v>
      </c>
      <c r="B650" t="s">
        <v>1434</v>
      </c>
      <c r="C650" t="str">
        <f>IFERROR(VLOOKUP(Table1[[#This Row],[Ticker]],[1]!Table2[[Symbol]:[Industry]],2,FALSE),"-")</f>
        <v>-</v>
      </c>
      <c r="D650" t="s">
        <v>21</v>
      </c>
      <c r="E650">
        <v>6965.7067343050003</v>
      </c>
      <c r="F650">
        <v>841.15</v>
      </c>
      <c r="G650">
        <v>66.537988000942406</v>
      </c>
      <c r="H650">
        <v>-4.1752850290643204</v>
      </c>
      <c r="I650">
        <v>60.779006109175803</v>
      </c>
      <c r="J650">
        <v>-4.2176913647557104</v>
      </c>
      <c r="K650">
        <v>845.32309383350105</v>
      </c>
      <c r="L650">
        <v>678.37882292423205</v>
      </c>
      <c r="M650">
        <v>35.3838179277883</v>
      </c>
      <c r="N650">
        <v>0.97472339362153104</v>
      </c>
      <c r="O650">
        <v>10.289484634131799</v>
      </c>
      <c r="P650">
        <v>102.686746987951</v>
      </c>
      <c r="Q650">
        <v>0.134206390301437</v>
      </c>
    </row>
    <row r="651" spans="1:17" x14ac:dyDescent="0.3">
      <c r="A651" t="s">
        <v>1435</v>
      </c>
      <c r="B651" t="s">
        <v>1436</v>
      </c>
      <c r="C651" t="str">
        <f>IFERROR(VLOOKUP(Table1[[#This Row],[Ticker]],[1]!Table2[[Symbol]:[Industry]],2,FALSE),"-")</f>
        <v>-</v>
      </c>
      <c r="D651" t="s">
        <v>75</v>
      </c>
      <c r="E651">
        <v>6947.0996515999996</v>
      </c>
      <c r="F651">
        <v>339.1</v>
      </c>
      <c r="G651">
        <v>73.612426169544307</v>
      </c>
      <c r="H651">
        <v>17.529250666564302</v>
      </c>
      <c r="I651">
        <v>12.856140860273699</v>
      </c>
      <c r="J651">
        <v>5.1651489297216102</v>
      </c>
      <c r="K651">
        <v>292.24481917478602</v>
      </c>
      <c r="L651">
        <v>240.79125028918901</v>
      </c>
      <c r="M651">
        <v>53.603168609483198</v>
      </c>
      <c r="N651">
        <v>1.4249405819816501</v>
      </c>
      <c r="O651">
        <v>8.9943969330581002</v>
      </c>
      <c r="P651">
        <v>110.686548617583</v>
      </c>
      <c r="Q651">
        <v>7.6408696866869005E-2</v>
      </c>
    </row>
    <row r="652" spans="1:17" hidden="1" x14ac:dyDescent="0.3">
      <c r="A652" t="s">
        <v>1437</v>
      </c>
      <c r="B652" t="s">
        <v>1438</v>
      </c>
      <c r="C652" t="str">
        <f>IFERROR(VLOOKUP(Table1[[#This Row],[Ticker]],[1]!Table2[[Symbol]:[Industry]],2,FALSE),"-")</f>
        <v>-</v>
      </c>
      <c r="D652" t="s">
        <v>21</v>
      </c>
      <c r="E652">
        <v>6925.0821720000004</v>
      </c>
      <c r="F652">
        <v>118.5</v>
      </c>
      <c r="G652">
        <v>54.0926539202285</v>
      </c>
      <c r="H652">
        <v>-2.0291138723723199</v>
      </c>
      <c r="I652">
        <v>-11.587442823234801</v>
      </c>
      <c r="J652">
        <v>-6.72522431508437</v>
      </c>
      <c r="K652">
        <v>125.26793597398201</v>
      </c>
      <c r="L652">
        <v>106.826796183151</v>
      </c>
      <c r="M652">
        <v>29.4730962207639</v>
      </c>
      <c r="N652">
        <v>1.40171818189799</v>
      </c>
      <c r="O652">
        <v>20.843881856540001</v>
      </c>
      <c r="P652">
        <v>82.307692307692307</v>
      </c>
      <c r="Q652">
        <v>0.26441245295688298</v>
      </c>
    </row>
    <row r="653" spans="1:17" x14ac:dyDescent="0.3">
      <c r="A653" t="s">
        <v>1439</v>
      </c>
      <c r="B653" t="s">
        <v>1440</v>
      </c>
      <c r="C653" t="str">
        <f>IFERROR(VLOOKUP(Table1[[#This Row],[Ticker]],[1]!Table2[[Symbol]:[Industry]],2,FALSE),"-")</f>
        <v>-</v>
      </c>
      <c r="D653" t="s">
        <v>368</v>
      </c>
      <c r="E653">
        <v>6924.74044898999</v>
      </c>
      <c r="F653">
        <v>305.14999999999998</v>
      </c>
      <c r="G653">
        <v>94.6442107191709</v>
      </c>
      <c r="H653">
        <v>-1.2151200065679499</v>
      </c>
      <c r="I653">
        <v>66.369503627875901</v>
      </c>
      <c r="J653">
        <v>-3.0720038630584301</v>
      </c>
      <c r="K653">
        <v>315.26892658877</v>
      </c>
      <c r="L653">
        <v>246.53763081512599</v>
      </c>
      <c r="M653">
        <v>27.132860739617001</v>
      </c>
      <c r="N653">
        <v>0.67596156989660605</v>
      </c>
      <c r="O653">
        <v>18.7940357201376</v>
      </c>
      <c r="P653">
        <v>135.63706563706501</v>
      </c>
      <c r="Q653">
        <v>0.129562754170332</v>
      </c>
    </row>
    <row r="654" spans="1:17" x14ac:dyDescent="0.3">
      <c r="A654" t="s">
        <v>1441</v>
      </c>
      <c r="B654" t="s">
        <v>1442</v>
      </c>
      <c r="C654" t="str">
        <f>IFERROR(VLOOKUP(Table1[[#This Row],[Ticker]],[1]!Table2[[Symbol]:[Industry]],2,FALSE),"-")</f>
        <v>-</v>
      </c>
      <c r="D654" t="s">
        <v>1443</v>
      </c>
      <c r="E654">
        <v>6908.6484264000001</v>
      </c>
      <c r="F654">
        <v>902.6</v>
      </c>
      <c r="G654">
        <v>8.9407593746940108</v>
      </c>
      <c r="H654">
        <v>-0.45922563942497602</v>
      </c>
      <c r="I654">
        <v>-5.2479707334812504</v>
      </c>
      <c r="J654">
        <v>3.74343674651807</v>
      </c>
      <c r="K654">
        <v>857.44632670939598</v>
      </c>
      <c r="L654">
        <v>783.01004152400606</v>
      </c>
      <c r="M654">
        <v>45.521673364625101</v>
      </c>
      <c r="N654">
        <v>1.2149126930499501</v>
      </c>
      <c r="O654">
        <v>14.657655661422501</v>
      </c>
      <c r="P654">
        <v>52.595097210481804</v>
      </c>
      <c r="Q654">
        <v>1.8662306223159999E-3</v>
      </c>
    </row>
    <row r="655" spans="1:17" x14ac:dyDescent="0.3">
      <c r="A655" t="s">
        <v>1444</v>
      </c>
      <c r="B655" t="s">
        <v>1445</v>
      </c>
      <c r="C655" t="str">
        <f>IFERROR(VLOOKUP(Table1[[#This Row],[Ticker]],[1]!Table2[[Symbol]:[Industry]],2,FALSE),"-")</f>
        <v>-</v>
      </c>
      <c r="D655" t="s">
        <v>51</v>
      </c>
      <c r="E655">
        <v>6908.4155653440002</v>
      </c>
      <c r="F655">
        <v>212.88</v>
      </c>
      <c r="G655">
        <v>-32.054278980385902</v>
      </c>
      <c r="H655">
        <v>-12.884715901257801</v>
      </c>
      <c r="I655">
        <v>-52.0435543874651</v>
      </c>
      <c r="J655">
        <v>-0.90919449316353196</v>
      </c>
      <c r="K655">
        <v>237.00583889004099</v>
      </c>
      <c r="L655">
        <v>267.78064761662802</v>
      </c>
      <c r="M655">
        <v>20.332887413510601</v>
      </c>
      <c r="N655">
        <v>0.55050051992017901</v>
      </c>
      <c r="O655">
        <v>122.096956031567</v>
      </c>
      <c r="P655">
        <v>8.5568587455379905</v>
      </c>
      <c r="Q655">
        <v>-2.9956729591113E-2</v>
      </c>
    </row>
    <row r="656" spans="1:17" x14ac:dyDescent="0.3">
      <c r="A656" t="s">
        <v>1446</v>
      </c>
      <c r="B656" t="s">
        <v>1447</v>
      </c>
      <c r="C656" t="str">
        <f>IFERROR(VLOOKUP(Table1[[#This Row],[Ticker]],[1]!Table2[[Symbol]:[Industry]],2,FALSE),"-")</f>
        <v>-</v>
      </c>
      <c r="D656" t="s">
        <v>837</v>
      </c>
      <c r="E656">
        <v>6903.8702477280003</v>
      </c>
      <c r="F656">
        <v>38.96</v>
      </c>
      <c r="G656">
        <v>-25.653144859083401</v>
      </c>
      <c r="H656">
        <v>-3.6954982546560702</v>
      </c>
      <c r="I656">
        <v>-33.314396141709203</v>
      </c>
      <c r="J656">
        <v>-2.1599720899973498</v>
      </c>
      <c r="K656">
        <v>41.932428703828002</v>
      </c>
      <c r="L656">
        <v>43.383166470492</v>
      </c>
      <c r="M656">
        <v>22.892449870192301</v>
      </c>
      <c r="N656">
        <v>2.1725038332712399</v>
      </c>
      <c r="O656">
        <v>38.603696098562601</v>
      </c>
      <c r="P656">
        <v>5.2972972972973098</v>
      </c>
      <c r="Q656">
        <v>2.7334658878943999E-2</v>
      </c>
    </row>
    <row r="657" spans="1:17" x14ac:dyDescent="0.3">
      <c r="A657" t="s">
        <v>1448</v>
      </c>
      <c r="B657" t="s">
        <v>1449</v>
      </c>
      <c r="C657" t="str">
        <f>IFERROR(VLOOKUP(Table1[[#This Row],[Ticker]],[1]!Table2[[Symbol]:[Industry]],2,FALSE),"-")</f>
        <v>-</v>
      </c>
      <c r="D657" t="s">
        <v>539</v>
      </c>
      <c r="E657">
        <v>6862.935734445</v>
      </c>
      <c r="F657">
        <v>248.15</v>
      </c>
      <c r="G657">
        <v>-30.441796577048699</v>
      </c>
      <c r="H657">
        <v>-9.5869400060641805</v>
      </c>
      <c r="I657">
        <v>-15.394128335306499</v>
      </c>
      <c r="J657">
        <v>-3.6488637381045899</v>
      </c>
      <c r="K657">
        <v>256.35404030394</v>
      </c>
      <c r="L657">
        <v>259.94033724657402</v>
      </c>
      <c r="M657">
        <v>38.5610008907598</v>
      </c>
      <c r="N657">
        <v>0.99838445244822605</v>
      </c>
      <c r="O657">
        <v>29.3370944992947</v>
      </c>
      <c r="P657">
        <v>12.795454545454501</v>
      </c>
      <c r="Q657">
        <v>-6.3770771942500998E-2</v>
      </c>
    </row>
    <row r="658" spans="1:17" x14ac:dyDescent="0.3">
      <c r="A658" t="s">
        <v>1450</v>
      </c>
      <c r="B658" t="s">
        <v>1451</v>
      </c>
      <c r="C658" t="str">
        <f>IFERROR(VLOOKUP(Table1[[#This Row],[Ticker]],[1]!Table2[[Symbol]:[Industry]],2,FALSE),"-")</f>
        <v>-</v>
      </c>
      <c r="D658" t="s">
        <v>212</v>
      </c>
      <c r="E658">
        <v>6809.4409757000003</v>
      </c>
      <c r="F658">
        <v>474.05</v>
      </c>
      <c r="G658">
        <v>95.6757854007341</v>
      </c>
      <c r="H658">
        <v>-5.1582002967055196</v>
      </c>
      <c r="I658">
        <v>14.3485435854803</v>
      </c>
      <c r="J658">
        <v>-3.97088647431148</v>
      </c>
      <c r="K658">
        <v>456.914038169533</v>
      </c>
      <c r="L658">
        <v>382.81005428100298</v>
      </c>
      <c r="M658">
        <v>38.358166533620697</v>
      </c>
      <c r="N658">
        <v>0.62573853955178205</v>
      </c>
      <c r="O658">
        <v>9.9778504377175494</v>
      </c>
      <c r="P658">
        <v>118.91018240591001</v>
      </c>
      <c r="Q658">
        <v>0.130616368788843</v>
      </c>
    </row>
    <row r="659" spans="1:17" x14ac:dyDescent="0.3">
      <c r="A659" t="s">
        <v>1452</v>
      </c>
      <c r="B659" t="s">
        <v>1453</v>
      </c>
      <c r="C659" t="str">
        <f>IFERROR(VLOOKUP(Table1[[#This Row],[Ticker]],[1]!Table2[[Symbol]:[Industry]],2,FALSE),"-")</f>
        <v>-</v>
      </c>
      <c r="D659" t="s">
        <v>212</v>
      </c>
      <c r="E659">
        <v>6785.9722867299997</v>
      </c>
      <c r="F659">
        <v>490.1</v>
      </c>
      <c r="G659">
        <v>2.3976949283514202</v>
      </c>
      <c r="H659">
        <v>-7.0530637324237597</v>
      </c>
      <c r="I659">
        <v>15.6811851497659</v>
      </c>
      <c r="J659">
        <v>-7.3274602219159304</v>
      </c>
      <c r="K659">
        <v>499.82145142665701</v>
      </c>
      <c r="L659">
        <v>441.396043092247</v>
      </c>
      <c r="M659">
        <v>29.006360142907202</v>
      </c>
      <c r="N659">
        <v>0.45403372798295999</v>
      </c>
      <c r="O659">
        <v>15.4764333809426</v>
      </c>
      <c r="P659">
        <v>38.544169611307403</v>
      </c>
      <c r="Q659">
        <v>2.3616430914845998E-2</v>
      </c>
    </row>
    <row r="660" spans="1:17" hidden="1" x14ac:dyDescent="0.3">
      <c r="A660" t="s">
        <v>1454</v>
      </c>
      <c r="B660" t="s">
        <v>1455</v>
      </c>
      <c r="C660" t="str">
        <f>IFERROR(VLOOKUP(Table1[[#This Row],[Ticker]],[1]!Table2[[Symbol]:[Industry]],2,FALSE),"-")</f>
        <v>-</v>
      </c>
      <c r="D660" t="s">
        <v>1002</v>
      </c>
      <c r="E660">
        <v>6746.8437323999997</v>
      </c>
      <c r="F660">
        <v>128.5</v>
      </c>
      <c r="G660">
        <v>-12.5837581060498</v>
      </c>
      <c r="H660">
        <v>2.1175511030180298</v>
      </c>
      <c r="I660">
        <v>-5.48578463746344</v>
      </c>
      <c r="K660">
        <v>120.10837337592</v>
      </c>
      <c r="M660">
        <v>1.05563603616817</v>
      </c>
      <c r="N660">
        <v>0.220588235294117</v>
      </c>
      <c r="O660">
        <v>3.00389105058367</v>
      </c>
      <c r="P660">
        <v>10.347788750536701</v>
      </c>
    </row>
    <row r="661" spans="1:17" x14ac:dyDescent="0.3">
      <c r="A661" t="s">
        <v>1456</v>
      </c>
      <c r="B661" t="s">
        <v>1457</v>
      </c>
      <c r="C661" t="str">
        <f>IFERROR(VLOOKUP(Table1[[#This Row],[Ticker]],[1]!Table2[[Symbol]:[Industry]],2,FALSE),"-")</f>
        <v>-</v>
      </c>
      <c r="D661" t="s">
        <v>1458</v>
      </c>
      <c r="E661">
        <v>6742.627962996</v>
      </c>
      <c r="F661">
        <v>211.78</v>
      </c>
      <c r="G661">
        <v>-25.6955505296811</v>
      </c>
      <c r="H661">
        <v>-8.2615621891026993</v>
      </c>
      <c r="I661">
        <v>1.18193218727243</v>
      </c>
      <c r="J661">
        <v>-3.7932234043053299</v>
      </c>
      <c r="K661">
        <v>211.34221932660901</v>
      </c>
      <c r="L661">
        <v>197.95027045709799</v>
      </c>
      <c r="M661">
        <v>34.566789759803001</v>
      </c>
      <c r="N661">
        <v>0.53278365280290196</v>
      </c>
      <c r="O661">
        <v>14.2223061667768</v>
      </c>
      <c r="P661">
        <v>24.870283018867902</v>
      </c>
      <c r="Q661">
        <v>-5.2458701095562998E-2</v>
      </c>
    </row>
    <row r="662" spans="1:17" hidden="1" x14ac:dyDescent="0.3">
      <c r="A662" t="s">
        <v>1459</v>
      </c>
      <c r="B662" t="s">
        <v>1460</v>
      </c>
      <c r="C662" t="str">
        <f>IFERROR(VLOOKUP(Table1[[#This Row],[Ticker]],[1]!Table2[[Symbol]:[Industry]],2,FALSE),"-")</f>
        <v>-</v>
      </c>
      <c r="D662" t="s">
        <v>57</v>
      </c>
      <c r="E662">
        <v>6742.3349818079996</v>
      </c>
      <c r="F662">
        <v>94.32</v>
      </c>
      <c r="G662">
        <v>340.55739663235602</v>
      </c>
      <c r="H662">
        <v>0.66474422684290702</v>
      </c>
      <c r="I662">
        <v>57.974285091653599</v>
      </c>
      <c r="J662">
        <v>-2.9234557761942201</v>
      </c>
      <c r="K662">
        <v>87.354773961006401</v>
      </c>
      <c r="L662">
        <v>63.256038661242798</v>
      </c>
      <c r="M662">
        <v>46.261384686138797</v>
      </c>
      <c r="N662">
        <v>0.67256875522432602</v>
      </c>
      <c r="O662">
        <v>13.973706530958401</v>
      </c>
      <c r="P662">
        <v>383.692307692307</v>
      </c>
      <c r="Q662">
        <v>9.0607188538621E-2</v>
      </c>
    </row>
    <row r="663" spans="1:17" x14ac:dyDescent="0.3">
      <c r="A663" t="s">
        <v>1461</v>
      </c>
      <c r="B663" t="s">
        <v>1462</v>
      </c>
      <c r="C663" t="str">
        <f>IFERROR(VLOOKUP(Table1[[#This Row],[Ticker]],[1]!Table2[[Symbol]:[Industry]],2,FALSE),"-")</f>
        <v>-</v>
      </c>
      <c r="D663" t="s">
        <v>385</v>
      </c>
      <c r="E663">
        <v>6664.0745456340001</v>
      </c>
      <c r="F663">
        <v>81.790000000000006</v>
      </c>
      <c r="G663">
        <v>3.13090554249949</v>
      </c>
      <c r="H663">
        <v>-1.11843636127461</v>
      </c>
      <c r="I663">
        <v>1.0442508873251499</v>
      </c>
      <c r="J663">
        <v>-0.45613978051605403</v>
      </c>
      <c r="K663">
        <v>82.543098998962904</v>
      </c>
      <c r="L663">
        <v>74.325238204178802</v>
      </c>
      <c r="M663">
        <v>35.9001492611104</v>
      </c>
      <c r="N663">
        <v>1.0522288164359499</v>
      </c>
      <c r="O663">
        <v>20.2469739576965</v>
      </c>
      <c r="P663">
        <v>39.4543904518329</v>
      </c>
      <c r="Q663">
        <v>6.8557608743399001E-2</v>
      </c>
    </row>
    <row r="664" spans="1:17" hidden="1" x14ac:dyDescent="0.3">
      <c r="A664" t="s">
        <v>1463</v>
      </c>
      <c r="B664" t="s">
        <v>1464</v>
      </c>
      <c r="C664" t="str">
        <f>IFERROR(VLOOKUP(Table1[[#This Row],[Ticker]],[1]!Table2[[Symbol]:[Industry]],2,FALSE),"-")</f>
        <v>-</v>
      </c>
      <c r="D664" t="s">
        <v>1293</v>
      </c>
      <c r="E664">
        <v>6636.6662775300001</v>
      </c>
      <c r="F664">
        <v>1395.1</v>
      </c>
      <c r="G664">
        <v>-14.642392848622601</v>
      </c>
      <c r="H664">
        <v>0.48388749276085802</v>
      </c>
      <c r="I664">
        <v>-5.2075575812922104</v>
      </c>
      <c r="J664">
        <v>2.4752730881780001</v>
      </c>
      <c r="K664">
        <v>1380.9157267350099</v>
      </c>
      <c r="L664">
        <v>1347.7169531637901</v>
      </c>
      <c r="M664">
        <v>77.088001342421407</v>
      </c>
      <c r="N664">
        <v>1.13500264740318</v>
      </c>
      <c r="O664">
        <v>3.29008673213391</v>
      </c>
      <c r="P664">
        <v>11.907913207395801</v>
      </c>
      <c r="Q664">
        <v>-5.5078309021881003E-2</v>
      </c>
    </row>
    <row r="665" spans="1:17" x14ac:dyDescent="0.3">
      <c r="A665" t="s">
        <v>1465</v>
      </c>
      <c r="B665" t="s">
        <v>1466</v>
      </c>
      <c r="C665" t="str">
        <f>IFERROR(VLOOKUP(Table1[[#This Row],[Ticker]],[1]!Table2[[Symbol]:[Industry]],2,FALSE),"-")</f>
        <v>-</v>
      </c>
      <c r="D665" t="s">
        <v>46</v>
      </c>
      <c r="E665">
        <v>6632.7597357300001</v>
      </c>
      <c r="F665">
        <v>178.66</v>
      </c>
      <c r="G665">
        <v>0.70859155171792998</v>
      </c>
      <c r="H665">
        <v>-3.3273037148662299</v>
      </c>
      <c r="I665">
        <v>-33.463406503027002</v>
      </c>
      <c r="J665">
        <v>-7.4303203202866701</v>
      </c>
      <c r="K665">
        <v>198.410185697261</v>
      </c>
      <c r="L665">
        <v>189.72168699194501</v>
      </c>
      <c r="M665">
        <v>23.571299225475101</v>
      </c>
      <c r="N665">
        <v>1.7590576860524201</v>
      </c>
      <c r="O665">
        <v>39.538788760774601</v>
      </c>
      <c r="P665">
        <v>34.685261967583799</v>
      </c>
      <c r="Q665">
        <v>0.14529993192808199</v>
      </c>
    </row>
    <row r="666" spans="1:17" x14ac:dyDescent="0.3">
      <c r="A666" t="s">
        <v>1467</v>
      </c>
      <c r="B666" t="s">
        <v>1468</v>
      </c>
      <c r="C666" t="str">
        <f>IFERROR(VLOOKUP(Table1[[#This Row],[Ticker]],[1]!Table2[[Symbol]:[Industry]],2,FALSE),"-")</f>
        <v>-</v>
      </c>
      <c r="D666" t="s">
        <v>385</v>
      </c>
      <c r="E666">
        <v>6587.6336487500002</v>
      </c>
      <c r="F666">
        <v>338.75</v>
      </c>
      <c r="G666">
        <v>34.516745032792898</v>
      </c>
      <c r="H666">
        <v>-0.41599090411261003</v>
      </c>
      <c r="I666">
        <v>17.726400677581299</v>
      </c>
      <c r="J666">
        <v>1.55662694339406</v>
      </c>
      <c r="K666">
        <v>319.93232476883998</v>
      </c>
      <c r="L666">
        <v>276.51916621402501</v>
      </c>
      <c r="M666">
        <v>53.199904988746702</v>
      </c>
      <c r="N666">
        <v>0.99730104736464897</v>
      </c>
      <c r="O666">
        <v>10.169741697416899</v>
      </c>
      <c r="P666">
        <v>65.163334958556703</v>
      </c>
      <c r="Q666">
        <v>-1.1544577799927999E-2</v>
      </c>
    </row>
    <row r="667" spans="1:17" x14ac:dyDescent="0.3">
      <c r="A667" t="s">
        <v>1469</v>
      </c>
      <c r="B667" t="s">
        <v>1470</v>
      </c>
      <c r="C667" t="str">
        <f>IFERROR(VLOOKUP(Table1[[#This Row],[Ticker]],[1]!Table2[[Symbol]:[Industry]],2,FALSE),"-")</f>
        <v>-</v>
      </c>
      <c r="D667" t="s">
        <v>405</v>
      </c>
      <c r="E667">
        <v>6546.3214875900003</v>
      </c>
      <c r="F667">
        <v>592.1</v>
      </c>
      <c r="G667">
        <v>-35.536712908246997</v>
      </c>
      <c r="H667">
        <v>-12.2524769081864</v>
      </c>
      <c r="I667">
        <v>-21.500789598022799</v>
      </c>
      <c r="J667">
        <v>-6.2240834198548098</v>
      </c>
      <c r="K667">
        <v>659.00772732250198</v>
      </c>
      <c r="L667">
        <v>649.12501107026105</v>
      </c>
      <c r="M667">
        <v>11.663991400244299</v>
      </c>
      <c r="N667">
        <v>0.56372900318605201</v>
      </c>
      <c r="O667">
        <v>31.058942746157701</v>
      </c>
      <c r="P667">
        <v>13.5705380262779</v>
      </c>
      <c r="Q667">
        <v>-5.7571758965996998E-2</v>
      </c>
    </row>
    <row r="668" spans="1:17" x14ac:dyDescent="0.3">
      <c r="A668" t="s">
        <v>1471</v>
      </c>
      <c r="B668" t="s">
        <v>1472</v>
      </c>
      <c r="C668" t="str">
        <f>IFERROR(VLOOKUP(Table1[[#This Row],[Ticker]],[1]!Table2[[Symbol]:[Industry]],2,FALSE),"-")</f>
        <v>-</v>
      </c>
      <c r="D668" t="s">
        <v>24</v>
      </c>
      <c r="E668">
        <v>6545.6467665480004</v>
      </c>
      <c r="F668">
        <v>25.02</v>
      </c>
      <c r="G668">
        <v>15.328087089220199</v>
      </c>
      <c r="H668">
        <v>-6.2118491149270696</v>
      </c>
      <c r="I668">
        <v>-35.6946200596417</v>
      </c>
      <c r="J668">
        <v>-4.9425790659529998</v>
      </c>
      <c r="K668">
        <v>27.007484523742999</v>
      </c>
      <c r="L668">
        <v>26.237296091046499</v>
      </c>
      <c r="M668">
        <v>21.188564498151798</v>
      </c>
      <c r="N668">
        <v>0.93089181978619395</v>
      </c>
      <c r="O668">
        <v>47.408973091068901</v>
      </c>
      <c r="P668">
        <v>39.320449551529101</v>
      </c>
      <c r="Q668">
        <v>0.10014178078385</v>
      </c>
    </row>
    <row r="669" spans="1:17" x14ac:dyDescent="0.3">
      <c r="A669" t="s">
        <v>1473</v>
      </c>
      <c r="B669" t="s">
        <v>1474</v>
      </c>
      <c r="C669" t="str">
        <f>IFERROR(VLOOKUP(Table1[[#This Row],[Ticker]],[1]!Table2[[Symbol]:[Industry]],2,FALSE),"-")</f>
        <v>-</v>
      </c>
      <c r="D669" t="s">
        <v>382</v>
      </c>
      <c r="E669">
        <v>6534.1888238789998</v>
      </c>
      <c r="F669">
        <v>210.33</v>
      </c>
      <c r="G669">
        <v>128.96066871227501</v>
      </c>
      <c r="H669">
        <v>-0.10270818793438601</v>
      </c>
      <c r="I669">
        <v>14.351783249287999</v>
      </c>
      <c r="J669">
        <v>0.30271754897972902</v>
      </c>
      <c r="K669">
        <v>203.49893289381399</v>
      </c>
      <c r="L669">
        <v>167.75675653957899</v>
      </c>
      <c r="M669">
        <v>43.119549988111402</v>
      </c>
      <c r="N669">
        <v>0.76898139671194499</v>
      </c>
      <c r="O669">
        <v>5.6149859744211303</v>
      </c>
      <c r="P669">
        <v>194.99298737727901</v>
      </c>
      <c r="Q669">
        <v>0.11143899735219601</v>
      </c>
    </row>
    <row r="670" spans="1:17" x14ac:dyDescent="0.3">
      <c r="A670" t="s">
        <v>1475</v>
      </c>
      <c r="B670" t="s">
        <v>1476</v>
      </c>
      <c r="C670" t="str">
        <f>IFERROR(VLOOKUP(Table1[[#This Row],[Ticker]],[1]!Table2[[Symbol]:[Industry]],2,FALSE),"-")</f>
        <v>-</v>
      </c>
      <c r="D670" t="s">
        <v>51</v>
      </c>
      <c r="E670">
        <v>6518.7419272799998</v>
      </c>
      <c r="F670">
        <v>666.6</v>
      </c>
      <c r="G670">
        <v>62.854406320670897</v>
      </c>
      <c r="H670">
        <v>2.8951507213740402</v>
      </c>
      <c r="I670">
        <v>74.990194107253302</v>
      </c>
      <c r="J670">
        <v>4.0514331652783797</v>
      </c>
      <c r="K670">
        <v>609.607810661901</v>
      </c>
      <c r="L670">
        <v>484.97737797896201</v>
      </c>
      <c r="M670">
        <v>48.836619572292797</v>
      </c>
      <c r="N670">
        <v>1.03967091363138</v>
      </c>
      <c r="O670">
        <v>10.9210921092109</v>
      </c>
      <c r="P670">
        <v>124.595687331536</v>
      </c>
      <c r="Q670">
        <v>-6.789969210346E-3</v>
      </c>
    </row>
    <row r="671" spans="1:17" hidden="1" x14ac:dyDescent="0.3">
      <c r="A671" t="s">
        <v>1477</v>
      </c>
      <c r="B671" t="s">
        <v>1478</v>
      </c>
      <c r="C671" t="str">
        <f>IFERROR(VLOOKUP(Table1[[#This Row],[Ticker]],[1]!Table2[[Symbol]:[Industry]],2,FALSE),"-")</f>
        <v>-</v>
      </c>
      <c r="D671" t="s">
        <v>1293</v>
      </c>
      <c r="E671">
        <v>6496.9056107910001</v>
      </c>
      <c r="F671">
        <v>1165.04</v>
      </c>
      <c r="G671">
        <v>-14.9965094743614</v>
      </c>
      <c r="H671">
        <v>1.7022028947692101</v>
      </c>
      <c r="I671">
        <v>-5.60914400343417</v>
      </c>
      <c r="J671">
        <v>3.58891750673462</v>
      </c>
      <c r="K671">
        <v>1155.56387539295</v>
      </c>
      <c r="L671">
        <v>1128.8428312868</v>
      </c>
      <c r="M671">
        <v>63.340787818078198</v>
      </c>
      <c r="N671">
        <v>1.54310142025054</v>
      </c>
      <c r="O671">
        <v>13.762617592529001</v>
      </c>
      <c r="P671">
        <v>34.560700384610897</v>
      </c>
    </row>
    <row r="672" spans="1:17" x14ac:dyDescent="0.3">
      <c r="A672" t="s">
        <v>1479</v>
      </c>
      <c r="B672" t="s">
        <v>1480</v>
      </c>
      <c r="C672" t="str">
        <f>IFERROR(VLOOKUP(Table1[[#This Row],[Ticker]],[1]!Table2[[Symbol]:[Industry]],2,FALSE),"-")</f>
        <v>-</v>
      </c>
      <c r="D672" t="s">
        <v>212</v>
      </c>
      <c r="E672">
        <v>6487.9318935900001</v>
      </c>
      <c r="F672">
        <v>2260.3000000000002</v>
      </c>
      <c r="G672">
        <v>133.93532057906299</v>
      </c>
      <c r="H672">
        <v>-9.1589805213048496</v>
      </c>
      <c r="I672">
        <v>56.193729453572402</v>
      </c>
      <c r="J672">
        <v>-3.1911903546090201</v>
      </c>
      <c r="K672">
        <v>2198.4439533997802</v>
      </c>
      <c r="L672">
        <v>1625.6665683649301</v>
      </c>
      <c r="M672">
        <v>24.063687463409</v>
      </c>
      <c r="N672">
        <v>0.45819242740023802</v>
      </c>
      <c r="O672">
        <v>30.6065566517718</v>
      </c>
      <c r="P672">
        <v>180.78260869565199</v>
      </c>
      <c r="Q672">
        <v>0.13252956136136801</v>
      </c>
    </row>
    <row r="673" spans="1:17" x14ac:dyDescent="0.3">
      <c r="A673" t="s">
        <v>1481</v>
      </c>
      <c r="B673" t="s">
        <v>1482</v>
      </c>
      <c r="C673" t="str">
        <f>IFERROR(VLOOKUP(Table1[[#This Row],[Ticker]],[1]!Table2[[Symbol]:[Industry]],2,FALSE),"-")</f>
        <v>-</v>
      </c>
      <c r="D673" t="s">
        <v>46</v>
      </c>
      <c r="E673">
        <v>6462.24845534</v>
      </c>
      <c r="F673">
        <v>230.2</v>
      </c>
      <c r="G673">
        <v>97.989758325755005</v>
      </c>
      <c r="H673">
        <v>4.5013408258036902</v>
      </c>
      <c r="I673">
        <v>12.165658981079099</v>
      </c>
      <c r="J673">
        <v>-2.7980633496722902</v>
      </c>
      <c r="K673">
        <v>227.366777102642</v>
      </c>
      <c r="L673">
        <v>180.440439733202</v>
      </c>
      <c r="M673">
        <v>31.442608963698099</v>
      </c>
      <c r="N673">
        <v>0.92241381450626003</v>
      </c>
      <c r="O673">
        <v>18.1146828844483</v>
      </c>
      <c r="P673">
        <v>158.79707700955501</v>
      </c>
      <c r="Q673">
        <v>8.0517332588068993E-2</v>
      </c>
    </row>
    <row r="674" spans="1:17" x14ac:dyDescent="0.3">
      <c r="A674" t="s">
        <v>1483</v>
      </c>
      <c r="B674" t="s">
        <v>1484</v>
      </c>
      <c r="C674" t="str">
        <f>IFERROR(VLOOKUP(Table1[[#This Row],[Ticker]],[1]!Table2[[Symbol]:[Industry]],2,FALSE),"-")</f>
        <v>-</v>
      </c>
      <c r="D674" t="s">
        <v>635</v>
      </c>
      <c r="E674">
        <v>6446.3426021830001</v>
      </c>
      <c r="F674">
        <v>132.19</v>
      </c>
      <c r="G674">
        <v>-39.425545593162603</v>
      </c>
      <c r="H674">
        <v>-2.6514590781135401</v>
      </c>
      <c r="I674">
        <v>-15.423076820699601</v>
      </c>
      <c r="J674">
        <v>-7.69977373418424</v>
      </c>
      <c r="K674">
        <v>137.959933626983</v>
      </c>
      <c r="L674">
        <v>139.616605350306</v>
      </c>
      <c r="M674">
        <v>30.6089817388733</v>
      </c>
      <c r="N674">
        <v>1.3184428820093701</v>
      </c>
      <c r="O674">
        <v>35.448974960284403</v>
      </c>
      <c r="P674">
        <v>20.721461187214601</v>
      </c>
      <c r="Q674">
        <v>-0.103301381819039</v>
      </c>
    </row>
    <row r="675" spans="1:17" x14ac:dyDescent="0.3">
      <c r="A675" t="s">
        <v>1485</v>
      </c>
      <c r="B675" t="s">
        <v>1486</v>
      </c>
      <c r="C675" t="str">
        <f>IFERROR(VLOOKUP(Table1[[#This Row],[Ticker]],[1]!Table2[[Symbol]:[Industry]],2,FALSE),"-")</f>
        <v>-</v>
      </c>
      <c r="D675" t="s">
        <v>1487</v>
      </c>
      <c r="E675">
        <v>6443.3455611999998</v>
      </c>
      <c r="F675">
        <v>493.6</v>
      </c>
      <c r="G675">
        <v>-24.5460575203298</v>
      </c>
      <c r="H675">
        <v>-0.201807998027285</v>
      </c>
      <c r="I675">
        <v>-29.121874183348801</v>
      </c>
      <c r="J675">
        <v>-0.31323776780061602</v>
      </c>
      <c r="K675">
        <v>515.27746408984899</v>
      </c>
      <c r="L675">
        <v>503.82208751255098</v>
      </c>
      <c r="M675">
        <v>33.47078063232</v>
      </c>
      <c r="N675">
        <v>3.7472263988955201</v>
      </c>
      <c r="O675">
        <v>35.6057536466774</v>
      </c>
      <c r="P675">
        <v>26.224267996419901</v>
      </c>
      <c r="Q675">
        <v>3.8351023687821999E-2</v>
      </c>
    </row>
    <row r="676" spans="1:17" x14ac:dyDescent="0.3">
      <c r="A676" t="s">
        <v>1488</v>
      </c>
      <c r="B676" t="s">
        <v>1489</v>
      </c>
      <c r="C676" t="str">
        <f>IFERROR(VLOOKUP(Table1[[#This Row],[Ticker]],[1]!Table2[[Symbol]:[Industry]],2,FALSE),"-")</f>
        <v>-</v>
      </c>
      <c r="D676" t="s">
        <v>81</v>
      </c>
      <c r="E676">
        <v>6433.02157472</v>
      </c>
      <c r="F676">
        <v>3252.8</v>
      </c>
      <c r="G676">
        <v>19.669633122948799</v>
      </c>
      <c r="H676">
        <v>2.4134676208882802</v>
      </c>
      <c r="I676">
        <v>45.409683038938397</v>
      </c>
      <c r="J676">
        <v>-0.22446523462184401</v>
      </c>
      <c r="K676">
        <v>3001.7615095882102</v>
      </c>
      <c r="L676">
        <v>2445.7897403279899</v>
      </c>
      <c r="M676">
        <v>35.9594347520976</v>
      </c>
      <c r="N676">
        <v>0.75857609036407603</v>
      </c>
      <c r="O676">
        <v>14.7780373831775</v>
      </c>
      <c r="P676">
        <v>103.93730407523501</v>
      </c>
      <c r="Q676">
        <v>-4.2384413964883003E-2</v>
      </c>
    </row>
    <row r="677" spans="1:17" x14ac:dyDescent="0.3">
      <c r="A677" t="s">
        <v>1490</v>
      </c>
      <c r="B677" t="s">
        <v>1491</v>
      </c>
      <c r="C677" t="str">
        <f>IFERROR(VLOOKUP(Table1[[#This Row],[Ticker]],[1]!Table2[[Symbol]:[Industry]],2,FALSE),"-")</f>
        <v>-</v>
      </c>
      <c r="D677" t="s">
        <v>166</v>
      </c>
      <c r="E677">
        <v>6415.2892574999996</v>
      </c>
      <c r="F677">
        <v>926.7</v>
      </c>
      <c r="G677">
        <v>52.049570968186799</v>
      </c>
      <c r="H677">
        <v>0.65459032828520802</v>
      </c>
      <c r="I677">
        <v>59.8057678544561</v>
      </c>
      <c r="J677">
        <v>4.0506000333465799</v>
      </c>
      <c r="K677">
        <v>870.01200125415505</v>
      </c>
      <c r="L677">
        <v>694.992367844353</v>
      </c>
      <c r="M677">
        <v>50.315890675011403</v>
      </c>
      <c r="N677">
        <v>0.95785807628500597</v>
      </c>
      <c r="O677">
        <v>8.9888852918959596</v>
      </c>
      <c r="P677">
        <v>112.01098146877101</v>
      </c>
      <c r="Q677">
        <v>2.2612808351176E-2</v>
      </c>
    </row>
    <row r="678" spans="1:17" x14ac:dyDescent="0.3">
      <c r="A678" t="s">
        <v>1492</v>
      </c>
      <c r="B678" t="s">
        <v>1493</v>
      </c>
      <c r="C678" t="str">
        <f>IFERROR(VLOOKUP(Table1[[#This Row],[Ticker]],[1]!Table2[[Symbol]:[Industry]],2,FALSE),"-")</f>
        <v>-</v>
      </c>
      <c r="D678" t="s">
        <v>583</v>
      </c>
      <c r="E678">
        <v>6388.58474716</v>
      </c>
      <c r="F678">
        <v>479.6</v>
      </c>
      <c r="G678">
        <v>19.235342131111601</v>
      </c>
      <c r="H678">
        <v>-8.4083502781702393</v>
      </c>
      <c r="I678">
        <v>-17.6098879351823</v>
      </c>
      <c r="J678">
        <v>0.63715229455487599</v>
      </c>
      <c r="K678">
        <v>492.10508383934501</v>
      </c>
      <c r="L678">
        <v>448.56664039138599</v>
      </c>
      <c r="M678">
        <v>36.963615781696802</v>
      </c>
      <c r="N678">
        <v>1.51718940687083</v>
      </c>
      <c r="O678">
        <v>16.722268557130899</v>
      </c>
      <c r="P678">
        <v>61.047683008730601</v>
      </c>
      <c r="Q678">
        <v>8.2037610668658001E-2</v>
      </c>
    </row>
    <row r="679" spans="1:17" x14ac:dyDescent="0.3">
      <c r="A679" t="s">
        <v>1494</v>
      </c>
      <c r="B679" t="s">
        <v>1495</v>
      </c>
      <c r="C679" t="str">
        <f>IFERROR(VLOOKUP(Table1[[#This Row],[Ticker]],[1]!Table2[[Symbol]:[Industry]],2,FALSE),"-")</f>
        <v>-</v>
      </c>
      <c r="D679" t="s">
        <v>385</v>
      </c>
      <c r="E679">
        <v>6366.2358967999999</v>
      </c>
      <c r="F679">
        <v>129.77000000000001</v>
      </c>
      <c r="G679">
        <v>62.321843578816697</v>
      </c>
      <c r="H679">
        <v>-0.52719353650995804</v>
      </c>
      <c r="I679">
        <v>3.4353321191602801</v>
      </c>
      <c r="J679">
        <v>-5.8184105905460202</v>
      </c>
      <c r="K679">
        <v>133.178430047365</v>
      </c>
      <c r="L679">
        <v>107.19628770304401</v>
      </c>
      <c r="M679">
        <v>25.98166821073</v>
      </c>
      <c r="N679">
        <v>0.89993179001436296</v>
      </c>
      <c r="O679">
        <v>30.9624720659628</v>
      </c>
      <c r="P679">
        <v>99.492697924673294</v>
      </c>
      <c r="Q679">
        <v>8.1397965441010994E-2</v>
      </c>
    </row>
    <row r="680" spans="1:17" hidden="1" x14ac:dyDescent="0.3">
      <c r="A680" t="s">
        <v>1496</v>
      </c>
      <c r="B680" t="s">
        <v>1497</v>
      </c>
      <c r="C680" t="str">
        <f>IFERROR(VLOOKUP(Table1[[#This Row],[Ticker]],[1]!Table2[[Symbol]:[Industry]],2,FALSE),"-")</f>
        <v>-</v>
      </c>
      <c r="D680" t="s">
        <v>46</v>
      </c>
      <c r="E680">
        <v>6347.84</v>
      </c>
      <c r="F680">
        <v>90</v>
      </c>
      <c r="G680">
        <v>-30.148041701947299</v>
      </c>
      <c r="H680">
        <v>-0.84067566595042198</v>
      </c>
      <c r="I680">
        <v>-16.624640987070102</v>
      </c>
      <c r="J680">
        <v>3.4788573175686799</v>
      </c>
      <c r="K680">
        <v>91.130653095705497</v>
      </c>
      <c r="L680">
        <v>92.6171289444721</v>
      </c>
      <c r="M680">
        <v>53.081674366169402</v>
      </c>
      <c r="N680">
        <v>0.96969696969696895</v>
      </c>
      <c r="O680">
        <v>9.44444444444445</v>
      </c>
      <c r="P680">
        <v>5.8823529411764701</v>
      </c>
    </row>
    <row r="681" spans="1:17" hidden="1" x14ac:dyDescent="0.3">
      <c r="A681" t="s">
        <v>1498</v>
      </c>
      <c r="B681" t="s">
        <v>1499</v>
      </c>
      <c r="C681" t="str">
        <f>IFERROR(VLOOKUP(Table1[[#This Row],[Ticker]],[1]!Table2[[Symbol]:[Industry]],2,FALSE),"-")</f>
        <v>-</v>
      </c>
      <c r="D681" t="s">
        <v>127</v>
      </c>
      <c r="E681">
        <v>6346.3789477699902</v>
      </c>
      <c r="F681">
        <v>163.81</v>
      </c>
      <c r="G681">
        <v>-24.084093320501601</v>
      </c>
      <c r="H681">
        <v>-1.84339006435958</v>
      </c>
      <c r="I681">
        <v>-10.5606926056243</v>
      </c>
      <c r="J681">
        <v>-4.23937472663021</v>
      </c>
      <c r="M681">
        <v>35.7126096956599</v>
      </c>
      <c r="O681">
        <v>20.566509981075601</v>
      </c>
      <c r="P681">
        <v>21.340740740740699</v>
      </c>
    </row>
    <row r="682" spans="1:17" hidden="1" x14ac:dyDescent="0.3">
      <c r="A682" t="s">
        <v>1500</v>
      </c>
      <c r="B682" t="s">
        <v>1501</v>
      </c>
      <c r="C682" t="str">
        <f>IFERROR(VLOOKUP(Table1[[#This Row],[Ticker]],[1]!Table2[[Symbol]:[Industry]],2,FALSE),"-")</f>
        <v>-</v>
      </c>
      <c r="D682" t="s">
        <v>116</v>
      </c>
      <c r="E682">
        <v>6336.4792876649999</v>
      </c>
      <c r="F682">
        <v>553.04999999999995</v>
      </c>
      <c r="G682">
        <v>-25.785929431678699</v>
      </c>
      <c r="H682">
        <v>1.98971219767171</v>
      </c>
      <c r="I682">
        <v>-7.1996819021971996</v>
      </c>
      <c r="J682">
        <v>-2.5412938159325802</v>
      </c>
      <c r="K682">
        <v>548.78058217472994</v>
      </c>
      <c r="L682">
        <v>531.71021019207103</v>
      </c>
      <c r="M682">
        <v>27.853155859064199</v>
      </c>
      <c r="N682">
        <v>0.45050083489256698</v>
      </c>
      <c r="O682">
        <v>13.904710243196799</v>
      </c>
      <c r="P682">
        <v>18.4261241970021</v>
      </c>
      <c r="Q682">
        <v>2.6930205706969999E-2</v>
      </c>
    </row>
    <row r="683" spans="1:17" hidden="1" x14ac:dyDescent="0.3">
      <c r="A683" t="s">
        <v>1502</v>
      </c>
      <c r="B683" t="s">
        <v>1503</v>
      </c>
      <c r="C683" t="str">
        <f>IFERROR(VLOOKUP(Table1[[#This Row],[Ticker]],[1]!Table2[[Symbol]:[Industry]],2,FALSE),"-")</f>
        <v>-</v>
      </c>
      <c r="D683" t="s">
        <v>43</v>
      </c>
      <c r="E683">
        <v>6320.6501479999997</v>
      </c>
      <c r="F683">
        <v>4108.3999999999996</v>
      </c>
      <c r="G683">
        <v>-4.7673507334394696</v>
      </c>
      <c r="H683">
        <v>2.4307448161893599</v>
      </c>
      <c r="I683">
        <v>4.8616745989696302</v>
      </c>
      <c r="J683">
        <v>-3.2206711382648598</v>
      </c>
      <c r="K683">
        <v>4142.0995334442096</v>
      </c>
      <c r="L683">
        <v>3824.5814127220701</v>
      </c>
      <c r="M683">
        <v>41.017289523574</v>
      </c>
      <c r="N683">
        <v>3.3380818564313</v>
      </c>
      <c r="O683">
        <v>18.044737610748701</v>
      </c>
      <c r="P683">
        <v>30.053814498258902</v>
      </c>
      <c r="Q683">
        <v>-2.1298792759302E-2</v>
      </c>
    </row>
    <row r="684" spans="1:17" x14ac:dyDescent="0.3">
      <c r="A684" t="s">
        <v>1504</v>
      </c>
      <c r="B684" t="s">
        <v>1505</v>
      </c>
      <c r="C684" t="str">
        <f>IFERROR(VLOOKUP(Table1[[#This Row],[Ticker]],[1]!Table2[[Symbol]:[Industry]],2,FALSE),"-")</f>
        <v>-</v>
      </c>
      <c r="D684" t="s">
        <v>371</v>
      </c>
      <c r="E684">
        <v>6308.2054235199903</v>
      </c>
      <c r="F684">
        <v>275.60000000000002</v>
      </c>
      <c r="G684">
        <v>-53.115207401234997</v>
      </c>
      <c r="H684">
        <v>-10.559164698923301</v>
      </c>
      <c r="I684">
        <v>-33.3175884387827</v>
      </c>
      <c r="J684">
        <v>-6.47291117117729</v>
      </c>
      <c r="K684">
        <v>301.406270140674</v>
      </c>
      <c r="L684">
        <v>320.426274881018</v>
      </c>
      <c r="M684">
        <v>23.800135710177301</v>
      </c>
      <c r="N684">
        <v>0.90243692334917003</v>
      </c>
      <c r="O684">
        <v>70.863570391872202</v>
      </c>
      <c r="P684">
        <v>6.7596358706178696</v>
      </c>
      <c r="Q684">
        <v>-1.5167284378103E-2</v>
      </c>
    </row>
    <row r="685" spans="1:17" x14ac:dyDescent="0.3">
      <c r="A685" t="s">
        <v>1506</v>
      </c>
      <c r="B685" t="s">
        <v>1507</v>
      </c>
      <c r="C685" t="str">
        <f>IFERROR(VLOOKUP(Table1[[#This Row],[Ticker]],[1]!Table2[[Symbol]:[Industry]],2,FALSE),"-")</f>
        <v>-</v>
      </c>
      <c r="D685" t="s">
        <v>465</v>
      </c>
      <c r="E685">
        <v>6306.4617150800004</v>
      </c>
      <c r="F685">
        <v>444.2</v>
      </c>
      <c r="G685">
        <v>-50.883798098374697</v>
      </c>
      <c r="H685">
        <v>-5.3202814100993097</v>
      </c>
      <c r="I685">
        <v>-28.097510959574901</v>
      </c>
      <c r="J685">
        <v>-0.442082853371493</v>
      </c>
      <c r="K685">
        <v>479.576173147693</v>
      </c>
      <c r="L685">
        <v>533.39694919553597</v>
      </c>
      <c r="M685">
        <v>21.592810562393399</v>
      </c>
      <c r="N685">
        <v>0.76034610736377295</v>
      </c>
      <c r="O685">
        <v>62.730751913552403</v>
      </c>
      <c r="P685">
        <v>3.6639439906650901</v>
      </c>
      <c r="Q685">
        <v>-3.9936022132416003E-2</v>
      </c>
    </row>
    <row r="686" spans="1:17" x14ac:dyDescent="0.3">
      <c r="A686" t="s">
        <v>1508</v>
      </c>
      <c r="B686" t="s">
        <v>1509</v>
      </c>
      <c r="C686" t="str">
        <f>IFERROR(VLOOKUP(Table1[[#This Row],[Ticker]],[1]!Table2[[Symbol]:[Industry]],2,FALSE),"-")</f>
        <v>-</v>
      </c>
      <c r="D686" t="s">
        <v>265</v>
      </c>
      <c r="E686">
        <v>6297.3831517999997</v>
      </c>
      <c r="F686">
        <v>1400.75</v>
      </c>
      <c r="G686">
        <v>-26.107740953496702</v>
      </c>
      <c r="H686">
        <v>-0.72148422366454101</v>
      </c>
      <c r="I686">
        <v>-15.593264352143899</v>
      </c>
      <c r="J686">
        <v>-2.0038316314399101</v>
      </c>
      <c r="K686">
        <v>1393.3273642725401</v>
      </c>
      <c r="L686">
        <v>1429.8216083838499</v>
      </c>
      <c r="M686">
        <v>38.955410049895299</v>
      </c>
      <c r="N686">
        <v>0.78684733170794996</v>
      </c>
      <c r="O686">
        <v>35.495270390861997</v>
      </c>
      <c r="P686">
        <v>22.5395853381156</v>
      </c>
      <c r="Q686">
        <v>-4.9381010392995001E-2</v>
      </c>
    </row>
    <row r="687" spans="1:17" x14ac:dyDescent="0.3">
      <c r="A687" t="s">
        <v>1510</v>
      </c>
      <c r="B687" t="s">
        <v>1511</v>
      </c>
      <c r="C687" t="str">
        <f>IFERROR(VLOOKUP(Table1[[#This Row],[Ticker]],[1]!Table2[[Symbol]:[Industry]],2,FALSE),"-")</f>
        <v>-</v>
      </c>
      <c r="D687" t="s">
        <v>1512</v>
      </c>
      <c r="E687">
        <v>6273.5537621900003</v>
      </c>
      <c r="F687">
        <v>460.9</v>
      </c>
      <c r="G687">
        <v>-2.5921212691191999</v>
      </c>
      <c r="H687">
        <v>-0.48106358298443402</v>
      </c>
      <c r="I687">
        <v>-7.4503981049876904</v>
      </c>
      <c r="J687">
        <v>-2.3938662347128701</v>
      </c>
      <c r="K687">
        <v>465.287406850031</v>
      </c>
      <c r="L687">
        <v>447.19184879974398</v>
      </c>
      <c r="M687">
        <v>39.643141762136104</v>
      </c>
      <c r="N687">
        <v>1.0126916948843201</v>
      </c>
      <c r="O687">
        <v>25.168149273161099</v>
      </c>
      <c r="P687">
        <v>34.647969617294699</v>
      </c>
    </row>
    <row r="688" spans="1:17" hidden="1" x14ac:dyDescent="0.3">
      <c r="A688" t="s">
        <v>1513</v>
      </c>
      <c r="B688" t="s">
        <v>1514</v>
      </c>
      <c r="C688" t="str">
        <f>IFERROR(VLOOKUP(Table1[[#This Row],[Ticker]],[1]!Table2[[Symbol]:[Industry]],2,FALSE),"-")</f>
        <v>-</v>
      </c>
      <c r="D688" t="s">
        <v>1002</v>
      </c>
      <c r="E688">
        <v>6266.1528877000001</v>
      </c>
      <c r="F688">
        <v>115</v>
      </c>
      <c r="G688">
        <v>-22.9315468565865</v>
      </c>
      <c r="I688">
        <v>-9.40814614170929</v>
      </c>
      <c r="M688">
        <v>50</v>
      </c>
      <c r="N688">
        <v>1</v>
      </c>
      <c r="O688">
        <v>0</v>
      </c>
      <c r="P688">
        <v>0</v>
      </c>
    </row>
    <row r="689" spans="1:17" hidden="1" x14ac:dyDescent="0.3">
      <c r="A689" t="s">
        <v>1515</v>
      </c>
      <c r="B689" t="s">
        <v>1516</v>
      </c>
      <c r="C689" t="str">
        <f>IFERROR(VLOOKUP(Table1[[#This Row],[Ticker]],[1]!Table2[[Symbol]:[Industry]],2,FALSE),"-")</f>
        <v>-</v>
      </c>
      <c r="D689" t="s">
        <v>603</v>
      </c>
      <c r="E689">
        <v>6261.3295546549998</v>
      </c>
      <c r="F689">
        <v>434.35</v>
      </c>
      <c r="G689">
        <v>-24.9725933157656</v>
      </c>
      <c r="H689">
        <v>-2.75807272392781</v>
      </c>
      <c r="I689">
        <v>-20.846621011726601</v>
      </c>
      <c r="J689">
        <v>5.7363529083976097</v>
      </c>
      <c r="K689">
        <v>437.30402696178101</v>
      </c>
      <c r="L689">
        <v>440.73683720312101</v>
      </c>
      <c r="M689">
        <v>48.729028918649803</v>
      </c>
      <c r="N689">
        <v>1.94742850821832</v>
      </c>
      <c r="O689">
        <v>29.975825946817</v>
      </c>
      <c r="P689">
        <v>10.521628498727701</v>
      </c>
      <c r="Q689">
        <v>-4.7767930723495E-2</v>
      </c>
    </row>
    <row r="690" spans="1:17" x14ac:dyDescent="0.3">
      <c r="A690" t="s">
        <v>1517</v>
      </c>
      <c r="B690" t="s">
        <v>1518</v>
      </c>
      <c r="C690" t="str">
        <f>IFERROR(VLOOKUP(Table1[[#This Row],[Ticker]],[1]!Table2[[Symbol]:[Industry]],2,FALSE),"-")</f>
        <v>-</v>
      </c>
      <c r="D690" t="s">
        <v>136</v>
      </c>
      <c r="E690">
        <v>6228.8934391800003</v>
      </c>
      <c r="F690">
        <v>211.08</v>
      </c>
      <c r="G690">
        <v>146.646997204716</v>
      </c>
      <c r="H690">
        <v>-5.3920845108841702</v>
      </c>
      <c r="I690">
        <v>26.334619131602601</v>
      </c>
      <c r="J690">
        <v>12.4162006759646</v>
      </c>
      <c r="K690">
        <v>196.285800512001</v>
      </c>
      <c r="L690">
        <v>156.113186586506</v>
      </c>
      <c r="M690">
        <v>52.366704562656402</v>
      </c>
      <c r="N690">
        <v>0.415203313208727</v>
      </c>
      <c r="O690">
        <v>13.2129998104983</v>
      </c>
      <c r="P690">
        <v>183.70967741935399</v>
      </c>
      <c r="Q690">
        <v>0.15883470617168099</v>
      </c>
    </row>
    <row r="691" spans="1:17" hidden="1" x14ac:dyDescent="0.3">
      <c r="A691" t="s">
        <v>1519</v>
      </c>
      <c r="B691" t="s">
        <v>1520</v>
      </c>
      <c r="C691" t="str">
        <f>IFERROR(VLOOKUP(Table1[[#This Row],[Ticker]],[1]!Table2[[Symbol]:[Industry]],2,FALSE),"-")</f>
        <v>-</v>
      </c>
      <c r="D691" t="s">
        <v>265</v>
      </c>
      <c r="E691">
        <v>6222.6756254399997</v>
      </c>
      <c r="F691">
        <v>2284.9499999999998</v>
      </c>
      <c r="G691">
        <v>-15.115286770709099</v>
      </c>
      <c r="H691">
        <v>-5.8771272755398103</v>
      </c>
      <c r="I691">
        <v>1.8980866565954999</v>
      </c>
      <c r="J691">
        <v>-0.190323606778735</v>
      </c>
      <c r="K691">
        <v>2383.2836830670299</v>
      </c>
      <c r="L691">
        <v>2237.2260846252698</v>
      </c>
      <c r="M691">
        <v>28.339290900080499</v>
      </c>
      <c r="N691">
        <v>0.659205855550558</v>
      </c>
      <c r="O691">
        <v>21.101118186393499</v>
      </c>
      <c r="P691">
        <v>32.845930232558104</v>
      </c>
      <c r="Q691">
        <v>7.3303890737248995E-2</v>
      </c>
    </row>
    <row r="692" spans="1:17" hidden="1" x14ac:dyDescent="0.3">
      <c r="A692" t="s">
        <v>1521</v>
      </c>
      <c r="B692" t="s">
        <v>1522</v>
      </c>
      <c r="C692" t="str">
        <f>IFERROR(VLOOKUP(Table1[[#This Row],[Ticker]],[1]!Table2[[Symbol]:[Industry]],2,FALSE),"-")</f>
        <v>-</v>
      </c>
      <c r="D692" t="s">
        <v>24</v>
      </c>
      <c r="E692">
        <v>6211.6164322499999</v>
      </c>
      <c r="F692">
        <v>593.9</v>
      </c>
      <c r="G692">
        <v>38.388567227346599</v>
      </c>
      <c r="H692">
        <v>-10.289730251005899</v>
      </c>
      <c r="I692">
        <v>51.911967942223797</v>
      </c>
      <c r="J692">
        <v>-4.7359445383680301</v>
      </c>
      <c r="K692">
        <v>643.59190510898395</v>
      </c>
      <c r="M692">
        <v>18.207047619973</v>
      </c>
      <c r="N692">
        <v>0.54164087509552805</v>
      </c>
      <c r="O692">
        <v>28.119211988550202</v>
      </c>
      <c r="P692">
        <v>62.712328767123203</v>
      </c>
    </row>
    <row r="693" spans="1:17" hidden="1" x14ac:dyDescent="0.3">
      <c r="A693" t="s">
        <v>1523</v>
      </c>
      <c r="B693" t="s">
        <v>1524</v>
      </c>
      <c r="C693" t="str">
        <f>IFERROR(VLOOKUP(Table1[[#This Row],[Ticker]],[1]!Table2[[Symbol]:[Industry]],2,FALSE),"-")</f>
        <v>-</v>
      </c>
      <c r="D693" t="s">
        <v>1525</v>
      </c>
      <c r="E693">
        <v>6195.8534399999999</v>
      </c>
      <c r="F693">
        <v>2974.2</v>
      </c>
      <c r="G693">
        <v>1128.0726372438301</v>
      </c>
      <c r="H693">
        <v>-3.7032169586195098</v>
      </c>
      <c r="I693">
        <v>160.59321557587</v>
      </c>
      <c r="J693">
        <v>-10.1650404404353</v>
      </c>
      <c r="K693">
        <v>2853.4927522206099</v>
      </c>
      <c r="L693">
        <v>1810.5729982314899</v>
      </c>
      <c r="M693">
        <v>34.240463234645397</v>
      </c>
      <c r="N693">
        <v>0.64217933574903396</v>
      </c>
      <c r="O693">
        <v>19.998655100531199</v>
      </c>
      <c r="P693">
        <v>1350.8292682926799</v>
      </c>
    </row>
    <row r="694" spans="1:17" hidden="1" x14ac:dyDescent="0.3">
      <c r="A694" t="s">
        <v>1526</v>
      </c>
      <c r="B694" t="s">
        <v>1527</v>
      </c>
      <c r="C694" t="str">
        <f>IFERROR(VLOOKUP(Table1[[#This Row],[Ticker]],[1]!Table2[[Symbol]:[Industry]],2,FALSE),"-")</f>
        <v>-</v>
      </c>
      <c r="D694" t="s">
        <v>837</v>
      </c>
      <c r="E694">
        <v>6161.6736959999998</v>
      </c>
      <c r="F694">
        <v>718.4</v>
      </c>
      <c r="G694">
        <v>69.077005862910895</v>
      </c>
      <c r="H694">
        <v>-14.2273515239444</v>
      </c>
      <c r="I694">
        <v>-17.293772504063401</v>
      </c>
      <c r="J694">
        <v>-10.0095687426506</v>
      </c>
      <c r="K694">
        <v>777.760033806156</v>
      </c>
      <c r="L694">
        <v>647.21864227454603</v>
      </c>
      <c r="M694">
        <v>26.0815766335996</v>
      </c>
      <c r="N694">
        <v>0.97128576639165398</v>
      </c>
      <c r="O694">
        <v>29.565701559019999</v>
      </c>
      <c r="P694">
        <v>100.30670570193701</v>
      </c>
      <c r="Q694">
        <v>6.2031344130599998E-2</v>
      </c>
    </row>
    <row r="695" spans="1:17" x14ac:dyDescent="0.3">
      <c r="A695" t="s">
        <v>1528</v>
      </c>
      <c r="B695" t="s">
        <v>1529</v>
      </c>
      <c r="C695" t="str">
        <f>IFERROR(VLOOKUP(Table1[[#This Row],[Ticker]],[1]!Table2[[Symbol]:[Industry]],2,FALSE),"-")</f>
        <v>-</v>
      </c>
      <c r="D695" t="s">
        <v>533</v>
      </c>
      <c r="E695">
        <v>6119.4209139000004</v>
      </c>
      <c r="F695">
        <v>297.39999999999998</v>
      </c>
      <c r="G695">
        <v>-5.53989926836522</v>
      </c>
      <c r="H695">
        <v>-1.6040563518450901</v>
      </c>
      <c r="I695">
        <v>-32.000545933484403</v>
      </c>
      <c r="J695">
        <v>-0.58247036143963205</v>
      </c>
      <c r="K695">
        <v>308.00732846729301</v>
      </c>
      <c r="L695">
        <v>317.17430556719398</v>
      </c>
      <c r="M695">
        <v>39.350994747689903</v>
      </c>
      <c r="N695">
        <v>0.8941717597137</v>
      </c>
      <c r="O695">
        <v>36.274377942165401</v>
      </c>
      <c r="P695">
        <v>22.938282832458299</v>
      </c>
      <c r="Q695">
        <v>0.105353037635081</v>
      </c>
    </row>
    <row r="696" spans="1:17" x14ac:dyDescent="0.3">
      <c r="A696" t="s">
        <v>1530</v>
      </c>
      <c r="B696" t="s">
        <v>1531</v>
      </c>
      <c r="C696" t="str">
        <f>IFERROR(VLOOKUP(Table1[[#This Row],[Ticker]],[1]!Table2[[Symbol]:[Industry]],2,FALSE),"-")</f>
        <v>-</v>
      </c>
      <c r="D696" t="s">
        <v>130</v>
      </c>
      <c r="E696">
        <v>6111.7135200800003</v>
      </c>
      <c r="F696">
        <v>563.29999999999995</v>
      </c>
      <c r="G696">
        <v>14.450320102745099</v>
      </c>
      <c r="H696">
        <v>-10.4077138638721</v>
      </c>
      <c r="I696">
        <v>-36.493771667565198</v>
      </c>
      <c r="J696">
        <v>2.0177234777089499</v>
      </c>
      <c r="K696">
        <v>607.15834174292399</v>
      </c>
      <c r="L696">
        <v>577.83399076758894</v>
      </c>
      <c r="M696">
        <v>21.6007869666782</v>
      </c>
      <c r="N696">
        <v>0.567284631630248</v>
      </c>
      <c r="O696">
        <v>49.414166518728898</v>
      </c>
      <c r="P696">
        <v>54.5298676359646</v>
      </c>
      <c r="Q696">
        <v>6.4471735292827001E-2</v>
      </c>
    </row>
    <row r="697" spans="1:17" x14ac:dyDescent="0.3">
      <c r="A697" t="s">
        <v>1532</v>
      </c>
      <c r="B697" t="s">
        <v>1533</v>
      </c>
      <c r="C697" t="str">
        <f>IFERROR(VLOOKUP(Table1[[#This Row],[Ticker]],[1]!Table2[[Symbol]:[Industry]],2,FALSE),"-")</f>
        <v>-</v>
      </c>
      <c r="D697" t="s">
        <v>136</v>
      </c>
      <c r="E697">
        <v>6087.3882442000004</v>
      </c>
      <c r="F697">
        <v>863.95</v>
      </c>
      <c r="G697">
        <v>0.86126013581923599</v>
      </c>
      <c r="H697">
        <v>-9.7300268436311104</v>
      </c>
      <c r="I697">
        <v>-10.558031725233301</v>
      </c>
      <c r="J697">
        <v>-6.43983311374895</v>
      </c>
      <c r="K697">
        <v>905.09743100094795</v>
      </c>
      <c r="L697">
        <v>840.59396449337601</v>
      </c>
      <c r="M697">
        <v>36.368809594536998</v>
      </c>
      <c r="N697">
        <v>0.69924577968196899</v>
      </c>
      <c r="O697">
        <v>16.094681405173802</v>
      </c>
      <c r="P697">
        <v>40.240240240240198</v>
      </c>
      <c r="Q697">
        <v>1.8899960566928001E-2</v>
      </c>
    </row>
    <row r="698" spans="1:17" x14ac:dyDescent="0.3">
      <c r="A698" t="s">
        <v>1534</v>
      </c>
      <c r="B698" t="s">
        <v>1535</v>
      </c>
      <c r="C698" t="str">
        <f>IFERROR(VLOOKUP(Table1[[#This Row],[Ticker]],[1]!Table2[[Symbol]:[Industry]],2,FALSE),"-")</f>
        <v>-</v>
      </c>
      <c r="D698" t="s">
        <v>432</v>
      </c>
      <c r="E698">
        <v>6047.7309788000002</v>
      </c>
      <c r="F698">
        <v>196</v>
      </c>
      <c r="G698">
        <v>170.921526606681</v>
      </c>
      <c r="H698">
        <v>-2.2522649333454301</v>
      </c>
      <c r="I698">
        <v>8.3803153967522395</v>
      </c>
      <c r="J698">
        <v>3.3176482495586099</v>
      </c>
      <c r="K698">
        <v>194.437991891319</v>
      </c>
      <c r="L698">
        <v>156.24503665047899</v>
      </c>
      <c r="M698">
        <v>43.2383609955452</v>
      </c>
      <c r="N698">
        <v>1.10664966170796</v>
      </c>
      <c r="O698">
        <v>22.3979591836734</v>
      </c>
      <c r="P698">
        <v>209.88142292490099</v>
      </c>
      <c r="Q698">
        <v>6.7236908047537E-2</v>
      </c>
    </row>
    <row r="699" spans="1:17" x14ac:dyDescent="0.3">
      <c r="A699" t="s">
        <v>1536</v>
      </c>
      <c r="B699" t="s">
        <v>1537</v>
      </c>
      <c r="C699" t="str">
        <f>IFERROR(VLOOKUP(Table1[[#This Row],[Ticker]],[1]!Table2[[Symbol]:[Industry]],2,FALSE),"-")</f>
        <v>-</v>
      </c>
      <c r="D699" t="s">
        <v>212</v>
      </c>
      <c r="E699">
        <v>6030.0871135500001</v>
      </c>
      <c r="F699">
        <v>494.75</v>
      </c>
      <c r="G699">
        <v>56.683628311320497</v>
      </c>
      <c r="H699">
        <v>-2.0234059791155201</v>
      </c>
      <c r="I699">
        <v>15.623443446362399</v>
      </c>
      <c r="J699">
        <v>0.40301321377146199</v>
      </c>
      <c r="K699">
        <v>479.12548200298102</v>
      </c>
      <c r="L699">
        <v>410.02827032130898</v>
      </c>
      <c r="M699">
        <v>48.423680315734401</v>
      </c>
      <c r="N699">
        <v>1.3081449440658499</v>
      </c>
      <c r="O699">
        <v>9.6513390601313809</v>
      </c>
      <c r="P699">
        <v>81.160746979128504</v>
      </c>
      <c r="Q699">
        <v>0.19346397971432799</v>
      </c>
    </row>
    <row r="700" spans="1:17" x14ac:dyDescent="0.3">
      <c r="A700" t="s">
        <v>1538</v>
      </c>
      <c r="B700" t="s">
        <v>1539</v>
      </c>
      <c r="C700" t="str">
        <f>IFERROR(VLOOKUP(Table1[[#This Row],[Ticker]],[1]!Table2[[Symbol]:[Industry]],2,FALSE),"-")</f>
        <v>-</v>
      </c>
      <c r="D700" t="s">
        <v>161</v>
      </c>
      <c r="E700">
        <v>6021.1382440549996</v>
      </c>
      <c r="F700">
        <v>385.55</v>
      </c>
      <c r="G700">
        <v>27.8506197448995</v>
      </c>
      <c r="H700">
        <v>-2.7254423290736298</v>
      </c>
      <c r="I700">
        <v>22.765319747903298</v>
      </c>
      <c r="J700">
        <v>0.98165269587654302</v>
      </c>
      <c r="K700">
        <v>374.64191758182898</v>
      </c>
      <c r="L700">
        <v>314.40758134492103</v>
      </c>
      <c r="M700">
        <v>41.694444779107798</v>
      </c>
      <c r="N700">
        <v>0.72890627665695495</v>
      </c>
      <c r="O700">
        <v>9.8430813124108205</v>
      </c>
      <c r="P700">
        <v>70.5596107055961</v>
      </c>
      <c r="Q700">
        <v>0.20959364955982601</v>
      </c>
    </row>
    <row r="701" spans="1:17" hidden="1" x14ac:dyDescent="0.3">
      <c r="A701" t="s">
        <v>1540</v>
      </c>
      <c r="B701" t="s">
        <v>1541</v>
      </c>
      <c r="C701" t="str">
        <f>IFERROR(VLOOKUP(Table1[[#This Row],[Ticker]],[1]!Table2[[Symbol]:[Industry]],2,FALSE),"-")</f>
        <v>-</v>
      </c>
      <c r="D701" t="s">
        <v>432</v>
      </c>
      <c r="E701">
        <v>6006.1283711699998</v>
      </c>
      <c r="F701">
        <v>272.14999999999998</v>
      </c>
      <c r="G701">
        <v>98.3286157450394</v>
      </c>
      <c r="H701">
        <v>3.6101378549424501</v>
      </c>
      <c r="I701">
        <v>36.009967670740501</v>
      </c>
      <c r="J701">
        <v>4.7515845902959502</v>
      </c>
      <c r="K701">
        <v>266.47495047828397</v>
      </c>
      <c r="L701">
        <v>216.022642846118</v>
      </c>
      <c r="M701">
        <v>46.600971080850698</v>
      </c>
      <c r="N701">
        <v>1.06918998888117</v>
      </c>
      <c r="O701">
        <v>13.3198603711188</v>
      </c>
      <c r="P701">
        <v>141.267730496453</v>
      </c>
      <c r="Q701">
        <v>0.130374249360733</v>
      </c>
    </row>
    <row r="702" spans="1:17" x14ac:dyDescent="0.3">
      <c r="A702" t="s">
        <v>1542</v>
      </c>
      <c r="B702" t="s">
        <v>1543</v>
      </c>
      <c r="C702" t="str">
        <f>IFERROR(VLOOKUP(Table1[[#This Row],[Ticker]],[1]!Table2[[Symbol]:[Industry]],2,FALSE),"-")</f>
        <v>-</v>
      </c>
      <c r="D702" t="s">
        <v>867</v>
      </c>
      <c r="E702">
        <v>6000.976691633</v>
      </c>
      <c r="F702">
        <v>202.73</v>
      </c>
      <c r="G702">
        <v>45.169614005768302</v>
      </c>
      <c r="H702">
        <v>-6.5888993359171497</v>
      </c>
      <c r="I702">
        <v>-26.219799814257499</v>
      </c>
      <c r="J702">
        <v>-5.9319118446813404</v>
      </c>
      <c r="K702">
        <v>215.33484955054701</v>
      </c>
      <c r="L702">
        <v>193.68495416181599</v>
      </c>
      <c r="M702">
        <v>23.213095925079401</v>
      </c>
      <c r="N702">
        <v>0.87314359659066398</v>
      </c>
      <c r="O702">
        <v>25.585754451733798</v>
      </c>
      <c r="P702">
        <v>71.080168776371295</v>
      </c>
      <c r="Q702">
        <v>7.3329226271450998E-2</v>
      </c>
    </row>
    <row r="703" spans="1:17" x14ac:dyDescent="0.3">
      <c r="A703" t="s">
        <v>1544</v>
      </c>
      <c r="B703" t="s">
        <v>1545</v>
      </c>
      <c r="C703" t="str">
        <f>IFERROR(VLOOKUP(Table1[[#This Row],[Ticker]],[1]!Table2[[Symbol]:[Industry]],2,FALSE),"-")</f>
        <v>-</v>
      </c>
      <c r="D703" t="s">
        <v>392</v>
      </c>
      <c r="E703">
        <v>5984.1601825440002</v>
      </c>
      <c r="F703">
        <v>60.89</v>
      </c>
      <c r="G703">
        <v>-43.049618355438596</v>
      </c>
      <c r="H703">
        <v>-3.72024270307982</v>
      </c>
      <c r="I703">
        <v>-33.343186741334499</v>
      </c>
      <c r="J703">
        <v>-1.5599023723537899</v>
      </c>
      <c r="K703">
        <v>64.793570564083694</v>
      </c>
      <c r="L703">
        <v>69.491857475365606</v>
      </c>
      <c r="M703">
        <v>27.436150988518701</v>
      </c>
      <c r="N703">
        <v>0.68071687381803603</v>
      </c>
      <c r="O703">
        <v>60.945968139267499</v>
      </c>
      <c r="P703">
        <v>2.6812816188870099</v>
      </c>
      <c r="Q703">
        <v>3.5001126877982E-2</v>
      </c>
    </row>
    <row r="704" spans="1:17" x14ac:dyDescent="0.3">
      <c r="A704" t="s">
        <v>1546</v>
      </c>
      <c r="B704" t="s">
        <v>1547</v>
      </c>
      <c r="C704" t="str">
        <f>IFERROR(VLOOKUP(Table1[[#This Row],[Ticker]],[1]!Table2[[Symbol]:[Industry]],2,FALSE),"-")</f>
        <v>-</v>
      </c>
      <c r="D704" t="s">
        <v>70</v>
      </c>
      <c r="E704">
        <v>5980.48</v>
      </c>
      <c r="F704">
        <v>849.5</v>
      </c>
      <c r="G704">
        <v>61.261861642979703</v>
      </c>
      <c r="H704">
        <v>-2.2909236962976598</v>
      </c>
      <c r="I704">
        <v>-31.6293510492353</v>
      </c>
      <c r="J704">
        <v>-4.4403475557881604</v>
      </c>
      <c r="K704">
        <v>889.25180911332905</v>
      </c>
      <c r="L704">
        <v>780.79474851420605</v>
      </c>
      <c r="M704">
        <v>32.953072400718099</v>
      </c>
      <c r="N704">
        <v>1.83944969389531</v>
      </c>
      <c r="O704">
        <v>37.139493819894</v>
      </c>
      <c r="P704">
        <v>125.930851063829</v>
      </c>
      <c r="Q704">
        <v>0.102292821549458</v>
      </c>
    </row>
    <row r="705" spans="1:17" x14ac:dyDescent="0.3">
      <c r="A705" t="s">
        <v>1548</v>
      </c>
      <c r="B705" t="s">
        <v>1549</v>
      </c>
      <c r="C705" t="str">
        <f>IFERROR(VLOOKUP(Table1[[#This Row],[Ticker]],[1]!Table2[[Symbol]:[Industry]],2,FALSE),"-")</f>
        <v>-</v>
      </c>
      <c r="D705" t="s">
        <v>265</v>
      </c>
      <c r="E705">
        <v>5970.9580759599903</v>
      </c>
      <c r="F705">
        <v>752.9</v>
      </c>
      <c r="G705">
        <v>28.1924997110569</v>
      </c>
      <c r="H705">
        <v>-3.8212064352445601</v>
      </c>
      <c r="I705">
        <v>-2.9987051128067299</v>
      </c>
      <c r="J705">
        <v>-5.1000515962160202</v>
      </c>
      <c r="K705">
        <v>747.59382348590805</v>
      </c>
      <c r="L705">
        <v>690.61334670097904</v>
      </c>
      <c r="M705">
        <v>37.763563970719702</v>
      </c>
      <c r="N705">
        <v>1.2655619713535</v>
      </c>
      <c r="O705">
        <v>17.3861070527294</v>
      </c>
      <c r="P705">
        <v>61.549190001072802</v>
      </c>
    </row>
    <row r="706" spans="1:17" x14ac:dyDescent="0.3">
      <c r="A706" t="s">
        <v>1550</v>
      </c>
      <c r="B706" t="s">
        <v>1551</v>
      </c>
      <c r="C706" t="str">
        <f>IFERROR(VLOOKUP(Table1[[#This Row],[Ticker]],[1]!Table2[[Symbol]:[Industry]],2,FALSE),"-")</f>
        <v>-</v>
      </c>
      <c r="D706" t="s">
        <v>465</v>
      </c>
      <c r="E706">
        <v>5959.0812496400004</v>
      </c>
      <c r="F706">
        <v>1103.3499999999999</v>
      </c>
      <c r="G706">
        <v>-35.169058787862397</v>
      </c>
      <c r="H706">
        <v>7.0221048937577102</v>
      </c>
      <c r="I706">
        <v>-6.9615351853490397</v>
      </c>
      <c r="J706">
        <v>-3.2952678149869801</v>
      </c>
      <c r="K706">
        <v>1078.1908196914701</v>
      </c>
      <c r="L706">
        <v>1114.37735024885</v>
      </c>
      <c r="M706">
        <v>45.584087997901399</v>
      </c>
      <c r="N706">
        <v>1.43471412478271</v>
      </c>
      <c r="O706">
        <v>27.3122762496034</v>
      </c>
      <c r="P706">
        <v>18.220293581913602</v>
      </c>
      <c r="Q706">
        <v>-5.5967904785484003E-2</v>
      </c>
    </row>
    <row r="707" spans="1:17" x14ac:dyDescent="0.3">
      <c r="A707" t="s">
        <v>1552</v>
      </c>
      <c r="B707" t="s">
        <v>1553</v>
      </c>
      <c r="C707" t="str">
        <f>IFERROR(VLOOKUP(Table1[[#This Row],[Ticker]],[1]!Table2[[Symbol]:[Industry]],2,FALSE),"-")</f>
        <v>-</v>
      </c>
      <c r="D707" t="s">
        <v>46</v>
      </c>
      <c r="E707">
        <v>5932.9323254599904</v>
      </c>
      <c r="F707">
        <v>784.1</v>
      </c>
      <c r="G707">
        <v>86.161786476746698</v>
      </c>
      <c r="H707">
        <v>-9.4565413078300704</v>
      </c>
      <c r="I707">
        <v>8.3687971553241294</v>
      </c>
      <c r="J707">
        <v>-0.93838589690709195</v>
      </c>
      <c r="K707">
        <v>808.29061220809899</v>
      </c>
      <c r="L707">
        <v>652.09585461475797</v>
      </c>
      <c r="M707">
        <v>27.610021774730999</v>
      </c>
      <c r="N707">
        <v>0.53224333540867097</v>
      </c>
      <c r="O707">
        <v>19.474556816732498</v>
      </c>
      <c r="P707">
        <v>122.50283768444901</v>
      </c>
      <c r="Q707">
        <v>0.14393454456695201</v>
      </c>
    </row>
    <row r="708" spans="1:17" hidden="1" x14ac:dyDescent="0.3">
      <c r="A708" t="s">
        <v>1554</v>
      </c>
      <c r="B708" t="s">
        <v>1555</v>
      </c>
      <c r="C708" t="str">
        <f>IFERROR(VLOOKUP(Table1[[#This Row],[Ticker]],[1]!Table2[[Symbol]:[Industry]],2,FALSE),"-")</f>
        <v>-</v>
      </c>
      <c r="D708" t="s">
        <v>539</v>
      </c>
      <c r="E708">
        <v>5930.0824807400004</v>
      </c>
      <c r="F708">
        <v>1490.9</v>
      </c>
      <c r="G708">
        <v>18.2254309885185</v>
      </c>
      <c r="H708">
        <v>-5.0667626224721598</v>
      </c>
      <c r="I708">
        <v>11.083226549930099</v>
      </c>
      <c r="J708">
        <v>-7.28232982682621</v>
      </c>
      <c r="K708">
        <v>1440.0629250751599</v>
      </c>
      <c r="L708">
        <v>1270.2787918771</v>
      </c>
      <c r="M708">
        <v>39.411235950582103</v>
      </c>
      <c r="N708">
        <v>1.0438389310260101</v>
      </c>
      <c r="O708">
        <v>15.3665571131531</v>
      </c>
      <c r="P708">
        <v>52.912820512820502</v>
      </c>
      <c r="Q708">
        <v>-2.3787486261277E-2</v>
      </c>
    </row>
    <row r="709" spans="1:17" x14ac:dyDescent="0.3">
      <c r="A709" t="s">
        <v>1556</v>
      </c>
      <c r="B709" t="s">
        <v>1557</v>
      </c>
      <c r="C709" t="str">
        <f>IFERROR(VLOOKUP(Table1[[#This Row],[Ticker]],[1]!Table2[[Symbol]:[Industry]],2,FALSE),"-")</f>
        <v>-</v>
      </c>
      <c r="D709" t="s">
        <v>583</v>
      </c>
      <c r="E709">
        <v>5881.6925535999999</v>
      </c>
      <c r="F709">
        <v>329.6</v>
      </c>
      <c r="G709">
        <v>58.366582956394701</v>
      </c>
      <c r="H709">
        <v>-14.6855791612193</v>
      </c>
      <c r="I709">
        <v>-18.421258633082601</v>
      </c>
      <c r="J709">
        <v>-6.4999112599260096</v>
      </c>
      <c r="K709">
        <v>361.69582044426897</v>
      </c>
      <c r="L709">
        <v>319.31016558600697</v>
      </c>
      <c r="M709">
        <v>18.260477783496999</v>
      </c>
      <c r="N709">
        <v>0.70807324693470997</v>
      </c>
      <c r="O709">
        <v>32.979368932038803</v>
      </c>
      <c r="P709">
        <v>91.516560139453802</v>
      </c>
      <c r="Q709">
        <v>8.7285546039870002E-2</v>
      </c>
    </row>
    <row r="710" spans="1:17" x14ac:dyDescent="0.3">
      <c r="A710" t="s">
        <v>1558</v>
      </c>
      <c r="B710" t="s">
        <v>1559</v>
      </c>
      <c r="C710" t="str">
        <f>IFERROR(VLOOKUP(Table1[[#This Row],[Ticker]],[1]!Table2[[Symbol]:[Industry]],2,FALSE),"-")</f>
        <v>-</v>
      </c>
      <c r="D710" t="s">
        <v>929</v>
      </c>
      <c r="E710">
        <v>5879.2405198799997</v>
      </c>
      <c r="F710">
        <v>128.18</v>
      </c>
      <c r="G710">
        <v>-15.510637575212099</v>
      </c>
      <c r="H710">
        <v>-6.0878339243522399</v>
      </c>
      <c r="I710">
        <v>-43.335981193255598</v>
      </c>
      <c r="J710">
        <v>-3.3139998252884499</v>
      </c>
      <c r="K710">
        <v>141.75604876444899</v>
      </c>
      <c r="L710">
        <v>155.20481791208499</v>
      </c>
      <c r="M710">
        <v>22.8226869698771</v>
      </c>
      <c r="N710">
        <v>0.98511607580285998</v>
      </c>
      <c r="O710">
        <v>64.300202839756494</v>
      </c>
      <c r="P710">
        <v>8.1687763713080095</v>
      </c>
      <c r="Q710">
        <v>2.7285853772639999E-2</v>
      </c>
    </row>
    <row r="711" spans="1:17" hidden="1" x14ac:dyDescent="0.3">
      <c r="A711" t="s">
        <v>1560</v>
      </c>
      <c r="B711" t="s">
        <v>1561</v>
      </c>
      <c r="C711" t="str">
        <f>IFERROR(VLOOKUP(Table1[[#This Row],[Ticker]],[1]!Table2[[Symbol]:[Industry]],2,FALSE),"-")</f>
        <v>-</v>
      </c>
      <c r="D711" t="s">
        <v>310</v>
      </c>
      <c r="E711">
        <v>5713.6357799999996</v>
      </c>
      <c r="F711">
        <v>2947.3</v>
      </c>
      <c r="G711">
        <v>530.30101128294802</v>
      </c>
      <c r="H711">
        <v>57.210040929137101</v>
      </c>
      <c r="I711">
        <v>164.46631373841799</v>
      </c>
      <c r="J711">
        <v>1.39258280776476</v>
      </c>
      <c r="K711">
        <v>2015.6006276686901</v>
      </c>
      <c r="L711">
        <v>1332.7957634505401</v>
      </c>
      <c r="M711">
        <v>78.320561665539699</v>
      </c>
      <c r="N711">
        <v>1.76805060224749</v>
      </c>
      <c r="O711">
        <v>6.7858718148805494E-2</v>
      </c>
      <c r="P711">
        <v>636.82500000000005</v>
      </c>
      <c r="Q711">
        <v>0.31713479214863</v>
      </c>
    </row>
    <row r="712" spans="1:17" x14ac:dyDescent="0.3">
      <c r="A712" t="s">
        <v>1562</v>
      </c>
      <c r="B712" t="s">
        <v>1563</v>
      </c>
      <c r="C712" t="str">
        <f>IFERROR(VLOOKUP(Table1[[#This Row],[Ticker]],[1]!Table2[[Symbol]:[Industry]],2,FALSE),"-")</f>
        <v>-</v>
      </c>
      <c r="D712" t="s">
        <v>54</v>
      </c>
      <c r="E712">
        <v>5656.7790300199904</v>
      </c>
      <c r="F712">
        <v>62.99</v>
      </c>
      <c r="G712">
        <v>68.946625732245906</v>
      </c>
      <c r="H712">
        <v>-13.903047250391699</v>
      </c>
      <c r="I712">
        <v>-9.14551184007777</v>
      </c>
      <c r="J712">
        <v>-5.9129266859151297</v>
      </c>
      <c r="K712">
        <v>70.138013574082805</v>
      </c>
      <c r="L712">
        <v>61.993919455931099</v>
      </c>
      <c r="M712">
        <v>21.907021215200501</v>
      </c>
      <c r="N712">
        <v>0.82180411277183296</v>
      </c>
      <c r="O712">
        <v>58.167963168756899</v>
      </c>
      <c r="P712">
        <v>123.765541740674</v>
      </c>
      <c r="Q712">
        <v>7.0397573319537998E-2</v>
      </c>
    </row>
    <row r="713" spans="1:17" x14ac:dyDescent="0.3">
      <c r="A713" t="s">
        <v>1564</v>
      </c>
      <c r="B713" t="s">
        <v>1565</v>
      </c>
      <c r="C713" t="str">
        <f>IFERROR(VLOOKUP(Table1[[#This Row],[Ticker]],[1]!Table2[[Symbol]:[Industry]],2,FALSE),"-")</f>
        <v>-</v>
      </c>
      <c r="D713" t="s">
        <v>1566</v>
      </c>
      <c r="E713">
        <v>5648.4832838599996</v>
      </c>
      <c r="F713">
        <v>317.05</v>
      </c>
      <c r="G713">
        <v>14.408717384262401</v>
      </c>
      <c r="H713">
        <v>-10.603174846673801</v>
      </c>
      <c r="I713">
        <v>-2.81880339502916</v>
      </c>
      <c r="J713">
        <v>-4.4581054331476402</v>
      </c>
      <c r="K713">
        <v>332.609433038649</v>
      </c>
      <c r="L713">
        <v>288.39384544016201</v>
      </c>
      <c r="M713">
        <v>25.286451219598298</v>
      </c>
      <c r="N713">
        <v>0.90525776994110196</v>
      </c>
      <c r="O713">
        <v>27.3931556536823</v>
      </c>
      <c r="P713">
        <v>55.798525798525802</v>
      </c>
      <c r="Q713">
        <v>0.123827710958407</v>
      </c>
    </row>
    <row r="714" spans="1:17" hidden="1" x14ac:dyDescent="0.3">
      <c r="A714" t="s">
        <v>1567</v>
      </c>
      <c r="B714" t="s">
        <v>1568</v>
      </c>
      <c r="C714" t="str">
        <f>IFERROR(VLOOKUP(Table1[[#This Row],[Ticker]],[1]!Table2[[Symbol]:[Industry]],2,FALSE),"-")</f>
        <v>-</v>
      </c>
      <c r="D714" t="s">
        <v>130</v>
      </c>
      <c r="E714">
        <v>5636.7970517599997</v>
      </c>
      <c r="F714">
        <v>360.05</v>
      </c>
      <c r="G714">
        <v>-20.162886945069499</v>
      </c>
      <c r="H714">
        <v>2.2321137820222101</v>
      </c>
      <c r="I714">
        <v>-6.6394862301922402</v>
      </c>
      <c r="J714">
        <v>3.24277899511346</v>
      </c>
      <c r="M714">
        <v>52.309442361235199</v>
      </c>
      <c r="O714">
        <v>7.2073323149562496</v>
      </c>
      <c r="P714">
        <v>10.7505382959089</v>
      </c>
    </row>
    <row r="715" spans="1:17" x14ac:dyDescent="0.3">
      <c r="A715" t="s">
        <v>1569</v>
      </c>
      <c r="B715" t="s">
        <v>1570</v>
      </c>
      <c r="C715" t="str">
        <f>IFERROR(VLOOKUP(Table1[[#This Row],[Ticker]],[1]!Table2[[Symbol]:[Industry]],2,FALSE),"-")</f>
        <v>-</v>
      </c>
      <c r="D715" t="s">
        <v>296</v>
      </c>
      <c r="E715">
        <v>5632.7752864499998</v>
      </c>
      <c r="F715">
        <v>588.25</v>
      </c>
      <c r="G715">
        <v>-14.737689950204301</v>
      </c>
      <c r="H715">
        <v>5.3607251993789298</v>
      </c>
      <c r="I715">
        <v>-0.17966224977724199</v>
      </c>
      <c r="J715">
        <v>11.4120703139585</v>
      </c>
      <c r="K715">
        <v>546.26147767321402</v>
      </c>
      <c r="L715">
        <v>533.92360467583399</v>
      </c>
      <c r="M715">
        <v>58.385877669973397</v>
      </c>
      <c r="N715">
        <v>2.7579315657713899</v>
      </c>
      <c r="O715">
        <v>12.537186570335701</v>
      </c>
      <c r="P715">
        <v>35.2454305092539</v>
      </c>
      <c r="Q715">
        <v>5.2455288934280003E-2</v>
      </c>
    </row>
    <row r="716" spans="1:17" x14ac:dyDescent="0.3">
      <c r="A716" t="s">
        <v>1571</v>
      </c>
      <c r="B716" t="s">
        <v>1572</v>
      </c>
      <c r="C716" t="str">
        <f>IFERROR(VLOOKUP(Table1[[#This Row],[Ticker]],[1]!Table2[[Symbol]:[Industry]],2,FALSE),"-")</f>
        <v>-</v>
      </c>
      <c r="D716" t="s">
        <v>432</v>
      </c>
      <c r="E716">
        <v>5611.0253030129998</v>
      </c>
      <c r="F716">
        <v>62.41</v>
      </c>
      <c r="G716">
        <v>11.717859831655</v>
      </c>
      <c r="H716">
        <v>-0.66984428657077999</v>
      </c>
      <c r="I716">
        <v>-18.0318650289713</v>
      </c>
      <c r="J716">
        <v>1.65730745650045</v>
      </c>
      <c r="K716">
        <v>67.5628329887181</v>
      </c>
      <c r="L716">
        <v>67.331099187424897</v>
      </c>
      <c r="M716">
        <v>35.086864813143499</v>
      </c>
      <c r="N716">
        <v>1.02875098248703</v>
      </c>
      <c r="O716">
        <v>40.682582919403899</v>
      </c>
      <c r="P716">
        <v>42.814645308924398</v>
      </c>
      <c r="Q716">
        <v>2.5885269691349001E-2</v>
      </c>
    </row>
    <row r="717" spans="1:17" x14ac:dyDescent="0.3">
      <c r="A717" t="s">
        <v>1573</v>
      </c>
      <c r="B717" t="s">
        <v>1574</v>
      </c>
      <c r="C717" t="str">
        <f>IFERROR(VLOOKUP(Table1[[#This Row],[Ticker]],[1]!Table2[[Symbol]:[Industry]],2,FALSE),"-")</f>
        <v>-</v>
      </c>
      <c r="D717" t="s">
        <v>136</v>
      </c>
      <c r="E717">
        <v>5578.875</v>
      </c>
      <c r="F717">
        <v>195.75</v>
      </c>
      <c r="G717">
        <v>50.759668760094797</v>
      </c>
      <c r="H717">
        <v>-1.1934875981767299</v>
      </c>
      <c r="I717">
        <v>-28.0490438973202</v>
      </c>
      <c r="J717">
        <v>-5.0899667480648603</v>
      </c>
      <c r="K717">
        <v>206.93187201088</v>
      </c>
      <c r="L717">
        <v>185.08176317253699</v>
      </c>
      <c r="M717">
        <v>22.775210838862701</v>
      </c>
      <c r="N717">
        <v>0.87099902733682899</v>
      </c>
      <c r="O717">
        <v>35.351213282247699</v>
      </c>
      <c r="P717">
        <v>82.602611940298502</v>
      </c>
      <c r="Q717">
        <v>2.7777713046651002E-2</v>
      </c>
    </row>
    <row r="718" spans="1:17" x14ac:dyDescent="0.3">
      <c r="A718" t="s">
        <v>1575</v>
      </c>
      <c r="B718" t="s">
        <v>1576</v>
      </c>
      <c r="C718" t="str">
        <f>IFERROR(VLOOKUP(Table1[[#This Row],[Ticker]],[1]!Table2[[Symbol]:[Industry]],2,FALSE),"-")</f>
        <v>-</v>
      </c>
      <c r="D718" t="s">
        <v>24</v>
      </c>
      <c r="E718">
        <v>5525.6861986000004</v>
      </c>
      <c r="F718">
        <v>326.8</v>
      </c>
      <c r="G718">
        <v>-16.620551410913102</v>
      </c>
      <c r="H718">
        <v>-11.458841830392901</v>
      </c>
      <c r="I718">
        <v>-23.566275902675901</v>
      </c>
      <c r="J718">
        <v>-2.4185785798672099</v>
      </c>
      <c r="K718">
        <v>353.17201113730198</v>
      </c>
      <c r="L718">
        <v>352.24135608662198</v>
      </c>
      <c r="M718">
        <v>26.030020073071999</v>
      </c>
      <c r="N718">
        <v>1.0744407015334101</v>
      </c>
      <c r="O718">
        <v>29.2074663402692</v>
      </c>
      <c r="P718">
        <v>12.6508100654946</v>
      </c>
      <c r="Q718">
        <v>-3.6760135877148999E-2</v>
      </c>
    </row>
    <row r="719" spans="1:17" hidden="1" x14ac:dyDescent="0.3">
      <c r="A719" t="s">
        <v>1577</v>
      </c>
      <c r="B719" t="s">
        <v>1578</v>
      </c>
      <c r="C719" t="str">
        <f>IFERROR(VLOOKUP(Table1[[#This Row],[Ticker]],[1]!Table2[[Symbol]:[Industry]],2,FALSE),"-")</f>
        <v>-</v>
      </c>
      <c r="D719" t="s">
        <v>598</v>
      </c>
      <c r="E719">
        <v>5504.05639539</v>
      </c>
      <c r="F719">
        <v>5721.9</v>
      </c>
      <c r="G719">
        <v>-20.226564088062698</v>
      </c>
      <c r="H719">
        <v>-4.3523339318966796</v>
      </c>
      <c r="I719">
        <v>-10.0497672987111</v>
      </c>
      <c r="J719">
        <v>2.1310190930511101</v>
      </c>
      <c r="K719">
        <v>5701.3131454938002</v>
      </c>
      <c r="L719">
        <v>5532.0324748601297</v>
      </c>
      <c r="M719">
        <v>50.909769373157999</v>
      </c>
      <c r="N719">
        <v>0.85149449977833302</v>
      </c>
      <c r="O719">
        <v>12.724794211712901</v>
      </c>
      <c r="P719">
        <v>14.8191997431472</v>
      </c>
      <c r="Q719">
        <v>3.1509738219898997E-2</v>
      </c>
    </row>
    <row r="720" spans="1:17" x14ac:dyDescent="0.3">
      <c r="A720" t="s">
        <v>1579</v>
      </c>
      <c r="B720" t="s">
        <v>1580</v>
      </c>
      <c r="C720" t="str">
        <f>IFERROR(VLOOKUP(Table1[[#This Row],[Ticker]],[1]!Table2[[Symbol]:[Industry]],2,FALSE),"-")</f>
        <v>-</v>
      </c>
      <c r="D720" t="s">
        <v>512</v>
      </c>
      <c r="E720">
        <v>5494.9890260980001</v>
      </c>
      <c r="F720">
        <v>110.33</v>
      </c>
      <c r="G720">
        <v>-31.066434450258502</v>
      </c>
      <c r="H720">
        <v>-5.3560163797478104</v>
      </c>
      <c r="I720">
        <v>-12.115377182273599</v>
      </c>
      <c r="J720">
        <v>-1.62010831500967E-2</v>
      </c>
      <c r="K720">
        <v>108.06017589986701</v>
      </c>
      <c r="L720">
        <v>108.83959911026901</v>
      </c>
      <c r="M720">
        <v>52.923005066372902</v>
      </c>
      <c r="N720">
        <v>1.02022272939493</v>
      </c>
      <c r="O720">
        <v>24.8073959938366</v>
      </c>
      <c r="P720">
        <v>20.579234972677501</v>
      </c>
      <c r="Q720">
        <v>-9.7431664031922993E-2</v>
      </c>
    </row>
    <row r="721" spans="1:17" hidden="1" x14ac:dyDescent="0.3">
      <c r="A721" t="s">
        <v>1581</v>
      </c>
      <c r="B721" t="s">
        <v>1582</v>
      </c>
      <c r="C721" t="str">
        <f>IFERROR(VLOOKUP(Table1[[#This Row],[Ticker]],[1]!Table2[[Symbol]:[Industry]],2,FALSE),"-")</f>
        <v>-</v>
      </c>
      <c r="D721" t="s">
        <v>46</v>
      </c>
      <c r="E721">
        <v>5492.9715625199997</v>
      </c>
      <c r="F721">
        <v>2542.8000000000002</v>
      </c>
      <c r="G721">
        <v>1576.57386685815</v>
      </c>
      <c r="H721">
        <v>-3.6119834261371202</v>
      </c>
      <c r="I721">
        <v>199.97255710686099</v>
      </c>
      <c r="J721">
        <v>-7.8920036095836297</v>
      </c>
      <c r="K721">
        <v>2480.8199905217598</v>
      </c>
      <c r="L721">
        <v>1348.09213773176</v>
      </c>
      <c r="M721">
        <v>30.2110248179537</v>
      </c>
      <c r="N721">
        <v>0.68094834241228197</v>
      </c>
      <c r="O721">
        <v>22.8940537989617</v>
      </c>
      <c r="P721">
        <v>1684.4210526315701</v>
      </c>
    </row>
    <row r="722" spans="1:17" x14ac:dyDescent="0.3">
      <c r="A722" t="s">
        <v>1583</v>
      </c>
      <c r="B722" t="s">
        <v>1584</v>
      </c>
      <c r="C722" t="str">
        <f>IFERROR(VLOOKUP(Table1[[#This Row],[Ticker]],[1]!Table2[[Symbol]:[Industry]],2,FALSE),"-")</f>
        <v>-</v>
      </c>
      <c r="D722" t="s">
        <v>265</v>
      </c>
      <c r="E722">
        <v>5469.5166736649999</v>
      </c>
      <c r="F722">
        <v>1778.15</v>
      </c>
      <c r="G722">
        <v>-43.258189028824198</v>
      </c>
      <c r="H722">
        <v>-11.623219821878299</v>
      </c>
      <c r="I722">
        <v>-19.539046778523101</v>
      </c>
      <c r="J722">
        <v>-5.3711128889133404</v>
      </c>
      <c r="K722">
        <v>1889.0066128512599</v>
      </c>
      <c r="L722">
        <v>1959.3535140880499</v>
      </c>
      <c r="M722">
        <v>24.4052280742074</v>
      </c>
      <c r="N722">
        <v>0.46499149873946899</v>
      </c>
      <c r="O722">
        <v>64.235300733908801</v>
      </c>
      <c r="P722">
        <v>11.134375</v>
      </c>
      <c r="Q722">
        <v>1.8412842504496998E-2</v>
      </c>
    </row>
    <row r="723" spans="1:17" x14ac:dyDescent="0.3">
      <c r="A723" t="s">
        <v>1585</v>
      </c>
      <c r="B723" t="s">
        <v>1586</v>
      </c>
      <c r="C723" t="str">
        <f>IFERROR(VLOOKUP(Table1[[#This Row],[Ticker]],[1]!Table2[[Symbol]:[Industry]],2,FALSE),"-")</f>
        <v>-</v>
      </c>
      <c r="D723" t="s">
        <v>347</v>
      </c>
      <c r="E723">
        <v>5440.8304244999999</v>
      </c>
      <c r="F723">
        <v>255</v>
      </c>
      <c r="G723">
        <v>-15.2998587603609</v>
      </c>
      <c r="H723">
        <v>-3.3849561234818899</v>
      </c>
      <c r="I723">
        <v>6.7120724375256797</v>
      </c>
      <c r="J723">
        <v>-2.4141617214158999</v>
      </c>
      <c r="K723">
        <v>258.47484536471097</v>
      </c>
      <c r="L723">
        <v>236.34990312556201</v>
      </c>
      <c r="M723">
        <v>30.717490505248101</v>
      </c>
      <c r="N723">
        <v>0.88473200320122503</v>
      </c>
      <c r="O723">
        <v>16.509803921568601</v>
      </c>
      <c r="P723">
        <v>34.920634920634903</v>
      </c>
      <c r="Q723">
        <v>-9.1437359241555993E-2</v>
      </c>
    </row>
    <row r="724" spans="1:17" x14ac:dyDescent="0.3">
      <c r="A724" t="s">
        <v>1587</v>
      </c>
      <c r="B724" t="s">
        <v>1588</v>
      </c>
      <c r="C724" t="str">
        <f>IFERROR(VLOOKUP(Table1[[#This Row],[Ticker]],[1]!Table2[[Symbol]:[Industry]],2,FALSE),"-")</f>
        <v>-</v>
      </c>
      <c r="D724" t="s">
        <v>296</v>
      </c>
      <c r="E724">
        <v>5402.8093866700001</v>
      </c>
      <c r="F724">
        <v>2325.5500000000002</v>
      </c>
      <c r="G724">
        <v>129.543754413633</v>
      </c>
      <c r="H724">
        <v>-6.8136157693252999</v>
      </c>
      <c r="I724">
        <v>37.244857169026901</v>
      </c>
      <c r="J724">
        <v>-1.18646526307647</v>
      </c>
      <c r="K724">
        <v>2231.00195783344</v>
      </c>
      <c r="L724">
        <v>1794.00208130495</v>
      </c>
      <c r="M724">
        <v>37.338526139632101</v>
      </c>
      <c r="N724">
        <v>0.95192473178660497</v>
      </c>
      <c r="O724">
        <v>13.521532540689201</v>
      </c>
      <c r="P724">
        <v>160.41993281075</v>
      </c>
      <c r="Q724">
        <v>0.1091395097719</v>
      </c>
    </row>
    <row r="725" spans="1:17" x14ac:dyDescent="0.3">
      <c r="A725" t="s">
        <v>1589</v>
      </c>
      <c r="B725" t="s">
        <v>1590</v>
      </c>
      <c r="C725" t="str">
        <f>IFERROR(VLOOKUP(Table1[[#This Row],[Ticker]],[1]!Table2[[Symbol]:[Industry]],2,FALSE),"-")</f>
        <v>-</v>
      </c>
      <c r="D725" t="s">
        <v>196</v>
      </c>
      <c r="E725">
        <v>5399.9506866800002</v>
      </c>
      <c r="F725">
        <v>595.85</v>
      </c>
      <c r="G725">
        <v>52.447408257467899</v>
      </c>
      <c r="H725">
        <v>-0.425215184217825</v>
      </c>
      <c r="I725">
        <v>-1.1210039336220501</v>
      </c>
      <c r="J725">
        <v>5.4027316023352299</v>
      </c>
      <c r="K725">
        <v>597.83519442963802</v>
      </c>
      <c r="L725">
        <v>520.00654241218194</v>
      </c>
      <c r="M725">
        <v>42.208385111718897</v>
      </c>
      <c r="N725">
        <v>0.67975502690584799</v>
      </c>
      <c r="O725">
        <v>12.436015775782501</v>
      </c>
      <c r="P725">
        <v>80.533252537494306</v>
      </c>
    </row>
    <row r="726" spans="1:17" hidden="1" x14ac:dyDescent="0.3">
      <c r="A726" t="s">
        <v>1591</v>
      </c>
      <c r="B726" t="s">
        <v>1592</v>
      </c>
      <c r="C726" t="str">
        <f>IFERROR(VLOOKUP(Table1[[#This Row],[Ticker]],[1]!Table2[[Symbol]:[Industry]],2,FALSE),"-")</f>
        <v>-</v>
      </c>
      <c r="D726" t="s">
        <v>533</v>
      </c>
      <c r="E726">
        <v>5396.2313727999999</v>
      </c>
      <c r="F726">
        <v>5430.5</v>
      </c>
      <c r="G726">
        <v>26.679307885475499</v>
      </c>
      <c r="H726">
        <v>-9.9758234818927392</v>
      </c>
      <c r="I726">
        <v>23.0446886489588</v>
      </c>
      <c r="J726">
        <v>-2.6777583439974801</v>
      </c>
      <c r="K726">
        <v>5819.22787717339</v>
      </c>
      <c r="L726">
        <v>4787.73029267321</v>
      </c>
      <c r="M726">
        <v>28.3617069579686</v>
      </c>
      <c r="N726">
        <v>0.52657191439489903</v>
      </c>
      <c r="O726">
        <v>23.356965288647402</v>
      </c>
      <c r="P726">
        <v>90.037094064949599</v>
      </c>
      <c r="Q726">
        <v>0.15152313804841999</v>
      </c>
    </row>
    <row r="727" spans="1:17" hidden="1" x14ac:dyDescent="0.3">
      <c r="A727" t="s">
        <v>1593</v>
      </c>
      <c r="B727" t="s">
        <v>1594</v>
      </c>
      <c r="C727" t="str">
        <f>IFERROR(VLOOKUP(Table1[[#This Row],[Ticker]],[1]!Table2[[Symbol]:[Industry]],2,FALSE),"-")</f>
        <v>-</v>
      </c>
      <c r="D727" t="s">
        <v>21</v>
      </c>
      <c r="E727">
        <v>5393.4540575499996</v>
      </c>
      <c r="F727">
        <v>455.9</v>
      </c>
      <c r="G727">
        <v>-17.105177311554002</v>
      </c>
      <c r="H727">
        <v>-14.365086644818501</v>
      </c>
      <c r="I727">
        <v>-18.437378906350599</v>
      </c>
      <c r="J727">
        <v>-3.0556734969249701</v>
      </c>
      <c r="K727">
        <v>480.67832632949398</v>
      </c>
      <c r="L727">
        <v>466.420074564846</v>
      </c>
      <c r="M727">
        <v>31.624683726761798</v>
      </c>
      <c r="N727">
        <v>0.43028450915225602</v>
      </c>
      <c r="O727">
        <v>31.388462382101299</v>
      </c>
      <c r="P727">
        <v>16.867469879518001</v>
      </c>
      <c r="Q727">
        <v>8.2471812733562994E-2</v>
      </c>
    </row>
    <row r="728" spans="1:17" x14ac:dyDescent="0.3">
      <c r="A728" t="s">
        <v>1595</v>
      </c>
      <c r="B728" t="s">
        <v>1596</v>
      </c>
      <c r="C728" t="str">
        <f>IFERROR(VLOOKUP(Table1[[#This Row],[Ticker]],[1]!Table2[[Symbol]:[Industry]],2,FALSE),"-")</f>
        <v>-</v>
      </c>
      <c r="D728" t="s">
        <v>1597</v>
      </c>
      <c r="E728">
        <v>5371.4510678400002</v>
      </c>
      <c r="F728">
        <v>1050.4000000000001</v>
      </c>
      <c r="G728">
        <v>58.078275649014003</v>
      </c>
      <c r="H728">
        <v>7.1799908907086802</v>
      </c>
      <c r="I728">
        <v>49.430504999981302</v>
      </c>
      <c r="J728">
        <v>-5.7048610542684903</v>
      </c>
      <c r="K728">
        <v>972.44190340361695</v>
      </c>
      <c r="L728">
        <v>790.69458151996002</v>
      </c>
      <c r="M728">
        <v>49.405334287489701</v>
      </c>
      <c r="N728">
        <v>2.47324443894678</v>
      </c>
      <c r="O728">
        <v>10.238956587966401</v>
      </c>
      <c r="P728">
        <v>96.336448598130801</v>
      </c>
      <c r="Q728">
        <v>3.7367555212987999E-2</v>
      </c>
    </row>
    <row r="729" spans="1:17" x14ac:dyDescent="0.3">
      <c r="A729" t="s">
        <v>1598</v>
      </c>
      <c r="B729" t="s">
        <v>1599</v>
      </c>
      <c r="C729" t="str">
        <f>IFERROR(VLOOKUP(Table1[[#This Row],[Ticker]],[1]!Table2[[Symbol]:[Industry]],2,FALSE),"-")</f>
        <v>-</v>
      </c>
      <c r="D729" t="s">
        <v>296</v>
      </c>
      <c r="E729">
        <v>5361.2629286399997</v>
      </c>
      <c r="F729">
        <v>730.05</v>
      </c>
      <c r="G729">
        <v>-13.789672136897501</v>
      </c>
      <c r="H729">
        <v>-4.1032196186210701</v>
      </c>
      <c r="I729">
        <v>-18.780624572594999</v>
      </c>
      <c r="J729">
        <v>-3.6270695424565398</v>
      </c>
      <c r="K729">
        <v>776.57452150184702</v>
      </c>
      <c r="L729">
        <v>762.37279813754003</v>
      </c>
      <c r="M729">
        <v>22.591108312469199</v>
      </c>
      <c r="N729">
        <v>1.2210672752095999</v>
      </c>
      <c r="O729">
        <v>19.005547565235201</v>
      </c>
      <c r="P729">
        <v>17.182985553771999</v>
      </c>
      <c r="Q729">
        <v>3.5920181731902999E-2</v>
      </c>
    </row>
    <row r="730" spans="1:17" hidden="1" x14ac:dyDescent="0.3">
      <c r="A730" t="s">
        <v>1600</v>
      </c>
      <c r="B730" t="s">
        <v>1601</v>
      </c>
      <c r="C730" t="str">
        <f>IFERROR(VLOOKUP(Table1[[#This Row],[Ticker]],[1]!Table2[[Symbol]:[Industry]],2,FALSE),"-")</f>
        <v>-</v>
      </c>
      <c r="D730" t="s">
        <v>1602</v>
      </c>
      <c r="E730">
        <v>5360.4886521500002</v>
      </c>
      <c r="F730">
        <v>4166.3</v>
      </c>
      <c r="G730">
        <v>46.740617672022601</v>
      </c>
      <c r="H730">
        <v>-6.9936903452227002</v>
      </c>
      <c r="I730">
        <v>3.0972545927906099</v>
      </c>
      <c r="J730">
        <v>-9.8332928750525195</v>
      </c>
      <c r="K730">
        <v>4269.6787069075899</v>
      </c>
      <c r="L730">
        <v>3531.09405292569</v>
      </c>
      <c r="M730">
        <v>22.681339187271899</v>
      </c>
      <c r="N730">
        <v>1.0211776950859901</v>
      </c>
      <c r="O730">
        <v>21.209466433046099</v>
      </c>
      <c r="P730">
        <v>93.331786542923396</v>
      </c>
      <c r="Q730">
        <v>0.14696113423137999</v>
      </c>
    </row>
    <row r="731" spans="1:17" x14ac:dyDescent="0.3">
      <c r="A731" t="s">
        <v>1603</v>
      </c>
      <c r="B731" t="s">
        <v>1604</v>
      </c>
      <c r="C731" t="str">
        <f>IFERROR(VLOOKUP(Table1[[#This Row],[Ticker]],[1]!Table2[[Symbol]:[Industry]],2,FALSE),"-")</f>
        <v>-</v>
      </c>
      <c r="D731" t="s">
        <v>296</v>
      </c>
      <c r="E731">
        <v>5355.295901038</v>
      </c>
      <c r="F731">
        <v>159.22</v>
      </c>
      <c r="G731">
        <v>-24.373824789115201</v>
      </c>
      <c r="H731">
        <v>-1.9955059619919999</v>
      </c>
      <c r="I731">
        <v>-27.123908415611101</v>
      </c>
      <c r="J731">
        <v>0.19643743137521599</v>
      </c>
      <c r="K731">
        <v>166.22610339484501</v>
      </c>
      <c r="L731">
        <v>166.03250325532201</v>
      </c>
      <c r="M731">
        <v>34.630060191829003</v>
      </c>
      <c r="N731">
        <v>1.1108020662992</v>
      </c>
      <c r="O731">
        <v>37.922371561361601</v>
      </c>
      <c r="P731">
        <v>22.429834678969598</v>
      </c>
      <c r="Q731">
        <v>-6.7163370023923002E-2</v>
      </c>
    </row>
    <row r="732" spans="1:17" x14ac:dyDescent="0.3">
      <c r="A732" t="s">
        <v>1605</v>
      </c>
      <c r="B732" t="s">
        <v>1606</v>
      </c>
      <c r="C732" t="str">
        <f>IFERROR(VLOOKUP(Table1[[#This Row],[Ticker]],[1]!Table2[[Symbol]:[Industry]],2,FALSE),"-")</f>
        <v>-</v>
      </c>
      <c r="D732" t="s">
        <v>51</v>
      </c>
      <c r="E732">
        <v>5317.3138743899999</v>
      </c>
      <c r="F732">
        <v>1299.9000000000001</v>
      </c>
      <c r="G732">
        <v>-17.539946402557</v>
      </c>
      <c r="H732">
        <v>-11.4424596678321</v>
      </c>
      <c r="I732">
        <v>6.0000307127320598</v>
      </c>
      <c r="J732">
        <v>-4.1626070822403802</v>
      </c>
      <c r="K732">
        <v>1303.4475753991001</v>
      </c>
      <c r="L732">
        <v>1215.1492712307199</v>
      </c>
      <c r="M732">
        <v>44.125731033384596</v>
      </c>
      <c r="N732">
        <v>0.67155875319553604</v>
      </c>
      <c r="O732">
        <v>13.008692976382701</v>
      </c>
      <c r="P732">
        <v>29.414107222858199</v>
      </c>
      <c r="Q732">
        <v>-7.0246632816840003E-3</v>
      </c>
    </row>
    <row r="733" spans="1:17" hidden="1" x14ac:dyDescent="0.3">
      <c r="A733" t="s">
        <v>1607</v>
      </c>
      <c r="B733" t="s">
        <v>1608</v>
      </c>
      <c r="C733" t="str">
        <f>IFERROR(VLOOKUP(Table1[[#This Row],[Ticker]],[1]!Table2[[Symbol]:[Industry]],2,FALSE),"-")</f>
        <v>-</v>
      </c>
      <c r="D733" t="s">
        <v>251</v>
      </c>
      <c r="E733">
        <v>5310.8600737500001</v>
      </c>
      <c r="F733">
        <v>4796.55</v>
      </c>
      <c r="G733">
        <v>120.093973794664</v>
      </c>
      <c r="H733">
        <v>-3.71846993954532</v>
      </c>
      <c r="I733">
        <v>40.507465672636698</v>
      </c>
      <c r="J733">
        <v>-0.69404540003666604</v>
      </c>
      <c r="K733">
        <v>4668.40480528635</v>
      </c>
      <c r="L733">
        <v>3667.9112032243302</v>
      </c>
      <c r="M733">
        <v>28.787983930650999</v>
      </c>
      <c r="N733">
        <v>0.35764350398834499</v>
      </c>
      <c r="O733">
        <v>12.101406219053199</v>
      </c>
      <c r="P733">
        <v>146.86309830159499</v>
      </c>
      <c r="Q733">
        <v>0.11138047745858699</v>
      </c>
    </row>
    <row r="734" spans="1:17" x14ac:dyDescent="0.3">
      <c r="A734" t="s">
        <v>1609</v>
      </c>
      <c r="B734" t="s">
        <v>1610</v>
      </c>
      <c r="C734" t="str">
        <f>IFERROR(VLOOKUP(Table1[[#This Row],[Ticker]],[1]!Table2[[Symbol]:[Industry]],2,FALSE),"-")</f>
        <v>-</v>
      </c>
      <c r="D734" t="s">
        <v>296</v>
      </c>
      <c r="E734">
        <v>5303.5680960899999</v>
      </c>
      <c r="F734">
        <v>1078.05</v>
      </c>
      <c r="G734">
        <v>59.757827825670603</v>
      </c>
      <c r="H734">
        <v>-10.2624248997765</v>
      </c>
      <c r="I734">
        <v>10.6820844475744</v>
      </c>
      <c r="J734">
        <v>-1.59869913437958</v>
      </c>
      <c r="K734">
        <v>1133.4624612007401</v>
      </c>
      <c r="L734">
        <v>927.54287399219299</v>
      </c>
      <c r="M734">
        <v>26.967231550651501</v>
      </c>
      <c r="N734">
        <v>0.87773137200937701</v>
      </c>
      <c r="O734">
        <v>25.1333426093409</v>
      </c>
      <c r="P734">
        <v>106.503208504932</v>
      </c>
      <c r="Q734">
        <v>5.3830196464451002E-2</v>
      </c>
    </row>
    <row r="735" spans="1:17" hidden="1" x14ac:dyDescent="0.3">
      <c r="A735" t="s">
        <v>1611</v>
      </c>
      <c r="B735" t="s">
        <v>1612</v>
      </c>
      <c r="C735" t="str">
        <f>IFERROR(VLOOKUP(Table1[[#This Row],[Ticker]],[1]!Table2[[Symbol]:[Industry]],2,FALSE),"-")</f>
        <v>-</v>
      </c>
      <c r="D735" t="s">
        <v>51</v>
      </c>
      <c r="E735">
        <v>5297.9757582699904</v>
      </c>
      <c r="F735">
        <v>1218.0999999999999</v>
      </c>
      <c r="G735">
        <v>-16.968343864111201</v>
      </c>
      <c r="H735">
        <v>9.0187262526275607</v>
      </c>
      <c r="I735">
        <v>-3.4449431492339699</v>
      </c>
      <c r="J735">
        <v>6.4192860947909498</v>
      </c>
      <c r="K735">
        <v>1122.9429053731999</v>
      </c>
      <c r="M735">
        <v>60.625400540441802</v>
      </c>
      <c r="N735">
        <v>1.15780871861491</v>
      </c>
      <c r="O735">
        <v>3.85025859945817</v>
      </c>
      <c r="P735">
        <v>25.5773195876288</v>
      </c>
    </row>
    <row r="736" spans="1:17" x14ac:dyDescent="0.3">
      <c r="A736" t="s">
        <v>1613</v>
      </c>
      <c r="B736" t="s">
        <v>1614</v>
      </c>
      <c r="C736" t="str">
        <f>IFERROR(VLOOKUP(Table1[[#This Row],[Ticker]],[1]!Table2[[Symbol]:[Industry]],2,FALSE),"-")</f>
        <v>-</v>
      </c>
      <c r="D736" t="s">
        <v>432</v>
      </c>
      <c r="E736">
        <v>5274.4538452050001</v>
      </c>
      <c r="F736">
        <v>47.91</v>
      </c>
      <c r="G736">
        <v>-33.044117213059302</v>
      </c>
      <c r="H736">
        <v>-3.8264199433444301</v>
      </c>
      <c r="I736">
        <v>-30.413916957867499</v>
      </c>
      <c r="J736">
        <v>1.19199673582344</v>
      </c>
      <c r="K736">
        <v>51.062371595232598</v>
      </c>
      <c r="L736">
        <v>52.097925500578</v>
      </c>
      <c r="M736">
        <v>23.900151710476202</v>
      </c>
      <c r="N736">
        <v>0.65163415527232904</v>
      </c>
      <c r="O736">
        <v>42.558964725526998</v>
      </c>
      <c r="P736">
        <v>6.8227424749163799</v>
      </c>
    </row>
    <row r="737" spans="1:17" hidden="1" x14ac:dyDescent="0.3">
      <c r="A737" t="s">
        <v>1615</v>
      </c>
      <c r="B737" t="s">
        <v>1616</v>
      </c>
      <c r="C737" t="str">
        <f>IFERROR(VLOOKUP(Table1[[#This Row],[Ticker]],[1]!Table2[[Symbol]:[Industry]],2,FALSE),"-")</f>
        <v>-</v>
      </c>
      <c r="D737" t="s">
        <v>1617</v>
      </c>
      <c r="E737">
        <v>5168.879891351</v>
      </c>
      <c r="F737">
        <v>58.62</v>
      </c>
      <c r="G737">
        <v>-6.8293484014469401</v>
      </c>
      <c r="H737">
        <v>-3.4448643393493898</v>
      </c>
      <c r="I737">
        <v>1.3209811722310101</v>
      </c>
      <c r="J737">
        <v>3.5128882857497201</v>
      </c>
      <c r="K737">
        <v>60.3202617229271</v>
      </c>
      <c r="L737">
        <v>57.114599109890698</v>
      </c>
      <c r="M737">
        <v>56.425916595309197</v>
      </c>
      <c r="N737">
        <v>2.3891536808662401</v>
      </c>
      <c r="O737">
        <v>10.5424769703172</v>
      </c>
      <c r="P737">
        <v>22.635983263598298</v>
      </c>
      <c r="Q737">
        <v>-3.0196124243903E-2</v>
      </c>
    </row>
    <row r="738" spans="1:17" hidden="1" x14ac:dyDescent="0.3">
      <c r="A738" t="s">
        <v>1618</v>
      </c>
      <c r="B738" t="s">
        <v>1619</v>
      </c>
      <c r="C738" t="str">
        <f>IFERROR(VLOOKUP(Table1[[#This Row],[Ticker]],[1]!Table2[[Symbol]:[Industry]],2,FALSE),"-")</f>
        <v>-</v>
      </c>
      <c r="D738" t="s">
        <v>161</v>
      </c>
      <c r="E738">
        <v>5126.530076</v>
      </c>
      <c r="F738">
        <v>4535.5</v>
      </c>
      <c r="G738">
        <v>120.968268961543</v>
      </c>
      <c r="H738">
        <v>-13.9237121469783</v>
      </c>
      <c r="I738">
        <v>61.488065165964102</v>
      </c>
      <c r="J738">
        <v>-1.14607450225039</v>
      </c>
      <c r="K738">
        <v>4628.9937034094</v>
      </c>
      <c r="L738">
        <v>3444.5129576429199</v>
      </c>
      <c r="M738">
        <v>35.035641623024397</v>
      </c>
      <c r="N738">
        <v>0.53837444491243902</v>
      </c>
      <c r="O738">
        <v>25.447028993495699</v>
      </c>
      <c r="P738">
        <v>164.84671532846701</v>
      </c>
      <c r="Q738">
        <v>0.19639175422992</v>
      </c>
    </row>
    <row r="739" spans="1:17" x14ac:dyDescent="0.3">
      <c r="A739" t="s">
        <v>1620</v>
      </c>
      <c r="B739" t="s">
        <v>1621</v>
      </c>
      <c r="C739" t="str">
        <f>IFERROR(VLOOKUP(Table1[[#This Row],[Ticker]],[1]!Table2[[Symbol]:[Industry]],2,FALSE),"-")</f>
        <v>-</v>
      </c>
      <c r="D739" t="s">
        <v>212</v>
      </c>
      <c r="E739">
        <v>5102.138106765</v>
      </c>
      <c r="F739">
        <v>127.89</v>
      </c>
      <c r="G739">
        <v>-7.8190356054614396</v>
      </c>
      <c r="H739">
        <v>3.0050880773723199</v>
      </c>
      <c r="I739">
        <v>-12.264203870535701</v>
      </c>
      <c r="J739">
        <v>-1.8090818349123099</v>
      </c>
      <c r="K739">
        <v>129.933947077037</v>
      </c>
      <c r="L739">
        <v>123.450272126128</v>
      </c>
      <c r="M739">
        <v>37.489589091725001</v>
      </c>
      <c r="N739">
        <v>2.0592481457948502</v>
      </c>
      <c r="O739">
        <v>17.0224411603721</v>
      </c>
      <c r="P739">
        <v>24.953590620420101</v>
      </c>
      <c r="Q739">
        <v>2.7959208314632E-2</v>
      </c>
    </row>
    <row r="740" spans="1:17" x14ac:dyDescent="0.3">
      <c r="A740" t="s">
        <v>1622</v>
      </c>
      <c r="B740" t="s">
        <v>1623</v>
      </c>
      <c r="C740" t="str">
        <f>IFERROR(VLOOKUP(Table1[[#This Row],[Ticker]],[1]!Table2[[Symbol]:[Industry]],2,FALSE),"-")</f>
        <v>-</v>
      </c>
      <c r="D740" t="s">
        <v>432</v>
      </c>
      <c r="E740">
        <v>5093.3962923899999</v>
      </c>
      <c r="F740">
        <v>280.7</v>
      </c>
      <c r="G740">
        <v>-13.275970321655899</v>
      </c>
      <c r="H740">
        <v>-3.3117526689220602</v>
      </c>
      <c r="I740">
        <v>-25.487671778263099</v>
      </c>
      <c r="J740">
        <v>2.8220996265904401</v>
      </c>
      <c r="K740">
        <v>293.337744402689</v>
      </c>
      <c r="L740">
        <v>294.10097777506201</v>
      </c>
      <c r="M740">
        <v>28.134282059049799</v>
      </c>
      <c r="N740">
        <v>1.01283500117775</v>
      </c>
      <c r="O740">
        <v>38.208051300320598</v>
      </c>
      <c r="P740">
        <v>11.3888888888888</v>
      </c>
      <c r="Q740">
        <v>-9.1248631286469997E-3</v>
      </c>
    </row>
    <row r="741" spans="1:17" x14ac:dyDescent="0.3">
      <c r="A741" t="s">
        <v>1624</v>
      </c>
      <c r="B741" t="s">
        <v>1625</v>
      </c>
      <c r="C741" t="str">
        <f>IFERROR(VLOOKUP(Table1[[#This Row],[Ticker]],[1]!Table2[[Symbol]:[Industry]],2,FALSE),"-")</f>
        <v>-</v>
      </c>
      <c r="D741" t="s">
        <v>465</v>
      </c>
      <c r="E741">
        <v>5089.0783138999996</v>
      </c>
      <c r="F741">
        <v>306.7</v>
      </c>
      <c r="G741">
        <v>-42.040079099762004</v>
      </c>
      <c r="H741">
        <v>-8.0762752126650597</v>
      </c>
      <c r="I741">
        <v>-46.7523749466122</v>
      </c>
      <c r="J741">
        <v>-4.1487703100589304</v>
      </c>
      <c r="K741">
        <v>333.85835574274898</v>
      </c>
      <c r="L741">
        <v>370.84377217243298</v>
      </c>
      <c r="M741">
        <v>30.384058452758399</v>
      </c>
      <c r="N741">
        <v>1.8067279614360701</v>
      </c>
      <c r="O741">
        <v>76.850342354091893</v>
      </c>
      <c r="P741">
        <v>16.771368741671399</v>
      </c>
      <c r="Q741">
        <v>-0.120592773945792</v>
      </c>
    </row>
    <row r="742" spans="1:17" x14ac:dyDescent="0.3">
      <c r="A742" t="s">
        <v>1626</v>
      </c>
      <c r="B742" t="s">
        <v>1627</v>
      </c>
      <c r="C742" t="str">
        <f>IFERROR(VLOOKUP(Table1[[#This Row],[Ticker]],[1]!Table2[[Symbol]:[Industry]],2,FALSE),"-")</f>
        <v>-</v>
      </c>
      <c r="D742" t="s">
        <v>392</v>
      </c>
      <c r="E742">
        <v>5083.8760313000002</v>
      </c>
      <c r="F742">
        <v>101.75</v>
      </c>
      <c r="G742">
        <v>7.4336036879361798</v>
      </c>
      <c r="H742">
        <v>-2.57148004423768</v>
      </c>
      <c r="I742">
        <v>-19.522987131108501</v>
      </c>
      <c r="J742">
        <v>-4.95905990539526</v>
      </c>
      <c r="K742">
        <v>106.58235539409399</v>
      </c>
      <c r="L742">
        <v>101.25139718316601</v>
      </c>
      <c r="M742">
        <v>20.733299127914599</v>
      </c>
      <c r="N742">
        <v>1.3292575308974901</v>
      </c>
      <c r="O742">
        <v>19.459459459459399</v>
      </c>
      <c r="P742">
        <v>32.142857142857103</v>
      </c>
      <c r="Q742">
        <v>2.8463545430295001E-2</v>
      </c>
    </row>
    <row r="743" spans="1:17" x14ac:dyDescent="0.3">
      <c r="A743" t="s">
        <v>1628</v>
      </c>
      <c r="B743" t="s">
        <v>1629</v>
      </c>
      <c r="C743" t="str">
        <f>IFERROR(VLOOKUP(Table1[[#This Row],[Ticker]],[1]!Table2[[Symbol]:[Industry]],2,FALSE),"-")</f>
        <v>-</v>
      </c>
      <c r="D743" t="s">
        <v>1176</v>
      </c>
      <c r="E743">
        <v>5065.14657025</v>
      </c>
      <c r="F743">
        <v>3021.65</v>
      </c>
      <c r="G743">
        <v>2.5731050789509</v>
      </c>
      <c r="H743">
        <v>1.2146114610602501</v>
      </c>
      <c r="I743">
        <v>-10.0967019821089</v>
      </c>
      <c r="J743">
        <v>-9.9168569681456002</v>
      </c>
      <c r="K743">
        <v>3077.5611164186698</v>
      </c>
      <c r="L743">
        <v>2948.2293415282302</v>
      </c>
      <c r="M743">
        <v>36.215294568943598</v>
      </c>
      <c r="N743">
        <v>2.2560241039767499</v>
      </c>
      <c r="O743">
        <v>22.449654989823401</v>
      </c>
      <c r="P743">
        <v>38.601440300903597</v>
      </c>
      <c r="Q743">
        <v>-5.7374239017173999E-2</v>
      </c>
    </row>
    <row r="744" spans="1:17" x14ac:dyDescent="0.3">
      <c r="A744" t="s">
        <v>1630</v>
      </c>
      <c r="B744" t="s">
        <v>1631</v>
      </c>
      <c r="C744" t="str">
        <f>IFERROR(VLOOKUP(Table1[[#This Row],[Ticker]],[1]!Table2[[Symbol]:[Industry]],2,FALSE),"-")</f>
        <v>-</v>
      </c>
      <c r="D744" t="s">
        <v>347</v>
      </c>
      <c r="E744">
        <v>5035.7517168000004</v>
      </c>
      <c r="F744">
        <v>1852</v>
      </c>
      <c r="G744">
        <v>72.943651451187094</v>
      </c>
      <c r="H744">
        <v>-5.6563943707739197</v>
      </c>
      <c r="I744">
        <v>48.477616859143197</v>
      </c>
      <c r="J744">
        <v>-13.3681746459016</v>
      </c>
      <c r="K744">
        <v>1864.81951973628</v>
      </c>
      <c r="L744">
        <v>1468.0312282749401</v>
      </c>
      <c r="M744">
        <v>31.368931864418801</v>
      </c>
      <c r="N744">
        <v>0.97408092257975099</v>
      </c>
      <c r="O744">
        <v>22.5188984881209</v>
      </c>
      <c r="P744">
        <v>97.441364605543697</v>
      </c>
      <c r="Q744">
        <v>-3.7029145439732E-2</v>
      </c>
    </row>
    <row r="745" spans="1:17" x14ac:dyDescent="0.3">
      <c r="A745" t="s">
        <v>1632</v>
      </c>
      <c r="B745" t="s">
        <v>1633</v>
      </c>
      <c r="C745" t="str">
        <f>IFERROR(VLOOKUP(Table1[[#This Row],[Ticker]],[1]!Table2[[Symbol]:[Industry]],2,FALSE),"-")</f>
        <v>-</v>
      </c>
      <c r="D745" t="s">
        <v>991</v>
      </c>
      <c r="E745">
        <v>4963.2815543220004</v>
      </c>
      <c r="F745">
        <v>38.909999999999997</v>
      </c>
      <c r="G745">
        <v>113.603407550708</v>
      </c>
      <c r="H745">
        <v>-1.42824844847412</v>
      </c>
      <c r="I745">
        <v>4.3330651539653403E-2</v>
      </c>
      <c r="J745">
        <v>-5.7799796265590304</v>
      </c>
      <c r="K745">
        <v>39.650777939458401</v>
      </c>
      <c r="L745">
        <v>33.157027710076498</v>
      </c>
      <c r="M745">
        <v>31.674972219947598</v>
      </c>
      <c r="N745">
        <v>1.16062086901859</v>
      </c>
      <c r="O745">
        <v>18.478540221022801</v>
      </c>
      <c r="P745">
        <v>138.711656441717</v>
      </c>
      <c r="Q745">
        <v>8.1193739806083007E-2</v>
      </c>
    </row>
    <row r="746" spans="1:17" x14ac:dyDescent="0.3">
      <c r="A746" t="s">
        <v>1634</v>
      </c>
      <c r="B746" t="s">
        <v>1635</v>
      </c>
      <c r="C746" t="str">
        <f>IFERROR(VLOOKUP(Table1[[#This Row],[Ticker]],[1]!Table2[[Symbol]:[Industry]],2,FALSE),"-")</f>
        <v>-</v>
      </c>
      <c r="D746" t="s">
        <v>75</v>
      </c>
      <c r="E746">
        <v>4958.29497808</v>
      </c>
      <c r="F746">
        <v>218.8</v>
      </c>
      <c r="G746">
        <v>-6.3935974557876198</v>
      </c>
      <c r="H746">
        <v>-5.0609954425037298</v>
      </c>
      <c r="I746">
        <v>-12.850335020791301</v>
      </c>
      <c r="J746">
        <v>-4.3155878271852997</v>
      </c>
      <c r="K746">
        <v>222.169435622935</v>
      </c>
      <c r="L746">
        <v>209.225254928271</v>
      </c>
      <c r="M746">
        <v>28.4082967869576</v>
      </c>
      <c r="N746">
        <v>0.897420749951787</v>
      </c>
      <c r="O746">
        <v>12.8884826325411</v>
      </c>
      <c r="P746">
        <v>24.2123190462673</v>
      </c>
      <c r="Q746">
        <v>-9.6695672463648005E-2</v>
      </c>
    </row>
    <row r="747" spans="1:17" x14ac:dyDescent="0.3">
      <c r="A747" t="s">
        <v>1636</v>
      </c>
      <c r="B747" t="s">
        <v>1637</v>
      </c>
      <c r="C747" t="str">
        <f>IFERROR(VLOOKUP(Table1[[#This Row],[Ticker]],[1]!Table2[[Symbol]:[Industry]],2,FALSE),"-")</f>
        <v>-</v>
      </c>
      <c r="D747" t="s">
        <v>116</v>
      </c>
      <c r="E747">
        <v>4952.05854</v>
      </c>
      <c r="F747">
        <v>533.65</v>
      </c>
      <c r="G747">
        <v>96.226564026370298</v>
      </c>
      <c r="H747">
        <v>1.85397384767847</v>
      </c>
      <c r="I747">
        <v>59.201648487042597</v>
      </c>
      <c r="J747">
        <v>-1.1528144953999899</v>
      </c>
      <c r="K747">
        <v>526.80234606705005</v>
      </c>
      <c r="L747">
        <v>392.81677747301302</v>
      </c>
      <c r="M747">
        <v>33.310728141075799</v>
      </c>
      <c r="N747">
        <v>0.56728966106928402</v>
      </c>
      <c r="O747">
        <v>36.297198538367802</v>
      </c>
      <c r="P747">
        <v>154.96894409937801</v>
      </c>
      <c r="Q747">
        <v>6.8388511227135004E-2</v>
      </c>
    </row>
    <row r="748" spans="1:17" hidden="1" x14ac:dyDescent="0.3">
      <c r="A748" t="s">
        <v>1638</v>
      </c>
      <c r="B748" t="s">
        <v>1639</v>
      </c>
      <c r="C748" t="str">
        <f>IFERROR(VLOOKUP(Table1[[#This Row],[Ticker]],[1]!Table2[[Symbol]:[Industry]],2,FALSE),"-")</f>
        <v>-</v>
      </c>
      <c r="D748" t="s">
        <v>274</v>
      </c>
      <c r="E748">
        <v>4939.18780419</v>
      </c>
      <c r="F748">
        <v>354.45</v>
      </c>
      <c r="G748">
        <v>-18.589480327295998</v>
      </c>
      <c r="H748">
        <v>-5.5097682811114499</v>
      </c>
      <c r="I748">
        <v>-10.949812808375899</v>
      </c>
      <c r="J748">
        <v>2.38901520495165</v>
      </c>
      <c r="K748">
        <v>362.94742128730502</v>
      </c>
      <c r="L748">
        <v>356.65000960038702</v>
      </c>
      <c r="M748">
        <v>43.3719114289472</v>
      </c>
      <c r="N748">
        <v>0.71168103536899596</v>
      </c>
      <c r="O748">
        <v>13.13302299337</v>
      </c>
      <c r="P748">
        <v>12.8821656050955</v>
      </c>
      <c r="Q748">
        <v>1.7950766485523999E-2</v>
      </c>
    </row>
    <row r="749" spans="1:17" hidden="1" x14ac:dyDescent="0.3">
      <c r="A749" t="s">
        <v>1640</v>
      </c>
      <c r="B749" t="s">
        <v>1641</v>
      </c>
      <c r="C749" t="str">
        <f>IFERROR(VLOOKUP(Table1[[#This Row],[Ticker]],[1]!Table2[[Symbol]:[Industry]],2,FALSE),"-")</f>
        <v>-</v>
      </c>
      <c r="D749" t="s">
        <v>46</v>
      </c>
      <c r="E749">
        <v>4926.4974954999998</v>
      </c>
      <c r="F749">
        <v>469.45</v>
      </c>
      <c r="G749">
        <v>140.730345870175</v>
      </c>
      <c r="H749">
        <v>30.100360665198998</v>
      </c>
      <c r="I749">
        <v>56.504559283277402</v>
      </c>
      <c r="J749">
        <v>4.6607906227607296</v>
      </c>
      <c r="K749">
        <v>381.33429673015701</v>
      </c>
      <c r="L749">
        <v>283.91518805832402</v>
      </c>
      <c r="M749">
        <v>58.147000166785602</v>
      </c>
      <c r="N749">
        <v>1.97583802542759</v>
      </c>
      <c r="O749">
        <v>13.7501331345191</v>
      </c>
      <c r="P749">
        <v>203.752830799094</v>
      </c>
    </row>
    <row r="750" spans="1:17" x14ac:dyDescent="0.3">
      <c r="A750" t="s">
        <v>1642</v>
      </c>
      <c r="B750" t="s">
        <v>1643</v>
      </c>
      <c r="C750" t="str">
        <f>IFERROR(VLOOKUP(Table1[[#This Row],[Ticker]],[1]!Table2[[Symbol]:[Industry]],2,FALSE),"-")</f>
        <v>-</v>
      </c>
      <c r="D750" t="s">
        <v>46</v>
      </c>
      <c r="E750">
        <v>4875.3303649050004</v>
      </c>
      <c r="F750">
        <v>704.55</v>
      </c>
      <c r="G750">
        <v>13.874278386131801</v>
      </c>
      <c r="H750">
        <v>12.390929685220099</v>
      </c>
      <c r="I750">
        <v>-19.312238213320502</v>
      </c>
      <c r="J750">
        <v>-1.5896358331162399</v>
      </c>
      <c r="K750">
        <v>636.92948240785495</v>
      </c>
      <c r="L750">
        <v>593.15984137092903</v>
      </c>
      <c r="M750">
        <v>48.164739009072299</v>
      </c>
      <c r="N750">
        <v>1.52477310058055</v>
      </c>
      <c r="O750">
        <v>43.219076005961199</v>
      </c>
      <c r="P750">
        <v>65.0966608084358</v>
      </c>
      <c r="Q750">
        <v>0.12264150094045199</v>
      </c>
    </row>
    <row r="751" spans="1:17" x14ac:dyDescent="0.3">
      <c r="A751" t="s">
        <v>1644</v>
      </c>
      <c r="B751" t="s">
        <v>1645</v>
      </c>
      <c r="C751" t="str">
        <f>IFERROR(VLOOKUP(Table1[[#This Row],[Ticker]],[1]!Table2[[Symbol]:[Industry]],2,FALSE),"-")</f>
        <v>-</v>
      </c>
      <c r="D751" t="s">
        <v>1458</v>
      </c>
      <c r="E751">
        <v>4859.0968000049997</v>
      </c>
      <c r="F751">
        <v>751.05</v>
      </c>
      <c r="G751">
        <v>-7.43869740248845</v>
      </c>
      <c r="H751">
        <v>-15.974145604617799</v>
      </c>
      <c r="I751">
        <v>-17.894803872914299</v>
      </c>
      <c r="J751">
        <v>0.84628155999292098</v>
      </c>
      <c r="K751">
        <v>774.24991576797095</v>
      </c>
      <c r="L751">
        <v>760.34483422656899</v>
      </c>
      <c r="M751">
        <v>35.5843118297933</v>
      </c>
      <c r="N751">
        <v>0.91479799319339805</v>
      </c>
      <c r="O751">
        <v>44.997004194128202</v>
      </c>
      <c r="P751">
        <v>23.0422673656618</v>
      </c>
      <c r="Q751">
        <v>0.100878734996542</v>
      </c>
    </row>
    <row r="752" spans="1:17" x14ac:dyDescent="0.3">
      <c r="A752" t="s">
        <v>1646</v>
      </c>
      <c r="B752" t="s">
        <v>1647</v>
      </c>
      <c r="C752" t="str">
        <f>IFERROR(VLOOKUP(Table1[[#This Row],[Ticker]],[1]!Table2[[Symbol]:[Industry]],2,FALSE),"-")</f>
        <v>-</v>
      </c>
      <c r="D752" t="s">
        <v>296</v>
      </c>
      <c r="E752">
        <v>4856.9300437000002</v>
      </c>
      <c r="F752">
        <v>291.39999999999998</v>
      </c>
      <c r="G752">
        <v>7.1778623337854297</v>
      </c>
      <c r="H752">
        <v>-1.8263717429933299</v>
      </c>
      <c r="I752">
        <v>-1.3220927292464</v>
      </c>
      <c r="J752">
        <v>3.6181123999352097E-2</v>
      </c>
      <c r="K752">
        <v>290.53766672870302</v>
      </c>
      <c r="L752">
        <v>266.43979515728</v>
      </c>
      <c r="M752">
        <v>38.530350890071396</v>
      </c>
      <c r="N752">
        <v>1.62075859615936</v>
      </c>
      <c r="O752">
        <v>15.305422100205901</v>
      </c>
      <c r="P752">
        <v>38.927294398092897</v>
      </c>
      <c r="Q752">
        <v>-1.7569730648034999E-2</v>
      </c>
    </row>
    <row r="753" spans="1:17" x14ac:dyDescent="0.3">
      <c r="A753" t="s">
        <v>1648</v>
      </c>
      <c r="B753" t="s">
        <v>1649</v>
      </c>
      <c r="C753" t="str">
        <f>IFERROR(VLOOKUP(Table1[[#This Row],[Ticker]],[1]!Table2[[Symbol]:[Industry]],2,FALSE),"-")</f>
        <v>-</v>
      </c>
      <c r="D753" t="s">
        <v>539</v>
      </c>
      <c r="E753">
        <v>4843.3397015999999</v>
      </c>
      <c r="F753">
        <v>876</v>
      </c>
      <c r="G753">
        <v>-18.714070204394499</v>
      </c>
      <c r="H753">
        <v>11.338704846089801</v>
      </c>
      <c r="I753">
        <v>3.1087121204447099</v>
      </c>
      <c r="J753">
        <v>11.270987801525999</v>
      </c>
      <c r="K753">
        <v>803.58683378562398</v>
      </c>
      <c r="L753">
        <v>771.60168908824505</v>
      </c>
      <c r="M753">
        <v>61.0823570936927</v>
      </c>
      <c r="N753">
        <v>2.61800222802795</v>
      </c>
      <c r="O753">
        <v>8.3333333333333197</v>
      </c>
      <c r="P753">
        <v>33.343481239059201</v>
      </c>
      <c r="Q753">
        <v>-0.127722941500827</v>
      </c>
    </row>
    <row r="754" spans="1:17" hidden="1" x14ac:dyDescent="0.3">
      <c r="A754" t="s">
        <v>1650</v>
      </c>
      <c r="B754" t="s">
        <v>1651</v>
      </c>
      <c r="C754" t="str">
        <f>IFERROR(VLOOKUP(Table1[[#This Row],[Ticker]],[1]!Table2[[Symbol]:[Industry]],2,FALSE),"-")</f>
        <v>-</v>
      </c>
      <c r="D754" t="s">
        <v>133</v>
      </c>
      <c r="E754">
        <v>4841.4377550700001</v>
      </c>
      <c r="F754">
        <v>400.7</v>
      </c>
      <c r="G754">
        <v>55.196926137412099</v>
      </c>
      <c r="H754">
        <v>-12.770632276239899</v>
      </c>
      <c r="I754">
        <v>68.720326852289304</v>
      </c>
      <c r="J754">
        <v>-7.7316689982207896</v>
      </c>
      <c r="K754">
        <v>403.33459390574899</v>
      </c>
      <c r="M754">
        <v>27.571192061625698</v>
      </c>
      <c r="N754">
        <v>0.169524721860876</v>
      </c>
      <c r="O754">
        <v>32.268530072373302</v>
      </c>
      <c r="P754">
        <v>136.54073199527701</v>
      </c>
    </row>
    <row r="755" spans="1:17" hidden="1" x14ac:dyDescent="0.3">
      <c r="A755" t="s">
        <v>1652</v>
      </c>
      <c r="B755" t="s">
        <v>1653</v>
      </c>
      <c r="C755" t="str">
        <f>IFERROR(VLOOKUP(Table1[[#This Row],[Ticker]],[1]!Table2[[Symbol]:[Industry]],2,FALSE),"-")</f>
        <v>-</v>
      </c>
      <c r="D755" t="s">
        <v>385</v>
      </c>
      <c r="E755">
        <v>4829.0519948749998</v>
      </c>
      <c r="F755">
        <v>535.25</v>
      </c>
      <c r="G755">
        <v>1.5741521431808201</v>
      </c>
      <c r="H755">
        <v>7.47096192842604</v>
      </c>
      <c r="I755">
        <v>31.2435422041059</v>
      </c>
      <c r="J755">
        <v>-0.58068260124051996</v>
      </c>
      <c r="K755">
        <v>484.52207376957102</v>
      </c>
      <c r="L755">
        <v>434.14936478811597</v>
      </c>
      <c r="M755">
        <v>49.046816029890003</v>
      </c>
      <c r="N755">
        <v>1.63935087520147</v>
      </c>
      <c r="O755">
        <v>7.9869219990658502</v>
      </c>
      <c r="P755">
        <v>68.291149190378803</v>
      </c>
      <c r="Q755">
        <v>4.6290477741202998E-2</v>
      </c>
    </row>
    <row r="756" spans="1:17" hidden="1" x14ac:dyDescent="0.3">
      <c r="A756" t="s">
        <v>1654</v>
      </c>
      <c r="B756" t="s">
        <v>1655</v>
      </c>
      <c r="C756" t="str">
        <f>IFERROR(VLOOKUP(Table1[[#This Row],[Ticker]],[1]!Table2[[Symbol]:[Industry]],2,FALSE),"-")</f>
        <v>-</v>
      </c>
      <c r="D756" t="s">
        <v>265</v>
      </c>
      <c r="E756">
        <v>4823.0614623749998</v>
      </c>
      <c r="F756">
        <v>529.75</v>
      </c>
      <c r="G756">
        <v>10.5067402970658</v>
      </c>
      <c r="H756">
        <v>-4.9036781842307002</v>
      </c>
      <c r="I756">
        <v>23.628016590586</v>
      </c>
      <c r="J756">
        <v>3.9368012428023298</v>
      </c>
      <c r="K756">
        <v>527.764516172767</v>
      </c>
      <c r="L756">
        <v>462.55090503594101</v>
      </c>
      <c r="M756">
        <v>41.458647919469797</v>
      </c>
      <c r="N756">
        <v>0.74047071781127505</v>
      </c>
      <c r="O756">
        <v>15.875412930627601</v>
      </c>
      <c r="P756">
        <v>47.111913357400702</v>
      </c>
    </row>
    <row r="757" spans="1:17" x14ac:dyDescent="0.3">
      <c r="A757" t="s">
        <v>1656</v>
      </c>
      <c r="B757" t="s">
        <v>1657</v>
      </c>
      <c r="C757" t="str">
        <f>IFERROR(VLOOKUP(Table1[[#This Row],[Ticker]],[1]!Table2[[Symbol]:[Industry]],2,FALSE),"-")</f>
        <v>-</v>
      </c>
      <c r="D757" t="s">
        <v>92</v>
      </c>
      <c r="E757">
        <v>4805.9775170299999</v>
      </c>
      <c r="F757">
        <v>1232.3</v>
      </c>
      <c r="G757">
        <v>75.465660157616398</v>
      </c>
      <c r="H757">
        <v>-14.853871325881499</v>
      </c>
      <c r="I757">
        <v>50.040647285216998</v>
      </c>
      <c r="J757">
        <v>1.3462815599929101</v>
      </c>
      <c r="K757">
        <v>1227.04793940679</v>
      </c>
      <c r="L757">
        <v>924.90426643391299</v>
      </c>
      <c r="M757">
        <v>34.507538921391998</v>
      </c>
      <c r="N757">
        <v>7.2378807185311506E-2</v>
      </c>
      <c r="O757">
        <v>29.246125131867199</v>
      </c>
      <c r="P757">
        <v>103.871287947721</v>
      </c>
      <c r="Q757">
        <v>8.0273576995984003E-2</v>
      </c>
    </row>
    <row r="758" spans="1:17" hidden="1" x14ac:dyDescent="0.3">
      <c r="A758" t="s">
        <v>1658</v>
      </c>
      <c r="B758" t="s">
        <v>1659</v>
      </c>
      <c r="C758" t="str">
        <f>IFERROR(VLOOKUP(Table1[[#This Row],[Ticker]],[1]!Table2[[Symbol]:[Industry]],2,FALSE),"-")</f>
        <v>-</v>
      </c>
      <c r="D758" t="s">
        <v>310</v>
      </c>
      <c r="E758">
        <v>4792.5533759999998</v>
      </c>
      <c r="F758">
        <v>219.7</v>
      </c>
      <c r="G758">
        <v>242.723040149616</v>
      </c>
      <c r="H758">
        <v>2.7137762330165902</v>
      </c>
      <c r="I758">
        <v>248.467729408054</v>
      </c>
      <c r="J758">
        <v>1.73090738230757</v>
      </c>
      <c r="K758">
        <v>190.91332930057001</v>
      </c>
      <c r="L758">
        <v>114.13287277098</v>
      </c>
      <c r="M758">
        <v>38.802705115272097</v>
      </c>
      <c r="N758">
        <v>0.277203042324076</v>
      </c>
      <c r="O758">
        <v>18.798361401911698</v>
      </c>
      <c r="P758">
        <v>376.779513888888</v>
      </c>
      <c r="Q758">
        <v>0.225541496335745</v>
      </c>
    </row>
    <row r="759" spans="1:17" hidden="1" x14ac:dyDescent="0.3">
      <c r="A759" t="s">
        <v>1660</v>
      </c>
      <c r="B759" t="s">
        <v>1661</v>
      </c>
      <c r="C759" t="str">
        <f>IFERROR(VLOOKUP(Table1[[#This Row],[Ticker]],[1]!Table2[[Symbol]:[Industry]],2,FALSE),"-")</f>
        <v>-</v>
      </c>
      <c r="D759" t="s">
        <v>1662</v>
      </c>
      <c r="E759">
        <v>4781.9239683389997</v>
      </c>
      <c r="F759">
        <v>37.590000000000003</v>
      </c>
      <c r="G759">
        <v>-20.0016454327092</v>
      </c>
      <c r="H759">
        <v>5.9644552162928601</v>
      </c>
      <c r="I759">
        <v>-12.998810414599699</v>
      </c>
      <c r="J759">
        <v>3.0706940522625601</v>
      </c>
      <c r="K759">
        <v>35.425966332827798</v>
      </c>
      <c r="L759">
        <v>33.307769489732799</v>
      </c>
      <c r="M759">
        <v>57.509235480568996</v>
      </c>
      <c r="N759">
        <v>1.6943876987226401</v>
      </c>
      <c r="O759">
        <v>27.028465017291801</v>
      </c>
      <c r="P759">
        <v>37.692307692307601</v>
      </c>
      <c r="Q759">
        <v>0.111449476152625</v>
      </c>
    </row>
    <row r="760" spans="1:17" hidden="1" x14ac:dyDescent="0.3">
      <c r="A760" t="s">
        <v>1663</v>
      </c>
      <c r="B760" t="s">
        <v>1664</v>
      </c>
      <c r="C760" t="str">
        <f>IFERROR(VLOOKUP(Table1[[#This Row],[Ticker]],[1]!Table2[[Symbol]:[Industry]],2,FALSE),"-")</f>
        <v>-</v>
      </c>
      <c r="D760" t="s">
        <v>274</v>
      </c>
      <c r="E760">
        <v>4780.0724433900004</v>
      </c>
      <c r="F760">
        <v>4368.45</v>
      </c>
      <c r="G760">
        <v>47.638767311034101</v>
      </c>
      <c r="H760">
        <v>0.39138457469205901</v>
      </c>
      <c r="I760">
        <v>17.985339029326799</v>
      </c>
      <c r="J760">
        <v>2.5797893475754901</v>
      </c>
      <c r="K760">
        <v>4274.7642582322997</v>
      </c>
      <c r="L760">
        <v>3734.5798935473499</v>
      </c>
      <c r="M760">
        <v>50.457581561151002</v>
      </c>
      <c r="N760">
        <v>0.57348168173598102</v>
      </c>
      <c r="O760">
        <v>9.3522874246014105</v>
      </c>
      <c r="P760">
        <v>85.891489361702099</v>
      </c>
      <c r="Q760">
        <v>0.101705894135193</v>
      </c>
    </row>
    <row r="761" spans="1:17" x14ac:dyDescent="0.3">
      <c r="A761" t="s">
        <v>1665</v>
      </c>
      <c r="B761" t="s">
        <v>1666</v>
      </c>
      <c r="C761" t="str">
        <f>IFERROR(VLOOKUP(Table1[[#This Row],[Ticker]],[1]!Table2[[Symbol]:[Industry]],2,FALSE),"-")</f>
        <v>-</v>
      </c>
      <c r="D761" t="s">
        <v>212</v>
      </c>
      <c r="E761">
        <v>4777.0882267500001</v>
      </c>
      <c r="F761">
        <v>667.95</v>
      </c>
      <c r="G761">
        <v>76.963709764691302</v>
      </c>
      <c r="H761">
        <v>1.66448507719659</v>
      </c>
      <c r="I761">
        <v>-5.5198189000886302</v>
      </c>
      <c r="J761">
        <v>-6.5541459827613497</v>
      </c>
      <c r="K761">
        <v>676.51567165046299</v>
      </c>
      <c r="L761">
        <v>600.18564096452201</v>
      </c>
      <c r="M761">
        <v>32.789870835433803</v>
      </c>
      <c r="N761">
        <v>2.1872626330277201</v>
      </c>
      <c r="O761">
        <v>19.642188786585798</v>
      </c>
      <c r="P761">
        <v>104.110007639419</v>
      </c>
      <c r="Q761">
        <v>0.144429070095387</v>
      </c>
    </row>
    <row r="762" spans="1:17" hidden="1" x14ac:dyDescent="0.3">
      <c r="A762" t="s">
        <v>1667</v>
      </c>
      <c r="B762" t="s">
        <v>1668</v>
      </c>
      <c r="C762" t="str">
        <f>IFERROR(VLOOKUP(Table1[[#This Row],[Ticker]],[1]!Table2[[Symbol]:[Industry]],2,FALSE),"-")</f>
        <v>-</v>
      </c>
      <c r="D762" t="s">
        <v>161</v>
      </c>
      <c r="E762">
        <v>4762.582926</v>
      </c>
      <c r="F762">
        <v>162.21</v>
      </c>
      <c r="G762">
        <v>107.48038496159501</v>
      </c>
      <c r="H762">
        <v>0.79699695324970199</v>
      </c>
      <c r="I762">
        <v>16.6291498955867</v>
      </c>
      <c r="J762">
        <v>3.0364838363843001</v>
      </c>
      <c r="K762">
        <v>160.456236480238</v>
      </c>
      <c r="L762">
        <v>128.07686875460399</v>
      </c>
      <c r="M762">
        <v>37.526132994251697</v>
      </c>
      <c r="N762">
        <v>1.28383832662944</v>
      </c>
      <c r="O762">
        <v>15.8991430861229</v>
      </c>
      <c r="P762">
        <v>168.559602649006</v>
      </c>
    </row>
    <row r="763" spans="1:17" hidden="1" x14ac:dyDescent="0.3">
      <c r="A763" t="s">
        <v>1669</v>
      </c>
      <c r="B763" t="s">
        <v>1670</v>
      </c>
      <c r="C763" t="str">
        <f>IFERROR(VLOOKUP(Table1[[#This Row],[Ticker]],[1]!Table2[[Symbol]:[Industry]],2,FALSE),"-")</f>
        <v>-</v>
      </c>
      <c r="D763" t="s">
        <v>133</v>
      </c>
      <c r="E763">
        <v>4749.6278339999999</v>
      </c>
      <c r="F763">
        <v>6227.55</v>
      </c>
      <c r="G763">
        <v>382.82850836847501</v>
      </c>
      <c r="H763">
        <v>5.0298553483103001</v>
      </c>
      <c r="I763">
        <v>47.216435735003998</v>
      </c>
      <c r="J763">
        <v>9.1419894545996705</v>
      </c>
      <c r="K763">
        <v>5872.1121931642101</v>
      </c>
      <c r="L763">
        <v>4365.9131760119799</v>
      </c>
      <c r="M763">
        <v>45.285865357553902</v>
      </c>
      <c r="N763">
        <v>0.990462001840961</v>
      </c>
      <c r="O763">
        <v>13.238753602941699</v>
      </c>
      <c r="P763">
        <v>433.79762568036602</v>
      </c>
      <c r="Q763">
        <v>0.31238193479033199</v>
      </c>
    </row>
    <row r="764" spans="1:17" hidden="1" x14ac:dyDescent="0.3">
      <c r="A764" t="s">
        <v>1671</v>
      </c>
      <c r="B764" t="s">
        <v>1672</v>
      </c>
      <c r="C764" t="str">
        <f>IFERROR(VLOOKUP(Table1[[#This Row],[Ticker]],[1]!Table2[[Symbol]:[Industry]],2,FALSE),"-")</f>
        <v>-</v>
      </c>
      <c r="D764" t="s">
        <v>265</v>
      </c>
      <c r="E764">
        <v>4745.3358179999996</v>
      </c>
      <c r="F764">
        <v>485.85</v>
      </c>
      <c r="G764">
        <v>21.6688192202895</v>
      </c>
      <c r="H764">
        <v>8.7368862557294396</v>
      </c>
      <c r="I764">
        <v>10.1430294386989</v>
      </c>
      <c r="J764">
        <v>-2.8961426824313099</v>
      </c>
      <c r="K764">
        <v>450.35791838333</v>
      </c>
      <c r="L764">
        <v>379.841237240326</v>
      </c>
      <c r="M764">
        <v>46.771308357667003</v>
      </c>
      <c r="N764">
        <v>1.2148448971949399</v>
      </c>
      <c r="O764">
        <v>11.762889780796501</v>
      </c>
      <c r="P764">
        <v>76.1602610587382</v>
      </c>
      <c r="Q764">
        <v>0.152892664559973</v>
      </c>
    </row>
    <row r="765" spans="1:17" x14ac:dyDescent="0.3">
      <c r="A765" t="s">
        <v>1673</v>
      </c>
      <c r="B765" t="s">
        <v>1674</v>
      </c>
      <c r="C765" t="str">
        <f>IFERROR(VLOOKUP(Table1[[#This Row],[Ticker]],[1]!Table2[[Symbol]:[Industry]],2,FALSE),"-")</f>
        <v>-</v>
      </c>
      <c r="D765" t="s">
        <v>392</v>
      </c>
      <c r="E765">
        <v>4689.1860169499996</v>
      </c>
      <c r="F765">
        <v>536.1</v>
      </c>
      <c r="G765">
        <v>-42.832923172182298</v>
      </c>
      <c r="H765">
        <v>-4.8801373208520404</v>
      </c>
      <c r="I765">
        <v>-31.605374209338599</v>
      </c>
      <c r="J765">
        <v>-1.1900284567831001</v>
      </c>
      <c r="K765">
        <v>571.17602213266798</v>
      </c>
      <c r="L765">
        <v>605.05536937443401</v>
      </c>
      <c r="M765">
        <v>20.646938072280701</v>
      </c>
      <c r="N765">
        <v>0.91337960954841002</v>
      </c>
      <c r="O765">
        <v>49.039358328669998</v>
      </c>
      <c r="P765">
        <v>4.8606356968215101</v>
      </c>
      <c r="Q765">
        <v>4.1501312414184997E-2</v>
      </c>
    </row>
    <row r="766" spans="1:17" x14ac:dyDescent="0.3">
      <c r="A766" t="s">
        <v>1675</v>
      </c>
      <c r="B766" t="s">
        <v>1676</v>
      </c>
      <c r="C766" t="str">
        <f>IFERROR(VLOOKUP(Table1[[#This Row],[Ticker]],[1]!Table2[[Symbol]:[Industry]],2,FALSE),"-")</f>
        <v>-</v>
      </c>
      <c r="D766" t="s">
        <v>539</v>
      </c>
      <c r="E766">
        <v>4635.1079087500002</v>
      </c>
      <c r="F766">
        <v>414.5</v>
      </c>
      <c r="G766">
        <v>1.89905094494934</v>
      </c>
      <c r="H766">
        <v>4.9460441546550298</v>
      </c>
      <c r="I766">
        <v>-2.55070865782168</v>
      </c>
      <c r="J766">
        <v>2.0215113460046998</v>
      </c>
      <c r="K766">
        <v>389.129850996801</v>
      </c>
      <c r="L766">
        <v>366.11914981167098</v>
      </c>
      <c r="M766">
        <v>58.087496893122001</v>
      </c>
      <c r="N766">
        <v>1.99677707352208</v>
      </c>
      <c r="O766">
        <v>6.6224366706875797</v>
      </c>
      <c r="P766">
        <v>42.390930951563</v>
      </c>
      <c r="Q766">
        <v>-2.9926054736792999E-2</v>
      </c>
    </row>
    <row r="767" spans="1:17" x14ac:dyDescent="0.3">
      <c r="A767" t="s">
        <v>1677</v>
      </c>
      <c r="B767" t="s">
        <v>1678</v>
      </c>
      <c r="C767" t="str">
        <f>IFERROR(VLOOKUP(Table1[[#This Row],[Ticker]],[1]!Table2[[Symbol]:[Industry]],2,FALSE),"-")</f>
        <v>-</v>
      </c>
      <c r="D767" t="s">
        <v>212</v>
      </c>
      <c r="E767">
        <v>4602.7310227830003</v>
      </c>
      <c r="F767">
        <v>181.01</v>
      </c>
      <c r="G767">
        <v>-5.3925858176255304</v>
      </c>
      <c r="H767">
        <v>-13.815931376742199</v>
      </c>
      <c r="I767">
        <v>1.36908764042044</v>
      </c>
      <c r="J767">
        <v>-7.7058864249819701</v>
      </c>
      <c r="K767">
        <v>197.28261555222099</v>
      </c>
      <c r="L767">
        <v>171.113884881361</v>
      </c>
      <c r="M767">
        <v>19.163975284688799</v>
      </c>
      <c r="N767">
        <v>0.58686340031253503</v>
      </c>
      <c r="O767">
        <v>24.689243688194001</v>
      </c>
      <c r="P767">
        <v>43.601745339151101</v>
      </c>
      <c r="Q767">
        <v>4.5766868904789003E-2</v>
      </c>
    </row>
    <row r="768" spans="1:17" x14ac:dyDescent="0.3">
      <c r="A768" t="s">
        <v>1679</v>
      </c>
      <c r="B768" t="s">
        <v>1680</v>
      </c>
      <c r="C768" t="str">
        <f>IFERROR(VLOOKUP(Table1[[#This Row],[Ticker]],[1]!Table2[[Symbol]:[Industry]],2,FALSE),"-")</f>
        <v>-</v>
      </c>
      <c r="D768" t="s">
        <v>924</v>
      </c>
      <c r="E768">
        <v>4602.1470250499997</v>
      </c>
      <c r="F768">
        <v>371.9</v>
      </c>
      <c r="G768">
        <v>98.503404021650994</v>
      </c>
      <c r="H768">
        <v>5.0502100600177497</v>
      </c>
      <c r="I768">
        <v>45.550187191623998</v>
      </c>
      <c r="J768">
        <v>12.381678634183</v>
      </c>
      <c r="K768">
        <v>313.25604778651598</v>
      </c>
      <c r="L768">
        <v>258.04293625402499</v>
      </c>
      <c r="M768">
        <v>66.049720179696195</v>
      </c>
      <c r="N768">
        <v>2.1185707524624098</v>
      </c>
      <c r="O768">
        <v>5.3105673568163398</v>
      </c>
      <c r="P768">
        <v>149.848841115216</v>
      </c>
      <c r="Q768">
        <v>7.463865902446E-2</v>
      </c>
    </row>
    <row r="769" spans="1:17" x14ac:dyDescent="0.3">
      <c r="A769" t="s">
        <v>1681</v>
      </c>
      <c r="B769" t="s">
        <v>1682</v>
      </c>
      <c r="C769" t="str">
        <f>IFERROR(VLOOKUP(Table1[[#This Row],[Ticker]],[1]!Table2[[Symbol]:[Industry]],2,FALSE),"-")</f>
        <v>-</v>
      </c>
      <c r="D769" t="s">
        <v>51</v>
      </c>
      <c r="E769">
        <v>4594.9112999999998</v>
      </c>
      <c r="F769">
        <v>499.8</v>
      </c>
      <c r="G769">
        <v>-33.641685311253802</v>
      </c>
      <c r="H769">
        <v>-9.6382421233634208</v>
      </c>
      <c r="I769">
        <v>-16.620621775237499</v>
      </c>
      <c r="J769">
        <v>0.65757120024208304</v>
      </c>
      <c r="K769">
        <v>514.09846524565603</v>
      </c>
      <c r="L769">
        <v>502.71613505914098</v>
      </c>
      <c r="M769">
        <v>32.986120839904103</v>
      </c>
      <c r="N769">
        <v>0.79536044578243403</v>
      </c>
      <c r="O769">
        <v>25.050020008003202</v>
      </c>
      <c r="P769">
        <v>15.949425820670401</v>
      </c>
      <c r="Q769">
        <v>-6.1976344305851999E-2</v>
      </c>
    </row>
    <row r="770" spans="1:17" hidden="1" x14ac:dyDescent="0.3">
      <c r="A770" t="s">
        <v>1683</v>
      </c>
      <c r="B770" t="s">
        <v>1684</v>
      </c>
      <c r="C770" t="str">
        <f>IFERROR(VLOOKUP(Table1[[#This Row],[Ticker]],[1]!Table2[[Symbol]:[Industry]],2,FALSE),"-")</f>
        <v>-</v>
      </c>
      <c r="D770" t="s">
        <v>130</v>
      </c>
      <c r="E770">
        <v>4587.9667029000002</v>
      </c>
      <c r="F770">
        <v>47.25</v>
      </c>
      <c r="G770">
        <v>41.416279230369902</v>
      </c>
      <c r="H770">
        <v>1.64763687448864</v>
      </c>
      <c r="I770">
        <v>-21.908146141709199</v>
      </c>
      <c r="J770">
        <v>3.8142870869607002</v>
      </c>
      <c r="K770">
        <v>48.170227341200999</v>
      </c>
      <c r="L770">
        <v>46.093968871824799</v>
      </c>
      <c r="M770">
        <v>44.131812197285797</v>
      </c>
      <c r="N770">
        <v>2.6462050136833501</v>
      </c>
      <c r="O770">
        <v>38.412698412698397</v>
      </c>
      <c r="P770">
        <v>80.688336520076504</v>
      </c>
      <c r="Q770">
        <v>7.0306209207236001E-2</v>
      </c>
    </row>
    <row r="771" spans="1:17" hidden="1" x14ac:dyDescent="0.3">
      <c r="A771" t="s">
        <v>1685</v>
      </c>
      <c r="B771" t="s">
        <v>1686</v>
      </c>
      <c r="C771" t="str">
        <f>IFERROR(VLOOKUP(Table1[[#This Row],[Ticker]],[1]!Table2[[Symbol]:[Industry]],2,FALSE),"-")</f>
        <v>-</v>
      </c>
      <c r="D771" t="s">
        <v>98</v>
      </c>
      <c r="E771">
        <v>4549.4133911999998</v>
      </c>
      <c r="F771">
        <v>1658</v>
      </c>
      <c r="G771">
        <v>19.318892849989702</v>
      </c>
      <c r="H771">
        <v>-3.6046499424302798</v>
      </c>
      <c r="I771">
        <v>10.0313956945475</v>
      </c>
      <c r="J771">
        <v>-3.14481892002755</v>
      </c>
      <c r="K771">
        <v>1635.2757955500699</v>
      </c>
      <c r="L771">
        <v>1383.3146773643</v>
      </c>
      <c r="M771">
        <v>32.716789873773301</v>
      </c>
      <c r="N771">
        <v>1.52258225689056</v>
      </c>
      <c r="O771">
        <v>18.651990349818998</v>
      </c>
      <c r="P771">
        <v>55.236178081550499</v>
      </c>
      <c r="Q771">
        <v>0.125413209003817</v>
      </c>
    </row>
    <row r="772" spans="1:17" hidden="1" x14ac:dyDescent="0.3">
      <c r="A772" t="s">
        <v>1687</v>
      </c>
      <c r="B772" t="s">
        <v>1688</v>
      </c>
      <c r="C772" t="str">
        <f>IFERROR(VLOOKUP(Table1[[#This Row],[Ticker]],[1]!Table2[[Symbol]:[Industry]],2,FALSE),"-")</f>
        <v>-</v>
      </c>
      <c r="D772" t="s">
        <v>1487</v>
      </c>
      <c r="E772">
        <v>4544.1366983999997</v>
      </c>
      <c r="F772">
        <v>8593.6</v>
      </c>
      <c r="G772">
        <v>5.3730422703454499</v>
      </c>
      <c r="H772">
        <v>9.3992417939436503</v>
      </c>
      <c r="I772">
        <v>9.7992280251250001</v>
      </c>
      <c r="J772">
        <v>-3.4230824977598599E-2</v>
      </c>
      <c r="K772">
        <v>7996.0003011627496</v>
      </c>
      <c r="L772">
        <v>7240.5516733949398</v>
      </c>
      <c r="M772">
        <v>51.816870551280502</v>
      </c>
      <c r="N772">
        <v>1.1342251942447099</v>
      </c>
      <c r="O772">
        <v>5.8811208341090904</v>
      </c>
      <c r="P772">
        <v>47.909226254507203</v>
      </c>
      <c r="Q772">
        <v>2.4034664868850001E-3</v>
      </c>
    </row>
    <row r="773" spans="1:17" hidden="1" x14ac:dyDescent="0.3">
      <c r="A773" t="s">
        <v>1689</v>
      </c>
      <c r="B773" t="s">
        <v>1690</v>
      </c>
      <c r="C773" t="str">
        <f>IFERROR(VLOOKUP(Table1[[#This Row],[Ticker]],[1]!Table2[[Symbol]:[Industry]],2,FALSE),"-")</f>
        <v>-</v>
      </c>
      <c r="D773" t="s">
        <v>212</v>
      </c>
      <c r="E773">
        <v>4541.1949183349998</v>
      </c>
      <c r="F773">
        <v>591.95000000000005</v>
      </c>
      <c r="G773">
        <v>8.5690640508887306</v>
      </c>
      <c r="H773">
        <v>-5.3229015881255304</v>
      </c>
      <c r="I773">
        <v>1.9967658748522901</v>
      </c>
      <c r="J773">
        <v>-5.6805095181466996</v>
      </c>
      <c r="K773">
        <v>606.75453069403898</v>
      </c>
      <c r="L773">
        <v>545.96267558627505</v>
      </c>
      <c r="M773">
        <v>24.015170605333498</v>
      </c>
      <c r="N773">
        <v>0.80603837947604795</v>
      </c>
      <c r="O773">
        <v>18.760030407973598</v>
      </c>
      <c r="P773">
        <v>47.526479750778797</v>
      </c>
      <c r="Q773">
        <v>0.130543465825286</v>
      </c>
    </row>
    <row r="774" spans="1:17" hidden="1" x14ac:dyDescent="0.3">
      <c r="A774" t="s">
        <v>1691</v>
      </c>
      <c r="B774" t="s">
        <v>1692</v>
      </c>
      <c r="C774" t="str">
        <f>IFERROR(VLOOKUP(Table1[[#This Row],[Ticker]],[1]!Table2[[Symbol]:[Industry]],2,FALSE),"-")</f>
        <v>-</v>
      </c>
      <c r="D774" t="s">
        <v>296</v>
      </c>
      <c r="E774">
        <v>4516.0764281250003</v>
      </c>
      <c r="F774">
        <v>2568.0500000000002</v>
      </c>
      <c r="G774">
        <v>113.82055049752</v>
      </c>
      <c r="H774">
        <v>9.83498245057012</v>
      </c>
      <c r="I774">
        <v>56.481198517700903</v>
      </c>
      <c r="J774">
        <v>0.86035901509085499</v>
      </c>
      <c r="K774">
        <v>2280.2137898442002</v>
      </c>
      <c r="L774">
        <v>1748.93021423748</v>
      </c>
      <c r="M774">
        <v>50.011170284177602</v>
      </c>
      <c r="N774">
        <v>0.71256965328382305</v>
      </c>
      <c r="O774">
        <v>6.3530694495823603</v>
      </c>
      <c r="P774">
        <v>159.07187894073101</v>
      </c>
      <c r="Q774">
        <v>6.9920797226693004E-2</v>
      </c>
    </row>
    <row r="775" spans="1:17" hidden="1" x14ac:dyDescent="0.3">
      <c r="A775" t="s">
        <v>1693</v>
      </c>
      <c r="B775" t="s">
        <v>1694</v>
      </c>
      <c r="C775" t="str">
        <f>IFERROR(VLOOKUP(Table1[[#This Row],[Ticker]],[1]!Table2[[Symbol]:[Industry]],2,FALSE),"-")</f>
        <v>-</v>
      </c>
      <c r="E775">
        <v>4509.975244278</v>
      </c>
      <c r="F775">
        <v>84.18</v>
      </c>
      <c r="G775">
        <v>12713.1021868515</v>
      </c>
      <c r="H775">
        <v>49.688441404132099</v>
      </c>
      <c r="I775">
        <v>565.91218712140903</v>
      </c>
      <c r="J775">
        <v>11.6865405481967</v>
      </c>
      <c r="K775">
        <v>57.675039781156798</v>
      </c>
      <c r="L775">
        <v>31.3491601855707</v>
      </c>
      <c r="M775">
        <v>99.946211208946593</v>
      </c>
      <c r="N775">
        <v>2.14004537079555</v>
      </c>
      <c r="O775">
        <v>0</v>
      </c>
      <c r="P775">
        <v>13377.8354203935</v>
      </c>
      <c r="Q775">
        <v>0.36004479066185702</v>
      </c>
    </row>
    <row r="776" spans="1:17" hidden="1" x14ac:dyDescent="0.3">
      <c r="A776" t="s">
        <v>1695</v>
      </c>
      <c r="B776" t="s">
        <v>1696</v>
      </c>
      <c r="C776" t="str">
        <f>IFERROR(VLOOKUP(Table1[[#This Row],[Ticker]],[1]!Table2[[Symbol]:[Industry]],2,FALSE),"-")</f>
        <v>-</v>
      </c>
      <c r="D776" t="s">
        <v>130</v>
      </c>
      <c r="E776">
        <v>4505.9418158999997</v>
      </c>
      <c r="F776">
        <v>430.5</v>
      </c>
      <c r="G776">
        <v>-6.2490695561393403</v>
      </c>
      <c r="K776">
        <v>425.76520424318301</v>
      </c>
      <c r="L776">
        <v>384.46648021701702</v>
      </c>
      <c r="M776">
        <v>38.331602171758398</v>
      </c>
      <c r="N776">
        <v>1</v>
      </c>
      <c r="O776">
        <v>7.2938443670151001</v>
      </c>
      <c r="P776">
        <v>21.062992125984199</v>
      </c>
      <c r="Q776">
        <v>9.3594908740256E-2</v>
      </c>
    </row>
    <row r="777" spans="1:17" x14ac:dyDescent="0.3">
      <c r="A777" t="s">
        <v>1697</v>
      </c>
      <c r="B777" t="s">
        <v>1698</v>
      </c>
      <c r="C777" t="str">
        <f>IFERROR(VLOOKUP(Table1[[#This Row],[Ticker]],[1]!Table2[[Symbol]:[Industry]],2,FALSE),"-")</f>
        <v>-</v>
      </c>
      <c r="D777" t="s">
        <v>1443</v>
      </c>
      <c r="E777">
        <v>4496.4473941199903</v>
      </c>
      <c r="F777">
        <v>794.8</v>
      </c>
      <c r="G777">
        <v>9.3601198100801</v>
      </c>
      <c r="H777">
        <v>-12.334090842179201</v>
      </c>
      <c r="I777">
        <v>-21.492654741897301</v>
      </c>
      <c r="J777">
        <v>-4.5654779392444302</v>
      </c>
      <c r="K777">
        <v>889.79039376054698</v>
      </c>
      <c r="L777">
        <v>855.62451032298202</v>
      </c>
      <c r="M777">
        <v>18.807628904673599</v>
      </c>
      <c r="N777">
        <v>1.96671308053687</v>
      </c>
      <c r="O777">
        <v>39.141922496225398</v>
      </c>
      <c r="P777">
        <v>32.125342864267303</v>
      </c>
      <c r="Q777">
        <v>0.13398938400301799</v>
      </c>
    </row>
    <row r="778" spans="1:17" hidden="1" x14ac:dyDescent="0.3">
      <c r="A778" t="s">
        <v>1699</v>
      </c>
      <c r="B778" t="s">
        <v>1700</v>
      </c>
      <c r="C778" t="str">
        <f>IFERROR(VLOOKUP(Table1[[#This Row],[Ticker]],[1]!Table2[[Symbol]:[Industry]],2,FALSE),"-")</f>
        <v>-</v>
      </c>
      <c r="D778" t="s">
        <v>432</v>
      </c>
      <c r="E778">
        <v>4490.5655717529999</v>
      </c>
      <c r="F778">
        <v>121.01</v>
      </c>
      <c r="G778">
        <v>-36.649906927887798</v>
      </c>
      <c r="H778">
        <v>-4.3028584438536699</v>
      </c>
      <c r="I778">
        <v>-16.715691143624198</v>
      </c>
      <c r="J778">
        <v>1.3245164815558099</v>
      </c>
      <c r="K778">
        <v>124.20221906902</v>
      </c>
      <c r="M778">
        <v>27.461111933659001</v>
      </c>
      <c r="N778">
        <v>1.54458813073532</v>
      </c>
      <c r="O778">
        <v>26.9316585406164</v>
      </c>
      <c r="P778">
        <v>11.2735632183908</v>
      </c>
    </row>
    <row r="779" spans="1:17" x14ac:dyDescent="0.3">
      <c r="A779" t="s">
        <v>1701</v>
      </c>
      <c r="B779" t="s">
        <v>1702</v>
      </c>
      <c r="C779" t="str">
        <f>IFERROR(VLOOKUP(Table1[[#This Row],[Ticker]],[1]!Table2[[Symbol]:[Industry]],2,FALSE),"-")</f>
        <v>-</v>
      </c>
      <c r="D779" t="s">
        <v>248</v>
      </c>
      <c r="E779">
        <v>4489.4656823900004</v>
      </c>
      <c r="F779">
        <v>232.85</v>
      </c>
      <c r="G779">
        <v>12.485725606338701</v>
      </c>
      <c r="H779">
        <v>-3.8558213513538999</v>
      </c>
      <c r="I779">
        <v>-5.9192572528204002</v>
      </c>
      <c r="J779">
        <v>-5.4821314811953101</v>
      </c>
      <c r="K779">
        <v>243.88795826854599</v>
      </c>
      <c r="L779">
        <v>227.231225926186</v>
      </c>
      <c r="M779">
        <v>34.363208269634001</v>
      </c>
      <c r="N779">
        <v>1.016907206033</v>
      </c>
      <c r="O779">
        <v>25.1449430964139</v>
      </c>
      <c r="P779">
        <v>36.890064667842402</v>
      </c>
      <c r="Q779">
        <v>0.168019478925924</v>
      </c>
    </row>
    <row r="780" spans="1:17" hidden="1" x14ac:dyDescent="0.3">
      <c r="A780" t="s">
        <v>1703</v>
      </c>
      <c r="B780" t="s">
        <v>1704</v>
      </c>
      <c r="C780" t="str">
        <f>IFERROR(VLOOKUP(Table1[[#This Row],[Ticker]],[1]!Table2[[Symbol]:[Industry]],2,FALSE),"-")</f>
        <v>-</v>
      </c>
      <c r="D780" t="s">
        <v>956</v>
      </c>
      <c r="E780">
        <v>4471.7814195599904</v>
      </c>
      <c r="F780">
        <v>183.82</v>
      </c>
      <c r="G780">
        <v>196.94084293459599</v>
      </c>
      <c r="H780">
        <v>3.5710124137784099E-2</v>
      </c>
      <c r="I780">
        <v>47.3011462709079</v>
      </c>
      <c r="J780">
        <v>-4.1778591003417498</v>
      </c>
      <c r="K780">
        <v>176.156943040382</v>
      </c>
      <c r="L780">
        <v>129.78741030470701</v>
      </c>
      <c r="N780">
        <v>0.69047304351342198</v>
      </c>
      <c r="O780">
        <v>21.749537591121701</v>
      </c>
      <c r="P780">
        <v>248.231876736549</v>
      </c>
    </row>
    <row r="781" spans="1:17" x14ac:dyDescent="0.3">
      <c r="A781" t="s">
        <v>1705</v>
      </c>
      <c r="B781" t="s">
        <v>1706</v>
      </c>
      <c r="C781" t="str">
        <f>IFERROR(VLOOKUP(Table1[[#This Row],[Ticker]],[1]!Table2[[Symbol]:[Industry]],2,FALSE),"-")</f>
        <v>-</v>
      </c>
      <c r="D781" t="s">
        <v>121</v>
      </c>
      <c r="E781">
        <v>4468.3304959799998</v>
      </c>
      <c r="F781">
        <v>261.3</v>
      </c>
      <c r="G781">
        <v>49.089519634525999</v>
      </c>
      <c r="H781">
        <v>-5.7589612040324401</v>
      </c>
      <c r="I781">
        <v>-17.611202526743501</v>
      </c>
      <c r="J781">
        <v>-2.67176298646765</v>
      </c>
      <c r="K781">
        <v>277.85820628820198</v>
      </c>
      <c r="L781">
        <v>241.52646300125801</v>
      </c>
      <c r="M781">
        <v>28.990235780863799</v>
      </c>
      <c r="N781">
        <v>0.597171809003892</v>
      </c>
      <c r="O781">
        <v>22.6368159203979</v>
      </c>
      <c r="P781">
        <v>101.931993817619</v>
      </c>
      <c r="Q781">
        <v>6.8568805460829996E-2</v>
      </c>
    </row>
    <row r="782" spans="1:17" hidden="1" x14ac:dyDescent="0.3">
      <c r="A782" t="s">
        <v>1707</v>
      </c>
      <c r="B782" t="s">
        <v>1708</v>
      </c>
      <c r="C782" t="str">
        <f>IFERROR(VLOOKUP(Table1[[#This Row],[Ticker]],[1]!Table2[[Symbol]:[Industry]],2,FALSE),"-")</f>
        <v>-</v>
      </c>
      <c r="D782" t="s">
        <v>46</v>
      </c>
      <c r="E782">
        <v>4466.6204610449904</v>
      </c>
      <c r="F782">
        <v>804.35</v>
      </c>
      <c r="G782">
        <v>164.438942603935</v>
      </c>
      <c r="H782">
        <v>18.398930808184701</v>
      </c>
      <c r="I782">
        <v>27.107468250687099</v>
      </c>
      <c r="J782">
        <v>1.33120631085727</v>
      </c>
      <c r="K782">
        <v>661.03159459619997</v>
      </c>
      <c r="L782">
        <v>495.95314215792501</v>
      </c>
      <c r="M782">
        <v>59.361632845807499</v>
      </c>
      <c r="N782">
        <v>2.4595524637131301</v>
      </c>
      <c r="O782">
        <v>12.1153726611549</v>
      </c>
      <c r="P782">
        <v>226.30831643002</v>
      </c>
    </row>
    <row r="783" spans="1:17" hidden="1" x14ac:dyDescent="0.3">
      <c r="A783" t="s">
        <v>1709</v>
      </c>
      <c r="B783" t="s">
        <v>1710</v>
      </c>
      <c r="C783" t="str">
        <f>IFERROR(VLOOKUP(Table1[[#This Row],[Ticker]],[1]!Table2[[Symbol]:[Industry]],2,FALSE),"-")</f>
        <v>-</v>
      </c>
      <c r="D783" t="s">
        <v>385</v>
      </c>
      <c r="E783">
        <v>4462.8552522999998</v>
      </c>
      <c r="F783">
        <v>10503.95</v>
      </c>
      <c r="G783">
        <v>-10.0307654470398</v>
      </c>
      <c r="H783">
        <v>-5.6303295943756098</v>
      </c>
      <c r="I783">
        <v>8.41518532211572</v>
      </c>
      <c r="J783">
        <v>-1.30558292025359</v>
      </c>
      <c r="K783">
        <v>10798.8656454334</v>
      </c>
      <c r="L783">
        <v>9942.1533897705103</v>
      </c>
      <c r="M783">
        <v>31.234935856138499</v>
      </c>
      <c r="N783">
        <v>1.2483307234162999</v>
      </c>
      <c r="O783">
        <v>26.3991165228318</v>
      </c>
      <c r="P783">
        <v>26.056223935675501</v>
      </c>
      <c r="Q783">
        <v>-7.2179438846927998E-2</v>
      </c>
    </row>
    <row r="784" spans="1:17" hidden="1" x14ac:dyDescent="0.3">
      <c r="A784" t="s">
        <v>1711</v>
      </c>
      <c r="B784" t="s">
        <v>1712</v>
      </c>
      <c r="C784" t="str">
        <f>IFERROR(VLOOKUP(Table1[[#This Row],[Ticker]],[1]!Table2[[Symbol]:[Industry]],2,FALSE),"-")</f>
        <v>-</v>
      </c>
      <c r="D784" t="s">
        <v>212</v>
      </c>
      <c r="E784">
        <v>4458.6502439300002</v>
      </c>
      <c r="F784">
        <v>6565.1</v>
      </c>
      <c r="G784">
        <v>32.277266694721398</v>
      </c>
      <c r="H784">
        <v>-6.4076680221115501</v>
      </c>
      <c r="I784">
        <v>-14.634682307376201</v>
      </c>
      <c r="J784">
        <v>-6.1764312897703304</v>
      </c>
      <c r="K784">
        <v>7255.2098095034698</v>
      </c>
      <c r="L784">
        <v>6543.2587591860702</v>
      </c>
      <c r="M784">
        <v>28.2963474914419</v>
      </c>
      <c r="N784">
        <v>0.71294653212766002</v>
      </c>
      <c r="O784">
        <v>38.351281777886001</v>
      </c>
      <c r="P784">
        <v>82.363888888888894</v>
      </c>
      <c r="Q784">
        <v>0.111247035586257</v>
      </c>
    </row>
    <row r="785" spans="1:17" hidden="1" x14ac:dyDescent="0.3">
      <c r="A785" t="s">
        <v>1713</v>
      </c>
      <c r="B785" t="s">
        <v>1714</v>
      </c>
      <c r="C785" t="str">
        <f>IFERROR(VLOOKUP(Table1[[#This Row],[Ticker]],[1]!Table2[[Symbol]:[Industry]],2,FALSE),"-")</f>
        <v>-</v>
      </c>
      <c r="D785" t="s">
        <v>713</v>
      </c>
      <c r="E785">
        <v>4449.3999170859997</v>
      </c>
      <c r="F785">
        <v>267.61</v>
      </c>
      <c r="G785">
        <v>0.99065735735186</v>
      </c>
      <c r="H785">
        <v>1.40709262125013</v>
      </c>
      <c r="I785">
        <v>1.1699291444359099</v>
      </c>
      <c r="J785">
        <v>1.5322620501832001</v>
      </c>
      <c r="K785">
        <v>266.59389984983301</v>
      </c>
      <c r="L785">
        <v>246.70477995276801</v>
      </c>
      <c r="M785">
        <v>58.987597709054498</v>
      </c>
      <c r="N785">
        <v>0.89948323788899398</v>
      </c>
      <c r="O785">
        <v>4.2972983072381501</v>
      </c>
      <c r="P785">
        <v>29.186579773111202</v>
      </c>
      <c r="Q785">
        <v>3.7892634135868998E-2</v>
      </c>
    </row>
    <row r="786" spans="1:17" x14ac:dyDescent="0.3">
      <c r="A786" t="s">
        <v>1715</v>
      </c>
      <c r="B786" t="s">
        <v>1716</v>
      </c>
      <c r="C786" t="str">
        <f>IFERROR(VLOOKUP(Table1[[#This Row],[Ticker]],[1]!Table2[[Symbol]:[Industry]],2,FALSE),"-")</f>
        <v>-</v>
      </c>
      <c r="D786" t="s">
        <v>603</v>
      </c>
      <c r="E786">
        <v>4419.7048000000004</v>
      </c>
      <c r="F786">
        <v>1021</v>
      </c>
      <c r="G786">
        <v>33.976398433101402</v>
      </c>
      <c r="H786">
        <v>-5.4906329952820698</v>
      </c>
      <c r="I786">
        <v>8.7631501545870005</v>
      </c>
      <c r="J786">
        <v>-2.4319266483766699</v>
      </c>
      <c r="K786">
        <v>1117.23773347</v>
      </c>
      <c r="L786">
        <v>1009.08580823138</v>
      </c>
      <c r="M786">
        <v>28.017703590325699</v>
      </c>
      <c r="N786">
        <v>0.80568002497716296</v>
      </c>
      <c r="O786">
        <v>46.420176297747297</v>
      </c>
      <c r="P786">
        <v>71.856589799697005</v>
      </c>
      <c r="Q786">
        <v>0.16933083701573301</v>
      </c>
    </row>
    <row r="787" spans="1:17" x14ac:dyDescent="0.3">
      <c r="A787" t="s">
        <v>1717</v>
      </c>
      <c r="B787" t="s">
        <v>1718</v>
      </c>
      <c r="C787" t="str">
        <f>IFERROR(VLOOKUP(Table1[[#This Row],[Ticker]],[1]!Table2[[Symbol]:[Industry]],2,FALSE),"-")</f>
        <v>-</v>
      </c>
      <c r="D787" t="s">
        <v>924</v>
      </c>
      <c r="E787">
        <v>4413.35994605</v>
      </c>
      <c r="F787">
        <v>359.9</v>
      </c>
      <c r="G787">
        <v>-14.184001910219999</v>
      </c>
      <c r="H787">
        <v>4.6700937870099501</v>
      </c>
      <c r="I787">
        <v>-15.0329003045518</v>
      </c>
      <c r="J787">
        <v>5.5519371087692697</v>
      </c>
      <c r="K787">
        <v>326.74991789388702</v>
      </c>
      <c r="L787">
        <v>335.823259852918</v>
      </c>
      <c r="M787">
        <v>63.861787690467402</v>
      </c>
      <c r="N787">
        <v>2.0202992990425601</v>
      </c>
      <c r="O787">
        <v>25.006946373992701</v>
      </c>
      <c r="P787">
        <v>34.316103750699703</v>
      </c>
      <c r="Q787">
        <v>2.6532460613184001E-2</v>
      </c>
    </row>
    <row r="788" spans="1:17" x14ac:dyDescent="0.3">
      <c r="A788" t="s">
        <v>1719</v>
      </c>
      <c r="B788" t="s">
        <v>1720</v>
      </c>
      <c r="C788" t="str">
        <f>IFERROR(VLOOKUP(Table1[[#This Row],[Ticker]],[1]!Table2[[Symbol]:[Industry]],2,FALSE),"-")</f>
        <v>-</v>
      </c>
      <c r="D788" t="s">
        <v>583</v>
      </c>
      <c r="E788">
        <v>4410.5527894999996</v>
      </c>
      <c r="F788">
        <v>213.55</v>
      </c>
      <c r="G788">
        <v>62.4417170323023</v>
      </c>
      <c r="H788">
        <v>0.60020356338738801</v>
      </c>
      <c r="I788">
        <v>5.9619240905975701</v>
      </c>
      <c r="J788">
        <v>-5.33956144872149</v>
      </c>
      <c r="K788">
        <v>205.310779664118</v>
      </c>
      <c r="L788">
        <v>173.258048294292</v>
      </c>
      <c r="M788">
        <v>39.475486062070999</v>
      </c>
      <c r="N788">
        <v>1.0301265708863201</v>
      </c>
      <c r="O788">
        <v>13.884336221025499</v>
      </c>
      <c r="P788">
        <v>90.584560464078507</v>
      </c>
      <c r="Q788">
        <v>8.1693326556052007E-2</v>
      </c>
    </row>
    <row r="789" spans="1:17" hidden="1" x14ac:dyDescent="0.3">
      <c r="A789" t="s">
        <v>1721</v>
      </c>
      <c r="B789" t="s">
        <v>1722</v>
      </c>
      <c r="C789" t="str">
        <f>IFERROR(VLOOKUP(Table1[[#This Row],[Ticker]],[1]!Table2[[Symbol]:[Industry]],2,FALSE),"-")</f>
        <v>-</v>
      </c>
      <c r="D789" t="s">
        <v>310</v>
      </c>
      <c r="E789">
        <v>4408.7195480999999</v>
      </c>
      <c r="F789">
        <v>233.25</v>
      </c>
      <c r="G789">
        <v>130.76651709816599</v>
      </c>
      <c r="H789">
        <v>-17.615175320884799</v>
      </c>
      <c r="I789">
        <v>124.54370942499</v>
      </c>
      <c r="J789">
        <v>-6.0783382543870399</v>
      </c>
      <c r="K789">
        <v>241.71321481162701</v>
      </c>
      <c r="L789">
        <v>160.03359053536599</v>
      </c>
      <c r="M789">
        <v>15.7751286851193</v>
      </c>
      <c r="N789">
        <v>0.28082327885059799</v>
      </c>
      <c r="O789">
        <v>40.107181136119998</v>
      </c>
      <c r="P789">
        <v>202.92207792207699</v>
      </c>
      <c r="Q789">
        <v>0.131639789513154</v>
      </c>
    </row>
    <row r="790" spans="1:17" hidden="1" x14ac:dyDescent="0.3">
      <c r="A790" t="s">
        <v>1723</v>
      </c>
      <c r="B790" t="s">
        <v>1724</v>
      </c>
      <c r="C790" t="str">
        <f>IFERROR(VLOOKUP(Table1[[#This Row],[Ticker]],[1]!Table2[[Symbol]:[Industry]],2,FALSE),"-")</f>
        <v>-</v>
      </c>
      <c r="D790" t="s">
        <v>392</v>
      </c>
      <c r="E790">
        <v>4373.5894799999996</v>
      </c>
      <c r="F790">
        <v>1140</v>
      </c>
      <c r="G790">
        <v>-46.2052041455891</v>
      </c>
      <c r="H790">
        <v>-7.11553839566802</v>
      </c>
      <c r="I790">
        <v>-24.551992209668601</v>
      </c>
      <c r="J790">
        <v>-2.4234605632260098</v>
      </c>
      <c r="K790">
        <v>1170.5954571985001</v>
      </c>
      <c r="L790">
        <v>1225.6035524387501</v>
      </c>
      <c r="M790">
        <v>25.019481597831899</v>
      </c>
      <c r="N790">
        <v>0.298294853990133</v>
      </c>
      <c r="O790">
        <v>36.394736842105203</v>
      </c>
      <c r="P790">
        <v>14.2456281004158</v>
      </c>
      <c r="Q790">
        <v>-6.1068295581469999E-2</v>
      </c>
    </row>
    <row r="791" spans="1:17" x14ac:dyDescent="0.3">
      <c r="A791" t="s">
        <v>1725</v>
      </c>
      <c r="B791" t="s">
        <v>1726</v>
      </c>
      <c r="C791" t="str">
        <f>IFERROR(VLOOKUP(Table1[[#This Row],[Ticker]],[1]!Table2[[Symbol]:[Industry]],2,FALSE),"-")</f>
        <v>-</v>
      </c>
      <c r="D791" t="s">
        <v>1727</v>
      </c>
      <c r="E791">
        <v>4363.5506246160003</v>
      </c>
      <c r="F791">
        <v>64.540000000000006</v>
      </c>
      <c r="G791">
        <v>12.0893736455055</v>
      </c>
      <c r="H791">
        <v>-7.2535989056579897</v>
      </c>
      <c r="I791">
        <v>-12.6465269513044</v>
      </c>
      <c r="J791">
        <v>-7.0745184096671396</v>
      </c>
      <c r="K791">
        <v>70.755958887845495</v>
      </c>
      <c r="L791">
        <v>63.359399089001798</v>
      </c>
      <c r="M791">
        <v>21.029691159978299</v>
      </c>
      <c r="N791">
        <v>0.88491246885206398</v>
      </c>
      <c r="O791">
        <v>30.4462348930895</v>
      </c>
      <c r="P791">
        <v>48.0275229357798</v>
      </c>
      <c r="Q791">
        <v>7.1694986191001994E-2</v>
      </c>
    </row>
    <row r="792" spans="1:17" x14ac:dyDescent="0.3">
      <c r="A792" t="s">
        <v>1728</v>
      </c>
      <c r="B792" t="s">
        <v>1729</v>
      </c>
      <c r="C792" t="str">
        <f>IFERROR(VLOOKUP(Table1[[#This Row],[Ticker]],[1]!Table2[[Symbol]:[Industry]],2,FALSE),"-")</f>
        <v>-</v>
      </c>
      <c r="D792" t="s">
        <v>54</v>
      </c>
      <c r="E792">
        <v>4358.1917640000001</v>
      </c>
      <c r="F792">
        <v>433</v>
      </c>
      <c r="G792">
        <v>-49.758754292158997</v>
      </c>
      <c r="H792">
        <v>-3.0284764676092899</v>
      </c>
      <c r="I792">
        <v>-35.403702456869098</v>
      </c>
      <c r="J792">
        <v>2.8266834045251898</v>
      </c>
      <c r="K792">
        <v>451.77838061337599</v>
      </c>
      <c r="L792">
        <v>494.92465599142901</v>
      </c>
      <c r="M792">
        <v>41.1784418554601</v>
      </c>
      <c r="N792">
        <v>0.84982057839101099</v>
      </c>
      <c r="O792">
        <v>55.854503464203198</v>
      </c>
      <c r="P792">
        <v>4.0365209034118203</v>
      </c>
    </row>
    <row r="793" spans="1:17" hidden="1" x14ac:dyDescent="0.3">
      <c r="A793" t="s">
        <v>1730</v>
      </c>
      <c r="B793" t="s">
        <v>1731</v>
      </c>
      <c r="C793" t="str">
        <f>IFERROR(VLOOKUP(Table1[[#This Row],[Ticker]],[1]!Table2[[Symbol]:[Industry]],2,FALSE),"-")</f>
        <v>-</v>
      </c>
      <c r="D793" t="s">
        <v>603</v>
      </c>
      <c r="E793">
        <v>4349.4924312900002</v>
      </c>
      <c r="F793">
        <v>626.54999999999995</v>
      </c>
      <c r="G793">
        <v>25.628026350289499</v>
      </c>
      <c r="H793">
        <v>14.6538929964719</v>
      </c>
      <c r="I793">
        <v>39.1514270651668</v>
      </c>
      <c r="J793">
        <v>-7.0843216418366897</v>
      </c>
      <c r="M793">
        <v>42.826008583426599</v>
      </c>
      <c r="O793">
        <v>20.956029047961</v>
      </c>
      <c r="P793">
        <v>68.699515347334398</v>
      </c>
    </row>
    <row r="794" spans="1:17" x14ac:dyDescent="0.3">
      <c r="A794" t="s">
        <v>1732</v>
      </c>
      <c r="B794" t="s">
        <v>1733</v>
      </c>
      <c r="C794" t="str">
        <f>IFERROR(VLOOKUP(Table1[[#This Row],[Ticker]],[1]!Table2[[Symbol]:[Industry]],2,FALSE),"-")</f>
        <v>-</v>
      </c>
      <c r="D794" t="s">
        <v>46</v>
      </c>
      <c r="E794">
        <v>4316.5361963189998</v>
      </c>
      <c r="F794">
        <v>53.47</v>
      </c>
      <c r="G794">
        <v>-17.7398064436072</v>
      </c>
      <c r="H794">
        <v>-13.1921701008997</v>
      </c>
      <c r="I794">
        <v>-39.375402199338602</v>
      </c>
      <c r="J794">
        <v>-7.7852435450723201</v>
      </c>
      <c r="K794">
        <v>61.208321627264397</v>
      </c>
      <c r="L794">
        <v>57.971484167527997</v>
      </c>
      <c r="M794">
        <v>16.194603671832599</v>
      </c>
      <c r="N794">
        <v>0.64803547126081296</v>
      </c>
      <c r="O794">
        <v>47.746399850383398</v>
      </c>
      <c r="P794">
        <v>27.158145065398301</v>
      </c>
      <c r="Q794">
        <v>0.11157151082163</v>
      </c>
    </row>
    <row r="795" spans="1:17" hidden="1" x14ac:dyDescent="0.3">
      <c r="A795" t="s">
        <v>1734</v>
      </c>
      <c r="B795" t="s">
        <v>1735</v>
      </c>
      <c r="C795" t="str">
        <f>IFERROR(VLOOKUP(Table1[[#This Row],[Ticker]],[1]!Table2[[Symbol]:[Industry]],2,FALSE),"-")</f>
        <v>-</v>
      </c>
      <c r="D795" t="s">
        <v>1487</v>
      </c>
      <c r="E795">
        <v>4316.3490134399999</v>
      </c>
      <c r="F795">
        <v>361.6</v>
      </c>
      <c r="G795">
        <v>-27.489539807032301</v>
      </c>
      <c r="H795">
        <v>-4.1955775047409203</v>
      </c>
      <c r="I795">
        <v>-7.5489912121318197</v>
      </c>
      <c r="J795">
        <v>4.2699745972355796</v>
      </c>
      <c r="K795">
        <v>358.05949154621902</v>
      </c>
      <c r="L795">
        <v>351.22420271932401</v>
      </c>
      <c r="M795">
        <v>43.768157258592197</v>
      </c>
      <c r="N795">
        <v>1.02072686959536</v>
      </c>
      <c r="O795">
        <v>16.150442477875998</v>
      </c>
      <c r="P795">
        <v>26.765994741454801</v>
      </c>
      <c r="Q795">
        <v>6.1982381206516002E-2</v>
      </c>
    </row>
    <row r="796" spans="1:17" x14ac:dyDescent="0.3">
      <c r="A796" t="s">
        <v>1736</v>
      </c>
      <c r="B796" t="s">
        <v>1737</v>
      </c>
      <c r="C796" t="str">
        <f>IFERROR(VLOOKUP(Table1[[#This Row],[Ticker]],[1]!Table2[[Symbol]:[Industry]],2,FALSE),"-")</f>
        <v>-</v>
      </c>
      <c r="D796" t="s">
        <v>54</v>
      </c>
      <c r="E796">
        <v>4287.9348344399996</v>
      </c>
      <c r="F796">
        <v>601.35</v>
      </c>
      <c r="G796">
        <v>-48.946556699106203</v>
      </c>
      <c r="H796">
        <v>-17.160095955805499</v>
      </c>
      <c r="I796">
        <v>-47.467578597804398</v>
      </c>
      <c r="J796">
        <v>-5.8238133055767198</v>
      </c>
      <c r="K796">
        <v>728.00253704990803</v>
      </c>
      <c r="L796">
        <v>813.98723989386497</v>
      </c>
      <c r="M796">
        <v>10.5854966529231</v>
      </c>
      <c r="N796">
        <v>1.4810184780980999</v>
      </c>
      <c r="O796">
        <v>106.73484659515999</v>
      </c>
      <c r="P796">
        <v>0.67805123053743499</v>
      </c>
      <c r="Q796">
        <v>-1.7342493392801001E-2</v>
      </c>
    </row>
    <row r="797" spans="1:17" hidden="1" x14ac:dyDescent="0.3">
      <c r="A797" t="s">
        <v>1738</v>
      </c>
      <c r="B797" t="s">
        <v>1739</v>
      </c>
      <c r="C797" t="str">
        <f>IFERROR(VLOOKUP(Table1[[#This Row],[Ticker]],[1]!Table2[[Symbol]:[Industry]],2,FALSE),"-")</f>
        <v>-</v>
      </c>
      <c r="D797" t="s">
        <v>1740</v>
      </c>
      <c r="E797">
        <v>4287.7845749999997</v>
      </c>
      <c r="F797">
        <v>382.65</v>
      </c>
      <c r="G797">
        <v>148.04784553771901</v>
      </c>
      <c r="H797">
        <v>-10.4199118192825</v>
      </c>
      <c r="I797">
        <v>-33.144306940521403</v>
      </c>
      <c r="J797">
        <v>8.3689672076785708</v>
      </c>
      <c r="K797">
        <v>416.45168064536603</v>
      </c>
      <c r="L797">
        <v>408.25494614424201</v>
      </c>
      <c r="M797">
        <v>47.941113558516101</v>
      </c>
      <c r="N797">
        <v>1.17316468506046</v>
      </c>
      <c r="O797">
        <v>66.862668234679205</v>
      </c>
      <c r="P797">
        <v>170.97939239430599</v>
      </c>
      <c r="Q797">
        <v>0.28426992268425599</v>
      </c>
    </row>
    <row r="798" spans="1:17" hidden="1" x14ac:dyDescent="0.3">
      <c r="A798" t="s">
        <v>1741</v>
      </c>
      <c r="B798" t="s">
        <v>1742</v>
      </c>
      <c r="C798" t="str">
        <f>IFERROR(VLOOKUP(Table1[[#This Row],[Ticker]],[1]!Table2[[Symbol]:[Industry]],2,FALSE),"-")</f>
        <v>-</v>
      </c>
      <c r="D798" t="s">
        <v>130</v>
      </c>
      <c r="E798">
        <v>4273.5489215999996</v>
      </c>
      <c r="F798">
        <v>2105.6</v>
      </c>
      <c r="G798">
        <v>36.722697371339201</v>
      </c>
      <c r="H798">
        <v>0.417689582629439</v>
      </c>
      <c r="I798">
        <v>29.593702287126099</v>
      </c>
      <c r="J798">
        <v>-1.8465998104722501</v>
      </c>
      <c r="K798">
        <v>2117.3444260271399</v>
      </c>
      <c r="L798">
        <v>1794.84915104369</v>
      </c>
      <c r="M798">
        <v>39.520001714823103</v>
      </c>
      <c r="N798">
        <v>1.0996615707783799</v>
      </c>
      <c r="O798">
        <v>13.0794072948328</v>
      </c>
      <c r="P798">
        <v>75.029093931836996</v>
      </c>
      <c r="Q798">
        <v>0.30478105587337501</v>
      </c>
    </row>
    <row r="799" spans="1:17" hidden="1" x14ac:dyDescent="0.3">
      <c r="A799" t="s">
        <v>1743</v>
      </c>
      <c r="B799" t="s">
        <v>1744</v>
      </c>
      <c r="C799" t="str">
        <f>IFERROR(VLOOKUP(Table1[[#This Row],[Ticker]],[1]!Table2[[Symbol]:[Industry]],2,FALSE),"-")</f>
        <v>-</v>
      </c>
      <c r="D799" t="s">
        <v>1443</v>
      </c>
      <c r="E799">
        <v>4270.2228847339902</v>
      </c>
      <c r="F799">
        <v>78.739999999999995</v>
      </c>
      <c r="G799">
        <v>7.1097413349906402</v>
      </c>
      <c r="H799">
        <v>2.2894857401162398</v>
      </c>
      <c r="I799">
        <v>-13.3837558978068</v>
      </c>
      <c r="J799">
        <v>-3.8889311439697898</v>
      </c>
      <c r="K799">
        <v>78.371555284000905</v>
      </c>
      <c r="L799">
        <v>71.657738595118403</v>
      </c>
      <c r="M799">
        <v>47.750108133043597</v>
      </c>
      <c r="N799">
        <v>1.75200518411638</v>
      </c>
      <c r="O799">
        <v>15.189230378460699</v>
      </c>
      <c r="P799">
        <v>83.5431235431235</v>
      </c>
      <c r="Q799">
        <v>0.171189011730357</v>
      </c>
    </row>
    <row r="800" spans="1:17" hidden="1" x14ac:dyDescent="0.3">
      <c r="A800" t="s">
        <v>1745</v>
      </c>
      <c r="B800" t="s">
        <v>1746</v>
      </c>
      <c r="C800" t="str">
        <f>IFERROR(VLOOKUP(Table1[[#This Row],[Ticker]],[1]!Table2[[Symbol]:[Industry]],2,FALSE),"-")</f>
        <v>-</v>
      </c>
      <c r="D800" t="s">
        <v>27</v>
      </c>
      <c r="E800">
        <v>4268.88</v>
      </c>
      <c r="F800">
        <v>67.760000000000005</v>
      </c>
      <c r="G800">
        <v>203.62267001088301</v>
      </c>
      <c r="H800">
        <v>74.6746711563856</v>
      </c>
      <c r="I800">
        <v>33.244485437237998</v>
      </c>
      <c r="J800">
        <v>-15.0942020431619</v>
      </c>
      <c r="K800">
        <v>57.905033221632003</v>
      </c>
      <c r="L800">
        <v>41.796613717809599</v>
      </c>
      <c r="M800">
        <v>37.500736285589703</v>
      </c>
      <c r="N800">
        <v>1.2543589127003401</v>
      </c>
      <c r="O800">
        <v>50.427981109799198</v>
      </c>
      <c r="P800">
        <v>241.36020151133499</v>
      </c>
      <c r="Q800">
        <v>0.106744337015199</v>
      </c>
    </row>
    <row r="801" spans="1:17" x14ac:dyDescent="0.3">
      <c r="A801" t="s">
        <v>1747</v>
      </c>
      <c r="B801" t="s">
        <v>1748</v>
      </c>
      <c r="C801" t="str">
        <f>IFERROR(VLOOKUP(Table1[[#This Row],[Ticker]],[1]!Table2[[Symbol]:[Industry]],2,FALSE),"-")</f>
        <v>-</v>
      </c>
      <c r="D801" t="s">
        <v>539</v>
      </c>
      <c r="E801">
        <v>4264.1251645499997</v>
      </c>
      <c r="F801">
        <v>372.25</v>
      </c>
      <c r="G801">
        <v>1.02782710278739</v>
      </c>
      <c r="H801">
        <v>-6.9872754429849699</v>
      </c>
      <c r="I801">
        <v>5.5015621466068101</v>
      </c>
      <c r="J801">
        <v>-2.04366877570651</v>
      </c>
      <c r="K801">
        <v>372.14125303734897</v>
      </c>
      <c r="L801">
        <v>357.07852796836801</v>
      </c>
      <c r="M801">
        <v>50.164744000559601</v>
      </c>
      <c r="N801">
        <v>0.86362847222328998</v>
      </c>
      <c r="O801">
        <v>23.263935527199401</v>
      </c>
      <c r="P801">
        <v>35.363636363636303</v>
      </c>
      <c r="Q801">
        <v>0.123235496612007</v>
      </c>
    </row>
    <row r="802" spans="1:17" hidden="1" x14ac:dyDescent="0.3">
      <c r="A802" t="s">
        <v>1749</v>
      </c>
      <c r="B802" t="s">
        <v>1750</v>
      </c>
      <c r="C802" t="str">
        <f>IFERROR(VLOOKUP(Table1[[#This Row],[Ticker]],[1]!Table2[[Symbol]:[Industry]],2,FALSE),"-")</f>
        <v>-</v>
      </c>
      <c r="D802" t="s">
        <v>1751</v>
      </c>
      <c r="E802">
        <v>4251.5801686320001</v>
      </c>
      <c r="F802">
        <v>141.78</v>
      </c>
      <c r="G802">
        <v>17.108493183453401</v>
      </c>
      <c r="H802">
        <v>-3.9861995472149698</v>
      </c>
      <c r="I802">
        <v>-4.7348349567701904</v>
      </c>
      <c r="J802">
        <v>-2.5023254781302402</v>
      </c>
      <c r="K802">
        <v>127.499587097881</v>
      </c>
      <c r="L802">
        <v>112.109523290059</v>
      </c>
      <c r="M802">
        <v>55.0837101506729</v>
      </c>
      <c r="N802">
        <v>0.31991668770069898</v>
      </c>
      <c r="O802">
        <v>11.4402595570602</v>
      </c>
      <c r="P802">
        <v>79.015151515151501</v>
      </c>
      <c r="Q802">
        <v>8.6863345790512997E-2</v>
      </c>
    </row>
    <row r="803" spans="1:17" x14ac:dyDescent="0.3">
      <c r="A803" t="s">
        <v>1752</v>
      </c>
      <c r="B803" t="s">
        <v>1753</v>
      </c>
      <c r="C803" t="str">
        <f>IFERROR(VLOOKUP(Table1[[#This Row],[Ticker]],[1]!Table2[[Symbol]:[Industry]],2,FALSE),"-")</f>
        <v>-</v>
      </c>
      <c r="D803" t="s">
        <v>127</v>
      </c>
      <c r="E803">
        <v>4245.1838868249997</v>
      </c>
      <c r="F803">
        <v>898.45</v>
      </c>
      <c r="G803">
        <v>47.827742319503898</v>
      </c>
      <c r="H803">
        <v>3.3543889638968198</v>
      </c>
      <c r="I803">
        <v>18.1220170946285</v>
      </c>
      <c r="J803">
        <v>1.46982797219622</v>
      </c>
      <c r="K803">
        <v>837.38945861599802</v>
      </c>
      <c r="L803">
        <v>754.40001916297399</v>
      </c>
      <c r="M803">
        <v>64.380080590385504</v>
      </c>
      <c r="N803">
        <v>0.61393889918016398</v>
      </c>
      <c r="O803">
        <v>8.3644053647949193</v>
      </c>
      <c r="P803">
        <v>85.591819871927299</v>
      </c>
      <c r="Q803">
        <v>-5.4541539354415997E-2</v>
      </c>
    </row>
    <row r="804" spans="1:17" x14ac:dyDescent="0.3">
      <c r="A804" t="s">
        <v>1754</v>
      </c>
      <c r="B804" t="s">
        <v>1755</v>
      </c>
      <c r="C804" t="str">
        <f>IFERROR(VLOOKUP(Table1[[#This Row],[Ticker]],[1]!Table2[[Symbol]:[Industry]],2,FALSE),"-")</f>
        <v>-</v>
      </c>
      <c r="D804" t="s">
        <v>130</v>
      </c>
      <c r="E804">
        <v>4243.2669031599999</v>
      </c>
      <c r="F804">
        <v>235.45</v>
      </c>
      <c r="G804">
        <v>-25.778668787677901</v>
      </c>
      <c r="H804">
        <v>-10.296406079631</v>
      </c>
      <c r="I804">
        <v>-10.3755488756735</v>
      </c>
      <c r="J804">
        <v>-0.18414634543498101</v>
      </c>
      <c r="K804">
        <v>235.861150582703</v>
      </c>
      <c r="L804">
        <v>212.41264572848399</v>
      </c>
      <c r="M804">
        <v>35.6151423174407</v>
      </c>
      <c r="N804">
        <v>1.00360821500736</v>
      </c>
      <c r="O804">
        <v>16.776385644510501</v>
      </c>
      <c r="P804">
        <v>48.035209053756603</v>
      </c>
      <c r="Q804">
        <v>8.8654778308473001E-2</v>
      </c>
    </row>
    <row r="805" spans="1:17" hidden="1" x14ac:dyDescent="0.3">
      <c r="A805" t="s">
        <v>1756</v>
      </c>
      <c r="B805" t="s">
        <v>1757</v>
      </c>
      <c r="C805" t="str">
        <f>IFERROR(VLOOKUP(Table1[[#This Row],[Ticker]],[1]!Table2[[Symbol]:[Industry]],2,FALSE),"-")</f>
        <v>-</v>
      </c>
      <c r="D805" t="s">
        <v>385</v>
      </c>
      <c r="E805">
        <v>4215.2349475000001</v>
      </c>
      <c r="F805">
        <v>338.75</v>
      </c>
      <c r="G805">
        <v>158.09549810774001</v>
      </c>
      <c r="H805">
        <v>35.983042824998599</v>
      </c>
      <c r="I805">
        <v>112.599259566584</v>
      </c>
      <c r="J805">
        <v>-2.8117622664867601</v>
      </c>
      <c r="K805">
        <v>278.41960577647899</v>
      </c>
      <c r="L805">
        <v>205.02501715858401</v>
      </c>
      <c r="M805">
        <v>53.188680678734798</v>
      </c>
      <c r="N805">
        <v>2.2987399542701499</v>
      </c>
      <c r="O805">
        <v>17.785977859778601</v>
      </c>
      <c r="P805">
        <v>198.47129829507901</v>
      </c>
      <c r="Q805">
        <v>0.17829500483837701</v>
      </c>
    </row>
    <row r="806" spans="1:17" hidden="1" x14ac:dyDescent="0.3">
      <c r="A806" t="s">
        <v>1758</v>
      </c>
      <c r="B806" t="s">
        <v>1759</v>
      </c>
      <c r="C806" t="str">
        <f>IFERROR(VLOOKUP(Table1[[#This Row],[Ticker]],[1]!Table2[[Symbol]:[Industry]],2,FALSE),"-")</f>
        <v>-</v>
      </c>
      <c r="D806" t="s">
        <v>136</v>
      </c>
      <c r="E806">
        <v>4196.3832810900003</v>
      </c>
      <c r="F806">
        <v>90.09</v>
      </c>
      <c r="G806">
        <v>79.973858548818797</v>
      </c>
      <c r="H806">
        <v>5.86578310057679</v>
      </c>
      <c r="I806">
        <v>93.497259263696094</v>
      </c>
      <c r="J806">
        <v>-5.5203515431908201</v>
      </c>
      <c r="K806">
        <v>86.037403609844404</v>
      </c>
      <c r="M806">
        <v>31.115631809644601</v>
      </c>
      <c r="N806">
        <v>0.92378819740817697</v>
      </c>
      <c r="O806">
        <v>20.490620490620401</v>
      </c>
      <c r="P806">
        <v>150.25</v>
      </c>
    </row>
    <row r="807" spans="1:17" hidden="1" x14ac:dyDescent="0.3">
      <c r="A807" t="s">
        <v>1760</v>
      </c>
      <c r="B807" t="s">
        <v>1761</v>
      </c>
      <c r="C807" t="str">
        <f>IFERROR(VLOOKUP(Table1[[#This Row],[Ticker]],[1]!Table2[[Symbol]:[Industry]],2,FALSE),"-")</f>
        <v>-</v>
      </c>
      <c r="D807" t="s">
        <v>116</v>
      </c>
      <c r="E807">
        <v>4169.8852420499998</v>
      </c>
      <c r="F807">
        <v>334.65</v>
      </c>
      <c r="G807">
        <v>-30.6652110418636</v>
      </c>
      <c r="H807">
        <v>4.8390548913061497</v>
      </c>
      <c r="I807">
        <v>-17.141810326986299</v>
      </c>
      <c r="J807">
        <v>2.0213438355689699</v>
      </c>
      <c r="K807">
        <v>334.83306295257398</v>
      </c>
      <c r="M807">
        <v>43.387968855351602</v>
      </c>
      <c r="N807">
        <v>1.3330115572150101</v>
      </c>
      <c r="O807">
        <v>17.391304347826001</v>
      </c>
      <c r="P807">
        <v>11.160936721474799</v>
      </c>
    </row>
    <row r="808" spans="1:17" hidden="1" x14ac:dyDescent="0.3">
      <c r="A808" t="s">
        <v>1762</v>
      </c>
      <c r="B808" t="s">
        <v>1763</v>
      </c>
      <c r="C808" t="str">
        <f>IFERROR(VLOOKUP(Table1[[#This Row],[Ticker]],[1]!Table2[[Symbol]:[Industry]],2,FALSE),"-")</f>
        <v>-</v>
      </c>
      <c r="D808" t="s">
        <v>98</v>
      </c>
      <c r="E808">
        <v>4139.8814045700001</v>
      </c>
      <c r="F808">
        <v>3302.1</v>
      </c>
      <c r="G808">
        <v>69.610727195891499</v>
      </c>
      <c r="H808">
        <v>3.0252994864254901E-4</v>
      </c>
      <c r="I808">
        <v>10.1357039804737</v>
      </c>
      <c r="J808">
        <v>-0.36852873165222599</v>
      </c>
      <c r="K808">
        <v>3095.8180815671899</v>
      </c>
      <c r="L808">
        <v>2623.9460851682202</v>
      </c>
      <c r="M808">
        <v>41.498052208514601</v>
      </c>
      <c r="N808">
        <v>0.65754094812283104</v>
      </c>
      <c r="O808">
        <v>8.0524514702764893</v>
      </c>
      <c r="P808">
        <v>108.815252790337</v>
      </c>
      <c r="Q808">
        <v>0.21531746626533799</v>
      </c>
    </row>
    <row r="809" spans="1:17" hidden="1" x14ac:dyDescent="0.3">
      <c r="A809" t="s">
        <v>1764</v>
      </c>
      <c r="B809" t="s">
        <v>1765</v>
      </c>
      <c r="C809" t="str">
        <f>IFERROR(VLOOKUP(Table1[[#This Row],[Ticker]],[1]!Table2[[Symbol]:[Industry]],2,FALSE),"-")</f>
        <v>-</v>
      </c>
      <c r="D809" t="s">
        <v>153</v>
      </c>
      <c r="E809">
        <v>4128.0847425510001</v>
      </c>
      <c r="F809">
        <v>52.03</v>
      </c>
      <c r="G809">
        <v>44.690875823825799</v>
      </c>
      <c r="H809">
        <v>-1.9092091957956601</v>
      </c>
      <c r="I809">
        <v>-37.043751148663397</v>
      </c>
      <c r="J809">
        <v>-6.3580525536759396</v>
      </c>
      <c r="K809">
        <v>55.717910947997503</v>
      </c>
      <c r="L809">
        <v>54.665653644084202</v>
      </c>
      <c r="M809">
        <v>29.348439490409099</v>
      </c>
      <c r="N809">
        <v>1.17908959800397</v>
      </c>
      <c r="O809">
        <v>48.952527388045297</v>
      </c>
      <c r="P809">
        <v>73.375541486171201</v>
      </c>
      <c r="Q809">
        <v>-3.9923455528844999E-2</v>
      </c>
    </row>
    <row r="810" spans="1:17" hidden="1" x14ac:dyDescent="0.3">
      <c r="A810" t="s">
        <v>1766</v>
      </c>
      <c r="B810" t="s">
        <v>1767</v>
      </c>
      <c r="C810" t="str">
        <f>IFERROR(VLOOKUP(Table1[[#This Row],[Ticker]],[1]!Table2[[Symbol]:[Industry]],2,FALSE),"-")</f>
        <v>-</v>
      </c>
      <c r="D810" t="s">
        <v>265</v>
      </c>
      <c r="E810">
        <v>4127.6720280949903</v>
      </c>
      <c r="F810">
        <v>4069.45</v>
      </c>
      <c r="G810">
        <v>60.216138734898301</v>
      </c>
      <c r="H810">
        <v>-4.22663774059557</v>
      </c>
      <c r="I810">
        <v>62.519862476977202</v>
      </c>
      <c r="J810">
        <v>2.5328689855945301</v>
      </c>
      <c r="K810">
        <v>3639.02391981236</v>
      </c>
      <c r="L810">
        <v>2898.7914688933402</v>
      </c>
      <c r="M810">
        <v>57.502145245988601</v>
      </c>
      <c r="N810">
        <v>0.36451259996981999</v>
      </c>
      <c r="O810">
        <v>4.3138507660740402</v>
      </c>
      <c r="P810">
        <v>89.660475846479997</v>
      </c>
      <c r="Q810">
        <v>0.114527727162604</v>
      </c>
    </row>
    <row r="811" spans="1:17" hidden="1" x14ac:dyDescent="0.3">
      <c r="A811" t="s">
        <v>1768</v>
      </c>
      <c r="B811" t="s">
        <v>1769</v>
      </c>
      <c r="C811" t="str">
        <f>IFERROR(VLOOKUP(Table1[[#This Row],[Ticker]],[1]!Table2[[Symbol]:[Industry]],2,FALSE),"-")</f>
        <v>-</v>
      </c>
      <c r="D811" t="s">
        <v>465</v>
      </c>
      <c r="E811">
        <v>4112.6054785349997</v>
      </c>
      <c r="F811">
        <v>901.05</v>
      </c>
      <c r="G811">
        <v>158.43075672960899</v>
      </c>
      <c r="H811">
        <v>23.235517507821001</v>
      </c>
      <c r="I811">
        <v>37.259063103834698</v>
      </c>
      <c r="J811">
        <v>-6.2166206999015099</v>
      </c>
      <c r="K811">
        <v>790.18121539055403</v>
      </c>
      <c r="L811">
        <v>636.41881844003206</v>
      </c>
      <c r="M811">
        <v>45.125186323161898</v>
      </c>
      <c r="N811">
        <v>1.6095022037904501</v>
      </c>
      <c r="O811">
        <v>16.425281615892501</v>
      </c>
      <c r="P811">
        <v>182.54938852304701</v>
      </c>
      <c r="Q811">
        <v>0.14383567242127501</v>
      </c>
    </row>
    <row r="812" spans="1:17" x14ac:dyDescent="0.3">
      <c r="A812" t="s">
        <v>1770</v>
      </c>
      <c r="B812" t="s">
        <v>1771</v>
      </c>
      <c r="C812" t="str">
        <f>IFERROR(VLOOKUP(Table1[[#This Row],[Ticker]],[1]!Table2[[Symbol]:[Industry]],2,FALSE),"-")</f>
        <v>-</v>
      </c>
      <c r="D812" t="s">
        <v>296</v>
      </c>
      <c r="E812">
        <v>4101.9643839</v>
      </c>
      <c r="F812">
        <v>2413.65</v>
      </c>
      <c r="G812">
        <v>86.759604700687206</v>
      </c>
      <c r="H812">
        <v>5.6715631444250301</v>
      </c>
      <c r="I812">
        <v>28.7555105170388</v>
      </c>
      <c r="J812">
        <v>-4.18644512676729</v>
      </c>
      <c r="K812">
        <v>2248.5127403210799</v>
      </c>
      <c r="L812">
        <v>1759.8052079194099</v>
      </c>
      <c r="M812">
        <v>39.917081943520202</v>
      </c>
      <c r="N812">
        <v>1.0058821594418099</v>
      </c>
      <c r="O812">
        <v>15.339838004681701</v>
      </c>
      <c r="P812">
        <v>117.946634159555</v>
      </c>
      <c r="Q812">
        <v>-7.5116577685809998E-3</v>
      </c>
    </row>
    <row r="813" spans="1:17" hidden="1" x14ac:dyDescent="0.3">
      <c r="A813" t="s">
        <v>1772</v>
      </c>
      <c r="B813" t="s">
        <v>1773</v>
      </c>
      <c r="C813" t="str">
        <f>IFERROR(VLOOKUP(Table1[[#This Row],[Ticker]],[1]!Table2[[Symbol]:[Industry]],2,FALSE),"-")</f>
        <v>-</v>
      </c>
      <c r="D813" t="s">
        <v>212</v>
      </c>
      <c r="E813">
        <v>4096.1527425000004</v>
      </c>
      <c r="F813">
        <v>627.9</v>
      </c>
      <c r="G813">
        <v>24.636020710980901</v>
      </c>
      <c r="H813">
        <v>-7.7320382463266597</v>
      </c>
      <c r="I813">
        <v>-10.534041740480999</v>
      </c>
      <c r="J813">
        <v>-4.6473445199072696</v>
      </c>
      <c r="K813">
        <v>664.66647256455099</v>
      </c>
      <c r="L813">
        <v>580.16765421101297</v>
      </c>
      <c r="M813">
        <v>25.607127899480901</v>
      </c>
      <c r="N813">
        <v>0.50405943738355097</v>
      </c>
      <c r="O813">
        <v>23.713967192228001</v>
      </c>
      <c r="P813">
        <v>79.0674461713959</v>
      </c>
      <c r="Q813">
        <v>6.1971008202718003E-2</v>
      </c>
    </row>
    <row r="814" spans="1:17" hidden="1" x14ac:dyDescent="0.3">
      <c r="A814" t="s">
        <v>1774</v>
      </c>
      <c r="B814" t="s">
        <v>1775</v>
      </c>
      <c r="C814" t="str">
        <f>IFERROR(VLOOKUP(Table1[[#This Row],[Ticker]],[1]!Table2[[Symbol]:[Industry]],2,FALSE),"-")</f>
        <v>-</v>
      </c>
      <c r="D814" t="s">
        <v>539</v>
      </c>
      <c r="E814">
        <v>4091.0061871799999</v>
      </c>
      <c r="F814">
        <v>1550.7</v>
      </c>
      <c r="G814">
        <v>-23.816785423586602</v>
      </c>
      <c r="H814">
        <v>-4.4215358921619003</v>
      </c>
      <c r="I814">
        <v>0.97767390384880104</v>
      </c>
      <c r="J814">
        <v>-2.50030934909798</v>
      </c>
      <c r="K814">
        <v>1582.6619267890601</v>
      </c>
      <c r="L814">
        <v>1506.9497187859399</v>
      </c>
      <c r="M814">
        <v>30.371949507698702</v>
      </c>
      <c r="N814">
        <v>0.35699557959254802</v>
      </c>
      <c r="O814">
        <v>19.900690010962698</v>
      </c>
      <c r="P814">
        <v>31.862244897959101</v>
      </c>
      <c r="Q814">
        <v>3.8811349146404002E-2</v>
      </c>
    </row>
    <row r="815" spans="1:17" hidden="1" x14ac:dyDescent="0.3">
      <c r="A815" t="s">
        <v>1776</v>
      </c>
      <c r="B815" t="s">
        <v>1777</v>
      </c>
      <c r="C815" t="str">
        <f>IFERROR(VLOOKUP(Table1[[#This Row],[Ticker]],[1]!Table2[[Symbol]:[Industry]],2,FALSE),"-")</f>
        <v>-</v>
      </c>
      <c r="D815" t="s">
        <v>101</v>
      </c>
      <c r="E815">
        <v>4074.6327200400001</v>
      </c>
      <c r="F815">
        <v>386.95</v>
      </c>
      <c r="G815">
        <v>18303.258929333799</v>
      </c>
      <c r="H815">
        <v>35.341673127655099</v>
      </c>
      <c r="I815">
        <v>1318.45163245607</v>
      </c>
      <c r="J815">
        <v>13.7241459804463</v>
      </c>
      <c r="K815">
        <v>152.186575391714</v>
      </c>
      <c r="L815">
        <v>50.166638696986602</v>
      </c>
      <c r="M815">
        <v>99.959764389346105</v>
      </c>
      <c r="N815">
        <v>0.56650152717494495</v>
      </c>
      <c r="O815">
        <v>0</v>
      </c>
      <c r="P815">
        <v>19247.5</v>
      </c>
      <c r="Q815">
        <v>0.121188697997009</v>
      </c>
    </row>
    <row r="816" spans="1:17" hidden="1" x14ac:dyDescent="0.3">
      <c r="A816" t="s">
        <v>1778</v>
      </c>
      <c r="B816" t="s">
        <v>1779</v>
      </c>
      <c r="C816" t="str">
        <f>IFERROR(VLOOKUP(Table1[[#This Row],[Ticker]],[1]!Table2[[Symbol]:[Industry]],2,FALSE),"-")</f>
        <v>-</v>
      </c>
      <c r="D816" t="s">
        <v>193</v>
      </c>
      <c r="E816">
        <v>4069.0771721849901</v>
      </c>
      <c r="F816">
        <v>371.8</v>
      </c>
      <c r="G816">
        <v>100.27515311742199</v>
      </c>
      <c r="H816">
        <v>-0.70757894900277296</v>
      </c>
      <c r="I816">
        <v>17.334652562909699</v>
      </c>
      <c r="J816">
        <v>5.4979859041786696</v>
      </c>
      <c r="K816">
        <v>358.72873101996902</v>
      </c>
      <c r="L816">
        <v>298.92472418484101</v>
      </c>
      <c r="M816">
        <v>44.477163956597998</v>
      </c>
      <c r="N816">
        <v>1.68291875051011</v>
      </c>
      <c r="O816">
        <v>18.612157073695499</v>
      </c>
      <c r="P816">
        <v>130.437434729448</v>
      </c>
      <c r="Q816">
        <v>0.143297756323749</v>
      </c>
    </row>
    <row r="817" spans="1:17" hidden="1" x14ac:dyDescent="0.3">
      <c r="A817" t="s">
        <v>1780</v>
      </c>
      <c r="B817" t="s">
        <v>1781</v>
      </c>
      <c r="C817" t="str">
        <f>IFERROR(VLOOKUP(Table1[[#This Row],[Ticker]],[1]!Table2[[Symbol]:[Industry]],2,FALSE),"-")</f>
        <v>-</v>
      </c>
      <c r="D817" t="s">
        <v>371</v>
      </c>
      <c r="E817">
        <v>4064.3572147499999</v>
      </c>
      <c r="F817">
        <v>681.95</v>
      </c>
      <c r="G817">
        <v>69.232001385072493</v>
      </c>
      <c r="H817">
        <v>2.8653748962124399</v>
      </c>
      <c r="I817">
        <v>70.416762225244796</v>
      </c>
      <c r="J817">
        <v>1.9351553317736401</v>
      </c>
      <c r="K817">
        <v>646.80801883439506</v>
      </c>
      <c r="L817">
        <v>516.47729280326701</v>
      </c>
      <c r="M817">
        <v>50.363102210009899</v>
      </c>
      <c r="N817">
        <v>2.1390765492007699</v>
      </c>
      <c r="O817">
        <v>9.7001246425691008</v>
      </c>
      <c r="P817">
        <v>126.148234123694</v>
      </c>
      <c r="Q817">
        <v>0.14444145246984499</v>
      </c>
    </row>
    <row r="818" spans="1:17" hidden="1" x14ac:dyDescent="0.3">
      <c r="A818" t="s">
        <v>1782</v>
      </c>
      <c r="B818" t="s">
        <v>1783</v>
      </c>
      <c r="C818" t="str">
        <f>IFERROR(VLOOKUP(Table1[[#This Row],[Ticker]],[1]!Table2[[Symbol]:[Industry]],2,FALSE),"-")</f>
        <v>-</v>
      </c>
      <c r="D818" t="s">
        <v>1002</v>
      </c>
      <c r="E818">
        <v>4060.8879999999999</v>
      </c>
      <c r="F818">
        <v>118</v>
      </c>
      <c r="G818">
        <v>-21.207408925551999</v>
      </c>
      <c r="I818">
        <v>-5.8993742118847301</v>
      </c>
      <c r="K818">
        <v>104.378999999999</v>
      </c>
      <c r="M818">
        <v>99.990560428137201</v>
      </c>
      <c r="N818">
        <v>1</v>
      </c>
      <c r="O818">
        <v>0</v>
      </c>
      <c r="P818">
        <v>5.3571428571428603</v>
      </c>
    </row>
    <row r="819" spans="1:17" hidden="1" x14ac:dyDescent="0.3">
      <c r="A819" t="s">
        <v>1784</v>
      </c>
      <c r="B819" t="s">
        <v>1785</v>
      </c>
      <c r="C819" t="str">
        <f>IFERROR(VLOOKUP(Table1[[#This Row],[Ticker]],[1]!Table2[[Symbol]:[Industry]],2,FALSE),"-")</f>
        <v>-</v>
      </c>
      <c r="D819" t="s">
        <v>212</v>
      </c>
      <c r="E819">
        <v>4058.6594404399998</v>
      </c>
      <c r="F819">
        <v>674.3</v>
      </c>
      <c r="G819">
        <v>61.001895587494097</v>
      </c>
      <c r="H819">
        <v>17.8592876515123</v>
      </c>
      <c r="I819">
        <v>41.898933405020202</v>
      </c>
      <c r="J819">
        <v>8.3231208955934193</v>
      </c>
      <c r="K819">
        <v>585.65859625832502</v>
      </c>
      <c r="L819">
        <v>505.69868031223598</v>
      </c>
      <c r="M819">
        <v>75.661500190305404</v>
      </c>
      <c r="N819">
        <v>1.0770325646743399</v>
      </c>
      <c r="O819">
        <v>3.4406050719264498</v>
      </c>
      <c r="P819">
        <v>95.279467130031804</v>
      </c>
      <c r="Q819">
        <v>9.8394165847087003E-2</v>
      </c>
    </row>
    <row r="820" spans="1:17" x14ac:dyDescent="0.3">
      <c r="A820" t="s">
        <v>1786</v>
      </c>
      <c r="B820" t="s">
        <v>1787</v>
      </c>
      <c r="C820" t="str">
        <f>IFERROR(VLOOKUP(Table1[[#This Row],[Ticker]],[1]!Table2[[Symbol]:[Industry]],2,FALSE),"-")</f>
        <v>-</v>
      </c>
      <c r="D820" t="s">
        <v>265</v>
      </c>
      <c r="E820">
        <v>4051.3482468799998</v>
      </c>
      <c r="F820">
        <v>1290.55</v>
      </c>
      <c r="G820">
        <v>4.2225001408024596</v>
      </c>
      <c r="H820">
        <v>-10.474121564834901</v>
      </c>
      <c r="I820">
        <v>-6.9916712587634899</v>
      </c>
      <c r="J820">
        <v>-6.3611647483532598</v>
      </c>
      <c r="K820">
        <v>1362.6346714653</v>
      </c>
      <c r="L820">
        <v>1239.28087404709</v>
      </c>
      <c r="M820">
        <v>21.3898573163757</v>
      </c>
      <c r="N820">
        <v>0.77394783517344701</v>
      </c>
      <c r="O820">
        <v>18.290651272713099</v>
      </c>
      <c r="P820">
        <v>33.888370162879902</v>
      </c>
      <c r="Q820">
        <v>0.112055014242742</v>
      </c>
    </row>
    <row r="821" spans="1:17" x14ac:dyDescent="0.3">
      <c r="A821" t="s">
        <v>1788</v>
      </c>
      <c r="B821" t="s">
        <v>1789</v>
      </c>
      <c r="C821" t="str">
        <f>IFERROR(VLOOKUP(Table1[[#This Row],[Ticker]],[1]!Table2[[Symbol]:[Industry]],2,FALSE),"-")</f>
        <v>-</v>
      </c>
      <c r="D821" t="s">
        <v>248</v>
      </c>
      <c r="E821">
        <v>4047.80620684</v>
      </c>
      <c r="F821">
        <v>479.6</v>
      </c>
      <c r="G821">
        <v>-24.085710088243601</v>
      </c>
      <c r="H821">
        <v>-3.0380201075020898</v>
      </c>
      <c r="I821">
        <v>-35.430049581474798</v>
      </c>
      <c r="J821">
        <v>-0.470621431428909</v>
      </c>
      <c r="K821">
        <v>501.30604665357799</v>
      </c>
      <c r="L821">
        <v>508.216924115702</v>
      </c>
      <c r="M821">
        <v>23.5330430938806</v>
      </c>
      <c r="N821">
        <v>0.57096090765537799</v>
      </c>
      <c r="O821">
        <v>45.746455379482803</v>
      </c>
      <c r="P821">
        <v>7.2930648769574802</v>
      </c>
    </row>
    <row r="822" spans="1:17" hidden="1" x14ac:dyDescent="0.3">
      <c r="A822" t="s">
        <v>1790</v>
      </c>
      <c r="B822" t="s">
        <v>1791</v>
      </c>
      <c r="C822" t="str">
        <f>IFERROR(VLOOKUP(Table1[[#This Row],[Ticker]],[1]!Table2[[Symbol]:[Industry]],2,FALSE),"-")</f>
        <v>-</v>
      </c>
      <c r="D822" t="s">
        <v>296</v>
      </c>
      <c r="E822">
        <v>4020.6076467749999</v>
      </c>
      <c r="F822">
        <v>581.85</v>
      </c>
      <c r="G822">
        <v>62.312006152009403</v>
      </c>
      <c r="H822">
        <v>-9.3052259555462804</v>
      </c>
      <c r="I822">
        <v>35.528956859909798</v>
      </c>
      <c r="J822">
        <v>-3.9339216688143601</v>
      </c>
      <c r="K822">
        <v>574.081628930958</v>
      </c>
      <c r="L822">
        <v>473.39246311353401</v>
      </c>
      <c r="M822">
        <v>38.963244678205001</v>
      </c>
      <c r="N822">
        <v>0.69601850358114303</v>
      </c>
      <c r="O822">
        <v>12.5719687204606</v>
      </c>
      <c r="P822">
        <v>100.741762980852</v>
      </c>
      <c r="Q822">
        <v>4.7184552788950999E-2</v>
      </c>
    </row>
    <row r="823" spans="1:17" x14ac:dyDescent="0.3">
      <c r="A823" t="s">
        <v>1792</v>
      </c>
      <c r="B823" t="s">
        <v>1793</v>
      </c>
      <c r="C823" t="str">
        <f>IFERROR(VLOOKUP(Table1[[#This Row],[Ticker]],[1]!Table2[[Symbol]:[Industry]],2,FALSE),"-")</f>
        <v>-</v>
      </c>
      <c r="D823" t="s">
        <v>313</v>
      </c>
      <c r="E823">
        <v>4016.400712272</v>
      </c>
      <c r="F823">
        <v>182.52</v>
      </c>
      <c r="G823">
        <v>4.3487878714469002</v>
      </c>
      <c r="H823">
        <v>-5.2971746701609304</v>
      </c>
      <c r="I823">
        <v>-15.712047579080901</v>
      </c>
      <c r="J823">
        <v>-0.31942941267215103</v>
      </c>
      <c r="K823">
        <v>185.867819564185</v>
      </c>
      <c r="L823">
        <v>183.089147371091</v>
      </c>
      <c r="M823">
        <v>53.0201723566746</v>
      </c>
      <c r="N823">
        <v>1.1131832591330399</v>
      </c>
      <c r="O823">
        <v>30.314486083716801</v>
      </c>
      <c r="P823">
        <v>43.434184675834899</v>
      </c>
    </row>
    <row r="824" spans="1:17" hidden="1" x14ac:dyDescent="0.3">
      <c r="A824" t="s">
        <v>1794</v>
      </c>
      <c r="B824" t="s">
        <v>1795</v>
      </c>
      <c r="C824" t="str">
        <f>IFERROR(VLOOKUP(Table1[[#This Row],[Ticker]],[1]!Table2[[Symbol]:[Industry]],2,FALSE),"-")</f>
        <v>-</v>
      </c>
      <c r="D824" t="s">
        <v>465</v>
      </c>
      <c r="E824">
        <v>4014.2645508999999</v>
      </c>
      <c r="F824">
        <v>651.4</v>
      </c>
      <c r="G824">
        <v>-30.997314974574</v>
      </c>
      <c r="H824">
        <v>-4.9421249413127297</v>
      </c>
      <c r="I824">
        <v>-22.929553377022899</v>
      </c>
      <c r="J824">
        <v>-1.31319273763926</v>
      </c>
      <c r="K824">
        <v>686.68767996124802</v>
      </c>
      <c r="L824">
        <v>691.05891322284197</v>
      </c>
      <c r="M824">
        <v>31.861343175333399</v>
      </c>
      <c r="N824">
        <v>0.86877209665501398</v>
      </c>
      <c r="O824">
        <v>27.026404666871301</v>
      </c>
      <c r="P824">
        <v>5.0391034427154704</v>
      </c>
      <c r="Q824">
        <v>0.140625854770905</v>
      </c>
    </row>
    <row r="825" spans="1:17" hidden="1" x14ac:dyDescent="0.3">
      <c r="A825" t="s">
        <v>1796</v>
      </c>
      <c r="B825" t="s">
        <v>1797</v>
      </c>
      <c r="C825" t="str">
        <f>IFERROR(VLOOKUP(Table1[[#This Row],[Ticker]],[1]!Table2[[Symbol]:[Industry]],2,FALSE),"-")</f>
        <v>-</v>
      </c>
      <c r="D825" t="s">
        <v>265</v>
      </c>
      <c r="E825">
        <v>4012.8439303999999</v>
      </c>
      <c r="F825">
        <v>1131.5</v>
      </c>
      <c r="G825">
        <v>101.44792925447</v>
      </c>
      <c r="H825">
        <v>-2.1646529178308098</v>
      </c>
      <c r="I825">
        <v>62.096211569544899</v>
      </c>
      <c r="J825">
        <v>-1.3759558948449999</v>
      </c>
      <c r="K825">
        <v>1071.1924844310199</v>
      </c>
      <c r="L825">
        <v>840.35421439296101</v>
      </c>
      <c r="M825">
        <v>34.648903572315199</v>
      </c>
      <c r="N825">
        <v>0.92548660423231699</v>
      </c>
      <c r="O825">
        <v>11.798497569597799</v>
      </c>
      <c r="P825">
        <v>136.17198914631601</v>
      </c>
      <c r="Q825">
        <v>0.182100141174105</v>
      </c>
    </row>
    <row r="826" spans="1:17" x14ac:dyDescent="0.3">
      <c r="A826" t="s">
        <v>1798</v>
      </c>
      <c r="B826" t="s">
        <v>1799</v>
      </c>
      <c r="C826" t="str">
        <f>IFERROR(VLOOKUP(Table1[[#This Row],[Ticker]],[1]!Table2[[Symbol]:[Industry]],2,FALSE),"-")</f>
        <v>-</v>
      </c>
      <c r="D826" t="s">
        <v>109</v>
      </c>
      <c r="E826">
        <v>4001.85</v>
      </c>
      <c r="F826">
        <v>6669.75</v>
      </c>
      <c r="G826">
        <v>43.665241178230097</v>
      </c>
      <c r="H826">
        <v>-6.7477961722557103</v>
      </c>
      <c r="I826">
        <v>-15.2212621922077</v>
      </c>
      <c r="J826">
        <v>-9.1863097775470006</v>
      </c>
      <c r="K826">
        <v>7106.0781543030398</v>
      </c>
      <c r="L826">
        <v>6419.9437549563299</v>
      </c>
      <c r="M826">
        <v>29.2205421594571</v>
      </c>
      <c r="N826">
        <v>1.71894860345769</v>
      </c>
      <c r="O826">
        <v>29.862438622137201</v>
      </c>
      <c r="P826">
        <v>66.741665729178294</v>
      </c>
      <c r="Q826">
        <v>8.4796435219656005E-2</v>
      </c>
    </row>
    <row r="827" spans="1:17" x14ac:dyDescent="0.3">
      <c r="A827" t="s">
        <v>1800</v>
      </c>
      <c r="B827" t="s">
        <v>1801</v>
      </c>
      <c r="C827" t="str">
        <f>IFERROR(VLOOKUP(Table1[[#This Row],[Ticker]],[1]!Table2[[Symbol]:[Industry]],2,FALSE),"-")</f>
        <v>-</v>
      </c>
      <c r="D827" t="s">
        <v>1458</v>
      </c>
      <c r="E827">
        <v>4000.5163244</v>
      </c>
      <c r="F827">
        <v>554</v>
      </c>
      <c r="G827">
        <v>11.127739289813899</v>
      </c>
      <c r="H827">
        <v>-0.31603010207565102</v>
      </c>
      <c r="I827">
        <v>12.712431396039999</v>
      </c>
      <c r="J827">
        <v>1.5285337212768999</v>
      </c>
      <c r="K827">
        <v>526.45217016561298</v>
      </c>
      <c r="L827">
        <v>476.01044599680699</v>
      </c>
      <c r="M827">
        <v>39.961713214858598</v>
      </c>
      <c r="N827">
        <v>1.01579782065306</v>
      </c>
      <c r="O827">
        <v>10.5595667870036</v>
      </c>
      <c r="P827">
        <v>49.346273082625601</v>
      </c>
      <c r="Q827">
        <v>-1.1776005283925001E-2</v>
      </c>
    </row>
    <row r="828" spans="1:17" hidden="1" x14ac:dyDescent="0.3">
      <c r="A828" t="s">
        <v>1802</v>
      </c>
      <c r="B828" t="s">
        <v>1803</v>
      </c>
      <c r="C828" t="str">
        <f>IFERROR(VLOOKUP(Table1[[#This Row],[Ticker]],[1]!Table2[[Symbol]:[Industry]],2,FALSE),"-")</f>
        <v>-</v>
      </c>
      <c r="D828" t="s">
        <v>98</v>
      </c>
      <c r="E828">
        <v>3990.8384081999998</v>
      </c>
      <c r="F828">
        <v>85.75</v>
      </c>
      <c r="G828">
        <v>205.92091215980599</v>
      </c>
      <c r="H828">
        <v>62.070416864707298</v>
      </c>
      <c r="I828">
        <v>49.830479670732601</v>
      </c>
      <c r="J828">
        <v>8.3464223733307605</v>
      </c>
      <c r="K828">
        <v>67.870194918217194</v>
      </c>
      <c r="L828">
        <v>53.759129915061898</v>
      </c>
      <c r="M828">
        <v>55.744925289552199</v>
      </c>
      <c r="N828">
        <v>2.1763797664659799</v>
      </c>
      <c r="O828">
        <v>14.938775510204</v>
      </c>
      <c r="P828">
        <v>236.935166994106</v>
      </c>
      <c r="Q828">
        <v>0.106519155278106</v>
      </c>
    </row>
    <row r="829" spans="1:17" hidden="1" x14ac:dyDescent="0.3">
      <c r="A829" t="s">
        <v>1804</v>
      </c>
      <c r="B829" t="s">
        <v>1805</v>
      </c>
      <c r="C829" t="str">
        <f>IFERROR(VLOOKUP(Table1[[#This Row],[Ticker]],[1]!Table2[[Symbol]:[Industry]],2,FALSE),"-")</f>
        <v>-</v>
      </c>
      <c r="D829" t="s">
        <v>274</v>
      </c>
      <c r="E829">
        <v>3988.10337828</v>
      </c>
      <c r="F829">
        <v>753.15</v>
      </c>
      <c r="G829">
        <v>8.3021175448771007</v>
      </c>
      <c r="H829">
        <v>21.612307144969598</v>
      </c>
      <c r="I829">
        <v>13.836821948619599</v>
      </c>
      <c r="J829">
        <v>2.4960876940843102</v>
      </c>
      <c r="K829">
        <v>685.39322273827997</v>
      </c>
      <c r="L829">
        <v>632.40616779774803</v>
      </c>
      <c r="M829">
        <v>51.040981319342102</v>
      </c>
      <c r="N829">
        <v>3.4216801027658401</v>
      </c>
      <c r="O829">
        <v>11.7705636327424</v>
      </c>
      <c r="P829">
        <v>48.608918705603699</v>
      </c>
      <c r="Q829">
        <v>-0.110059033099808</v>
      </c>
    </row>
    <row r="830" spans="1:17" hidden="1" x14ac:dyDescent="0.3">
      <c r="A830" t="s">
        <v>1806</v>
      </c>
      <c r="B830" t="s">
        <v>1807</v>
      </c>
      <c r="C830" t="str">
        <f>IFERROR(VLOOKUP(Table1[[#This Row],[Ticker]],[1]!Table2[[Symbol]:[Industry]],2,FALSE),"-")</f>
        <v>-</v>
      </c>
      <c r="D830" t="s">
        <v>991</v>
      </c>
      <c r="E830">
        <v>3948.1872435</v>
      </c>
      <c r="F830">
        <v>3148.55</v>
      </c>
      <c r="G830">
        <v>-8.5448872137099592</v>
      </c>
      <c r="H830">
        <v>0.91254362381354004</v>
      </c>
      <c r="I830">
        <v>23.221016224810601</v>
      </c>
      <c r="J830">
        <v>2.6070313091306501</v>
      </c>
      <c r="K830">
        <v>3012.7081765765001</v>
      </c>
      <c r="L830">
        <v>2739.18947117678</v>
      </c>
      <c r="M830">
        <v>46.022175998541698</v>
      </c>
      <c r="N830">
        <v>0.97421898775355997</v>
      </c>
      <c r="O830">
        <v>10.841498467548501</v>
      </c>
      <c r="P830">
        <v>43.821944089165001</v>
      </c>
      <c r="Q830">
        <v>4.9184839367740998E-2</v>
      </c>
    </row>
    <row r="831" spans="1:17" hidden="1" x14ac:dyDescent="0.3">
      <c r="A831" t="s">
        <v>1808</v>
      </c>
      <c r="B831" t="s">
        <v>1809</v>
      </c>
      <c r="C831" t="str">
        <f>IFERROR(VLOOKUP(Table1[[#This Row],[Ticker]],[1]!Table2[[Symbol]:[Industry]],2,FALSE),"-")</f>
        <v>-</v>
      </c>
      <c r="D831" t="s">
        <v>310</v>
      </c>
      <c r="E831">
        <v>3941.1955538550001</v>
      </c>
      <c r="F831">
        <v>321.45</v>
      </c>
      <c r="G831">
        <v>97.718910989955901</v>
      </c>
      <c r="H831">
        <v>10.309323601845801</v>
      </c>
      <c r="I831">
        <v>29.447145434964501</v>
      </c>
      <c r="J831">
        <v>-0.48374286052569798</v>
      </c>
      <c r="K831">
        <v>306.73761580218201</v>
      </c>
      <c r="L831">
        <v>269.45293574298199</v>
      </c>
      <c r="M831">
        <v>46.851360645388802</v>
      </c>
      <c r="N831">
        <v>1.7557518590283701</v>
      </c>
      <c r="O831">
        <v>21.1541452792036</v>
      </c>
      <c r="P831">
        <v>106.98647778493201</v>
      </c>
    </row>
    <row r="832" spans="1:17" hidden="1" x14ac:dyDescent="0.3">
      <c r="A832" t="s">
        <v>1810</v>
      </c>
      <c r="B832" t="s">
        <v>1811</v>
      </c>
      <c r="C832" t="str">
        <f>IFERROR(VLOOKUP(Table1[[#This Row],[Ticker]],[1]!Table2[[Symbol]:[Industry]],2,FALSE),"-")</f>
        <v>-</v>
      </c>
      <c r="D832" t="s">
        <v>46</v>
      </c>
      <c r="E832">
        <v>3932.676795075</v>
      </c>
      <c r="F832">
        <v>707.05</v>
      </c>
      <c r="G832">
        <v>-21.131820415005599</v>
      </c>
      <c r="H832">
        <v>-17.542468837161401</v>
      </c>
      <c r="I832">
        <v>-7.60841970012841</v>
      </c>
      <c r="J832">
        <v>-4.5941260371048003</v>
      </c>
      <c r="K832">
        <v>729.26902860275698</v>
      </c>
      <c r="M832">
        <v>26.347695977575501</v>
      </c>
      <c r="N832">
        <v>0.111409597116604</v>
      </c>
      <c r="O832">
        <v>26.900502086132501</v>
      </c>
      <c r="P832">
        <v>28.554545454545401</v>
      </c>
    </row>
    <row r="833" spans="1:17" hidden="1" x14ac:dyDescent="0.3">
      <c r="A833" t="s">
        <v>1812</v>
      </c>
      <c r="B833" t="s">
        <v>1813</v>
      </c>
      <c r="C833" t="str">
        <f>IFERROR(VLOOKUP(Table1[[#This Row],[Ticker]],[1]!Table2[[Symbol]:[Industry]],2,FALSE),"-")</f>
        <v>-</v>
      </c>
      <c r="D833" t="s">
        <v>583</v>
      </c>
      <c r="E833">
        <v>3928.5282416999999</v>
      </c>
      <c r="F833">
        <v>1552.3</v>
      </c>
      <c r="G833">
        <v>18.6306254109798</v>
      </c>
      <c r="H833">
        <v>8.7159284085889492</v>
      </c>
      <c r="I833">
        <v>35.099394353542898</v>
      </c>
      <c r="J833">
        <v>-0.17631509622441799</v>
      </c>
      <c r="K833">
        <v>1405.6787867635401</v>
      </c>
      <c r="L833">
        <v>1162.35466924511</v>
      </c>
      <c r="M833">
        <v>52.1431478083584</v>
      </c>
      <c r="N833">
        <v>0.64678305138297998</v>
      </c>
      <c r="O833">
        <v>4.4256909102621904</v>
      </c>
      <c r="P833">
        <v>91.370276767552198</v>
      </c>
      <c r="Q833">
        <v>0.118534984225992</v>
      </c>
    </row>
    <row r="834" spans="1:17" x14ac:dyDescent="0.3">
      <c r="A834" t="s">
        <v>1814</v>
      </c>
      <c r="B834" t="s">
        <v>1815</v>
      </c>
      <c r="C834" t="str">
        <f>IFERROR(VLOOKUP(Table1[[#This Row],[Ticker]],[1]!Table2[[Symbol]:[Industry]],2,FALSE),"-")</f>
        <v>-</v>
      </c>
      <c r="D834" t="s">
        <v>701</v>
      </c>
      <c r="E834">
        <v>3915.0490217000001</v>
      </c>
      <c r="F834">
        <v>592.75</v>
      </c>
      <c r="G834">
        <v>6.7456735381502799</v>
      </c>
      <c r="H834">
        <v>-15.5062309962805</v>
      </c>
      <c r="I834">
        <v>-26.1742768725946</v>
      </c>
      <c r="J834">
        <v>-0.75992473371337599</v>
      </c>
      <c r="K834">
        <v>647.91226057776203</v>
      </c>
      <c r="L834">
        <v>643.09023583380701</v>
      </c>
      <c r="M834">
        <v>21.9840139961258</v>
      </c>
      <c r="N834">
        <v>0.65527888160234904</v>
      </c>
      <c r="O834">
        <v>37.494727962884802</v>
      </c>
      <c r="P834">
        <v>23.993306139525099</v>
      </c>
      <c r="Q834">
        <v>8.7996277892174998E-2</v>
      </c>
    </row>
    <row r="835" spans="1:17" x14ac:dyDescent="0.3">
      <c r="A835" t="s">
        <v>1816</v>
      </c>
      <c r="B835" t="s">
        <v>1817</v>
      </c>
      <c r="C835" t="str">
        <f>IFERROR(VLOOKUP(Table1[[#This Row],[Ticker]],[1]!Table2[[Symbol]:[Industry]],2,FALSE),"-")</f>
        <v>-</v>
      </c>
      <c r="D835" t="s">
        <v>130</v>
      </c>
      <c r="E835">
        <v>3900.5943360659999</v>
      </c>
      <c r="F835">
        <v>203.54</v>
      </c>
      <c r="G835">
        <v>-21.339333230432299</v>
      </c>
      <c r="H835">
        <v>-9.6356675345947398</v>
      </c>
      <c r="I835">
        <v>-33.2757354441218</v>
      </c>
      <c r="J835">
        <v>-4.4099901274145203</v>
      </c>
      <c r="K835">
        <v>217.234350332248</v>
      </c>
      <c r="L835">
        <v>216.95345999089599</v>
      </c>
      <c r="M835">
        <v>33.574881562163696</v>
      </c>
      <c r="N835">
        <v>1.06690325248101</v>
      </c>
      <c r="O835">
        <v>36.582489928269602</v>
      </c>
      <c r="P835">
        <v>21.953265428400201</v>
      </c>
      <c r="Q835">
        <v>6.0893349502129997E-2</v>
      </c>
    </row>
    <row r="836" spans="1:17" hidden="1" x14ac:dyDescent="0.3">
      <c r="A836" t="s">
        <v>1818</v>
      </c>
      <c r="B836" t="s">
        <v>1819</v>
      </c>
      <c r="C836" t="str">
        <f>IFERROR(VLOOKUP(Table1[[#This Row],[Ticker]],[1]!Table2[[Symbol]:[Industry]],2,FALSE),"-")</f>
        <v>-</v>
      </c>
      <c r="D836" t="s">
        <v>313</v>
      </c>
      <c r="E836">
        <v>3863.9942208140001</v>
      </c>
      <c r="F836">
        <v>181.09</v>
      </c>
      <c r="G836">
        <v>-34.152377119421203</v>
      </c>
      <c r="H836">
        <v>-5.8998221707267797</v>
      </c>
      <c r="I836">
        <v>-20.442290086685901</v>
      </c>
      <c r="J836">
        <v>-2.8647550172330698</v>
      </c>
      <c r="K836">
        <v>186.261896940611</v>
      </c>
      <c r="M836">
        <v>31.774757135979101</v>
      </c>
      <c r="N836">
        <v>0.734674917943134</v>
      </c>
      <c r="O836">
        <v>29.769727759677501</v>
      </c>
      <c r="P836">
        <v>23.6109215017064</v>
      </c>
    </row>
    <row r="837" spans="1:17" x14ac:dyDescent="0.3">
      <c r="A837" t="s">
        <v>1820</v>
      </c>
      <c r="B837" t="s">
        <v>1821</v>
      </c>
      <c r="C837" t="str">
        <f>IFERROR(VLOOKUP(Table1[[#This Row],[Ticker]],[1]!Table2[[Symbol]:[Industry]],2,FALSE),"-")</f>
        <v>-</v>
      </c>
      <c r="D837" t="s">
        <v>51</v>
      </c>
      <c r="E837">
        <v>3860.5464824999999</v>
      </c>
      <c r="F837">
        <v>313.10000000000002</v>
      </c>
      <c r="G837">
        <v>-16.723948484809</v>
      </c>
      <c r="H837">
        <v>-14.458351157162699</v>
      </c>
      <c r="I837">
        <v>-2.9477585184518902</v>
      </c>
      <c r="J837">
        <v>-7.5079754730302</v>
      </c>
      <c r="K837">
        <v>330.71862181930499</v>
      </c>
      <c r="L837">
        <v>307.98332865091902</v>
      </c>
      <c r="M837">
        <v>26.327379930893699</v>
      </c>
      <c r="N837">
        <v>1.00273838165021</v>
      </c>
      <c r="O837">
        <v>20.712232513573898</v>
      </c>
      <c r="P837">
        <v>25.1899240303878</v>
      </c>
      <c r="Q837">
        <v>-9.9425449911424005E-2</v>
      </c>
    </row>
    <row r="838" spans="1:17" hidden="1" x14ac:dyDescent="0.3">
      <c r="A838" t="s">
        <v>1822</v>
      </c>
      <c r="B838" t="s">
        <v>1823</v>
      </c>
      <c r="C838" t="str">
        <f>IFERROR(VLOOKUP(Table1[[#This Row],[Ticker]],[1]!Table2[[Symbol]:[Industry]],2,FALSE),"-")</f>
        <v>-</v>
      </c>
      <c r="D838" t="s">
        <v>51</v>
      </c>
      <c r="E838">
        <v>3860.3472725000001</v>
      </c>
      <c r="F838">
        <v>548.29999999999995</v>
      </c>
      <c r="G838">
        <v>14.040723940315701</v>
      </c>
      <c r="H838">
        <v>6.3561968002623601</v>
      </c>
      <c r="I838">
        <v>-4.95015414323339</v>
      </c>
      <c r="J838">
        <v>8.04127567920332</v>
      </c>
      <c r="K838">
        <v>541.60777851569901</v>
      </c>
      <c r="L838">
        <v>501.00791022203299</v>
      </c>
      <c r="M838">
        <v>49.1181039413717</v>
      </c>
      <c r="N838">
        <v>0.93536925267943305</v>
      </c>
      <c r="O838">
        <v>12.2834214845887</v>
      </c>
      <c r="P838">
        <v>39.056555921886797</v>
      </c>
      <c r="Q838">
        <v>5.7218781399290999E-2</v>
      </c>
    </row>
    <row r="839" spans="1:17" x14ac:dyDescent="0.3">
      <c r="A839" t="s">
        <v>1824</v>
      </c>
      <c r="B839" t="s">
        <v>1825</v>
      </c>
      <c r="C839" t="str">
        <f>IFERROR(VLOOKUP(Table1[[#This Row],[Ticker]],[1]!Table2[[Symbol]:[Industry]],2,FALSE),"-")</f>
        <v>-</v>
      </c>
      <c r="D839" t="s">
        <v>536</v>
      </c>
      <c r="E839">
        <v>3854.527306335</v>
      </c>
      <c r="F839">
        <v>346.05</v>
      </c>
      <c r="G839">
        <v>16.9997107252977</v>
      </c>
      <c r="H839">
        <v>-16.8360990069115</v>
      </c>
      <c r="I839">
        <v>-12.4617951121533</v>
      </c>
      <c r="J839">
        <v>-4.2372717146893697</v>
      </c>
      <c r="K839">
        <v>370.34617893629701</v>
      </c>
      <c r="L839">
        <v>330.71590365748102</v>
      </c>
      <c r="M839">
        <v>20.8313091307629</v>
      </c>
      <c r="N839">
        <v>0.15059257229868001</v>
      </c>
      <c r="O839">
        <v>30.588065308481401</v>
      </c>
      <c r="P839">
        <v>47.0675733106672</v>
      </c>
    </row>
    <row r="840" spans="1:17" hidden="1" x14ac:dyDescent="0.3">
      <c r="A840" t="s">
        <v>1826</v>
      </c>
      <c r="B840" t="s">
        <v>1827</v>
      </c>
      <c r="C840" t="str">
        <f>IFERROR(VLOOKUP(Table1[[#This Row],[Ticker]],[1]!Table2[[Symbol]:[Industry]],2,FALSE),"-")</f>
        <v>-</v>
      </c>
      <c r="D840" t="s">
        <v>539</v>
      </c>
      <c r="E840">
        <v>3850.3704579999999</v>
      </c>
      <c r="F840">
        <v>84.92</v>
      </c>
      <c r="G840">
        <v>21.000656533243902</v>
      </c>
      <c r="H840">
        <v>2.27176389090185</v>
      </c>
      <c r="I840">
        <v>-17.8255093123752</v>
      </c>
      <c r="J840">
        <v>0.75415409540927403</v>
      </c>
      <c r="K840">
        <v>87.670774895219196</v>
      </c>
      <c r="L840">
        <v>81.130332674195301</v>
      </c>
      <c r="M840">
        <v>43.020265966021498</v>
      </c>
      <c r="N840">
        <v>1.81794280060286</v>
      </c>
      <c r="O840">
        <v>24.5289684408855</v>
      </c>
      <c r="P840">
        <v>54.4</v>
      </c>
      <c r="Q840">
        <v>0.10172771359466901</v>
      </c>
    </row>
    <row r="841" spans="1:17" x14ac:dyDescent="0.3">
      <c r="A841" t="s">
        <v>1828</v>
      </c>
      <c r="B841" t="s">
        <v>1829</v>
      </c>
      <c r="C841" t="str">
        <f>IFERROR(VLOOKUP(Table1[[#This Row],[Ticker]],[1]!Table2[[Symbol]:[Industry]],2,FALSE),"-")</f>
        <v>-</v>
      </c>
      <c r="D841" t="s">
        <v>172</v>
      </c>
      <c r="E841">
        <v>3837.5834556250002</v>
      </c>
      <c r="F841">
        <v>268.75</v>
      </c>
      <c r="G841">
        <v>-5.54783862334786</v>
      </c>
      <c r="H841">
        <v>-1.1563891784887601</v>
      </c>
      <c r="I841">
        <v>14.984355594</v>
      </c>
      <c r="J841">
        <v>-3.4015461406445802</v>
      </c>
      <c r="K841">
        <v>261.511064048668</v>
      </c>
      <c r="L841">
        <v>238.17418486041299</v>
      </c>
      <c r="M841">
        <v>51.292232954860602</v>
      </c>
      <c r="N841">
        <v>1.0663370843976301</v>
      </c>
      <c r="O841">
        <v>6.7534883720930097</v>
      </c>
      <c r="P841">
        <v>34.543178973717097</v>
      </c>
      <c r="Q841">
        <v>-3.8548431528861997E-2</v>
      </c>
    </row>
    <row r="842" spans="1:17" hidden="1" x14ac:dyDescent="0.3">
      <c r="A842" t="s">
        <v>1830</v>
      </c>
      <c r="B842" t="s">
        <v>1831</v>
      </c>
      <c r="C842" t="str">
        <f>IFERROR(VLOOKUP(Table1[[#This Row],[Ticker]],[1]!Table2[[Symbol]:[Industry]],2,FALSE),"-")</f>
        <v>-</v>
      </c>
      <c r="D842" t="s">
        <v>1832</v>
      </c>
      <c r="E842">
        <v>3830.9256057449902</v>
      </c>
      <c r="F842">
        <v>229.03</v>
      </c>
      <c r="G842">
        <v>-36.878569212400897</v>
      </c>
      <c r="H842">
        <v>-3.5843211992728499</v>
      </c>
      <c r="I842">
        <v>-15.7353445057174</v>
      </c>
      <c r="J842">
        <v>-1.3482439398767101</v>
      </c>
      <c r="K842">
        <v>237.44213675250401</v>
      </c>
      <c r="M842">
        <v>26.1308857996776</v>
      </c>
      <c r="N842">
        <v>0.61136871342898602</v>
      </c>
      <c r="O842">
        <v>22.691350478103299</v>
      </c>
      <c r="P842">
        <v>16.4954221770091</v>
      </c>
    </row>
    <row r="843" spans="1:17" hidden="1" x14ac:dyDescent="0.3">
      <c r="A843" t="s">
        <v>1833</v>
      </c>
      <c r="B843" t="s">
        <v>1834</v>
      </c>
      <c r="C843" t="str">
        <f>IFERROR(VLOOKUP(Table1[[#This Row],[Ticker]],[1]!Table2[[Symbol]:[Industry]],2,FALSE),"-")</f>
        <v>-</v>
      </c>
      <c r="D843" t="s">
        <v>212</v>
      </c>
      <c r="E843">
        <v>3813.4235947500001</v>
      </c>
      <c r="F843">
        <v>559.5</v>
      </c>
      <c r="G843">
        <v>9.2286043185640096</v>
      </c>
      <c r="H843">
        <v>-8.9588588424034299</v>
      </c>
      <c r="I843">
        <v>30.922929855280898</v>
      </c>
      <c r="J843">
        <v>-6.0593909714376304</v>
      </c>
      <c r="K843">
        <v>541.68999069163203</v>
      </c>
      <c r="L843">
        <v>465.07285959222202</v>
      </c>
      <c r="M843">
        <v>50.977972246789498</v>
      </c>
      <c r="N843">
        <v>0.591573830995335</v>
      </c>
      <c r="O843">
        <v>9.0169794459338704</v>
      </c>
      <c r="P843">
        <v>68.346622536482599</v>
      </c>
      <c r="Q843">
        <v>0.13615236557685401</v>
      </c>
    </row>
    <row r="844" spans="1:17" hidden="1" x14ac:dyDescent="0.3">
      <c r="A844" t="s">
        <v>1835</v>
      </c>
      <c r="B844" t="s">
        <v>1836</v>
      </c>
      <c r="C844" t="str">
        <f>IFERROR(VLOOKUP(Table1[[#This Row],[Ticker]],[1]!Table2[[Symbol]:[Industry]],2,FALSE),"-")</f>
        <v>-</v>
      </c>
      <c r="D844" t="s">
        <v>1837</v>
      </c>
      <c r="E844">
        <v>3809.4277499999998</v>
      </c>
      <c r="F844">
        <v>1498.3</v>
      </c>
      <c r="G844">
        <v>89.804503122115705</v>
      </c>
      <c r="H844">
        <v>6.5634532048659704</v>
      </c>
      <c r="I844">
        <v>30.770550588421202</v>
      </c>
      <c r="J844">
        <v>-2.59575900555466</v>
      </c>
      <c r="K844">
        <v>1361.63531893307</v>
      </c>
      <c r="L844">
        <v>1119.2502660073901</v>
      </c>
      <c r="M844">
        <v>47.195314564705797</v>
      </c>
      <c r="N844">
        <v>1.3494305943128899</v>
      </c>
      <c r="O844">
        <v>8.1225388773943799</v>
      </c>
      <c r="P844">
        <v>146.83690280065801</v>
      </c>
      <c r="Q844">
        <v>7.3064729234567E-2</v>
      </c>
    </row>
    <row r="845" spans="1:17" hidden="1" x14ac:dyDescent="0.3">
      <c r="A845" t="s">
        <v>1838</v>
      </c>
      <c r="B845" t="s">
        <v>1839</v>
      </c>
      <c r="C845" t="str">
        <f>IFERROR(VLOOKUP(Table1[[#This Row],[Ticker]],[1]!Table2[[Symbol]:[Industry]],2,FALSE),"-")</f>
        <v>-</v>
      </c>
      <c r="D845" t="s">
        <v>296</v>
      </c>
      <c r="E845">
        <v>3806.9064685599901</v>
      </c>
      <c r="F845">
        <v>367.9</v>
      </c>
      <c r="G845">
        <v>72.759942505115504</v>
      </c>
      <c r="H845">
        <v>-4.6472395778657001</v>
      </c>
      <c r="I845">
        <v>54.321270858735701</v>
      </c>
      <c r="J845">
        <v>-11.199321646324499</v>
      </c>
      <c r="K845">
        <v>374.81817487781802</v>
      </c>
      <c r="L845">
        <v>272.06404297928498</v>
      </c>
      <c r="M845">
        <v>26.552376121942999</v>
      </c>
      <c r="N845">
        <v>0.52951724056483496</v>
      </c>
      <c r="O845">
        <v>24.626257135090999</v>
      </c>
      <c r="P845">
        <v>129.9375</v>
      </c>
      <c r="Q845">
        <v>0.24188688444456399</v>
      </c>
    </row>
    <row r="846" spans="1:17" hidden="1" x14ac:dyDescent="0.3">
      <c r="A846" t="s">
        <v>1840</v>
      </c>
      <c r="B846" t="s">
        <v>1841</v>
      </c>
      <c r="C846" t="str">
        <f>IFERROR(VLOOKUP(Table1[[#This Row],[Ticker]],[1]!Table2[[Symbol]:[Industry]],2,FALSE),"-")</f>
        <v>-</v>
      </c>
      <c r="D846" t="s">
        <v>265</v>
      </c>
      <c r="E846">
        <v>3804.0219418500001</v>
      </c>
      <c r="F846">
        <v>829.35</v>
      </c>
      <c r="G846">
        <v>186.06621767396399</v>
      </c>
      <c r="H846">
        <v>-4.2977247374898697</v>
      </c>
      <c r="I846">
        <v>86.308668017582704</v>
      </c>
      <c r="J846">
        <v>6.0380990237298198</v>
      </c>
      <c r="K846">
        <v>789.34769908288501</v>
      </c>
      <c r="L846">
        <v>586.03942841718697</v>
      </c>
      <c r="M846">
        <v>43.078850149290503</v>
      </c>
      <c r="N846">
        <v>1.19395590916196</v>
      </c>
      <c r="O846">
        <v>11.502984264785599</v>
      </c>
      <c r="P846">
        <v>212.72624434389101</v>
      </c>
      <c r="Q846">
        <v>8.0322493398765002E-2</v>
      </c>
    </row>
    <row r="847" spans="1:17" x14ac:dyDescent="0.3">
      <c r="A847" t="s">
        <v>1842</v>
      </c>
      <c r="B847" t="s">
        <v>1843</v>
      </c>
      <c r="C847" t="str">
        <f>IFERROR(VLOOKUP(Table1[[#This Row],[Ticker]],[1]!Table2[[Symbol]:[Industry]],2,FALSE),"-")</f>
        <v>-</v>
      </c>
      <c r="D847" t="s">
        <v>943</v>
      </c>
      <c r="E847">
        <v>3803.0442753449902</v>
      </c>
      <c r="F847">
        <v>442.95</v>
      </c>
      <c r="G847">
        <v>54.564491178278701</v>
      </c>
      <c r="H847">
        <v>20.260765914825399</v>
      </c>
      <c r="I847">
        <v>33.918176459811399</v>
      </c>
      <c r="J847">
        <v>2.45157354423388</v>
      </c>
      <c r="K847">
        <v>370.91970378143202</v>
      </c>
      <c r="L847">
        <v>312.36700016413101</v>
      </c>
      <c r="M847">
        <v>53.510508357252</v>
      </c>
      <c r="N847">
        <v>2.2966356439121798</v>
      </c>
      <c r="O847">
        <v>10.396207246867601</v>
      </c>
      <c r="P847">
        <v>105.259499536607</v>
      </c>
      <c r="Q847">
        <v>9.4899807826321E-2</v>
      </c>
    </row>
    <row r="848" spans="1:17" hidden="1" x14ac:dyDescent="0.3">
      <c r="A848" t="s">
        <v>1844</v>
      </c>
      <c r="B848" t="s">
        <v>1845</v>
      </c>
      <c r="C848" t="str">
        <f>IFERROR(VLOOKUP(Table1[[#This Row],[Ticker]],[1]!Table2[[Symbol]:[Industry]],2,FALSE),"-")</f>
        <v>-</v>
      </c>
      <c r="D848" t="s">
        <v>136</v>
      </c>
      <c r="E848">
        <v>3774.1435151999999</v>
      </c>
      <c r="F848">
        <v>418.8</v>
      </c>
      <c r="G848">
        <v>-23.819015795173701</v>
      </c>
      <c r="H848">
        <v>0.216903652498461</v>
      </c>
      <c r="I848">
        <v>-15.2534698827164</v>
      </c>
      <c r="J848">
        <v>0.87469065090201503</v>
      </c>
      <c r="K848">
        <v>425.35420247343302</v>
      </c>
      <c r="L848">
        <v>421.91531259160001</v>
      </c>
      <c r="M848">
        <v>32.749950792303103</v>
      </c>
      <c r="N848">
        <v>1.00319304916265</v>
      </c>
      <c r="O848">
        <v>13.4312320916905</v>
      </c>
      <c r="P848">
        <v>9.9212598425196799</v>
      </c>
      <c r="Q848">
        <v>1.5909980177692001E-2</v>
      </c>
    </row>
    <row r="849" spans="1:17" x14ac:dyDescent="0.3">
      <c r="A849" t="s">
        <v>1846</v>
      </c>
      <c r="B849" t="s">
        <v>1847</v>
      </c>
      <c r="C849" t="str">
        <f>IFERROR(VLOOKUP(Table1[[#This Row],[Ticker]],[1]!Table2[[Symbol]:[Industry]],2,FALSE),"-")</f>
        <v>-</v>
      </c>
      <c r="D849" t="s">
        <v>1848</v>
      </c>
      <c r="E849">
        <v>3747.3112265</v>
      </c>
      <c r="F849">
        <v>21.17</v>
      </c>
      <c r="G849">
        <v>3.8349202092817101</v>
      </c>
      <c r="H849">
        <v>-3.5575923167952901</v>
      </c>
      <c r="I849">
        <v>-31.5772637887681</v>
      </c>
      <c r="J849">
        <v>-6.1851824999344203</v>
      </c>
      <c r="K849">
        <v>22.640083192533901</v>
      </c>
      <c r="L849">
        <v>21.360112107095901</v>
      </c>
      <c r="M849">
        <v>24.0596635722702</v>
      </c>
      <c r="N849">
        <v>1.1611648244721899</v>
      </c>
      <c r="O849">
        <v>32.026452527160998</v>
      </c>
      <c r="P849">
        <v>31.900311526479701</v>
      </c>
      <c r="Q849">
        <v>-5.5071259985864998E-2</v>
      </c>
    </row>
    <row r="850" spans="1:17" x14ac:dyDescent="0.3">
      <c r="A850" t="s">
        <v>1849</v>
      </c>
      <c r="B850" t="s">
        <v>1850</v>
      </c>
      <c r="C850" t="str">
        <f>IFERROR(VLOOKUP(Table1[[#This Row],[Ticker]],[1]!Table2[[Symbol]:[Industry]],2,FALSE),"-")</f>
        <v>-</v>
      </c>
      <c r="D850" t="s">
        <v>274</v>
      </c>
      <c r="E850">
        <v>3735.7728889949999</v>
      </c>
      <c r="F850">
        <v>435.15</v>
      </c>
      <c r="G850">
        <v>11.425200185498101</v>
      </c>
      <c r="H850">
        <v>-3.1270659230966</v>
      </c>
      <c r="I850">
        <v>0.215232117517308</v>
      </c>
      <c r="J850">
        <v>-5.1583787668842902</v>
      </c>
      <c r="K850">
        <v>435.79428984068699</v>
      </c>
      <c r="L850">
        <v>412.068268894737</v>
      </c>
      <c r="M850">
        <v>39.771010766933898</v>
      </c>
      <c r="N850">
        <v>0.94182855840681301</v>
      </c>
      <c r="O850">
        <v>16.028955532574901</v>
      </c>
      <c r="P850">
        <v>42.159425024501701</v>
      </c>
    </row>
    <row r="851" spans="1:17" x14ac:dyDescent="0.3">
      <c r="A851" t="s">
        <v>1851</v>
      </c>
      <c r="B851" t="s">
        <v>1852</v>
      </c>
      <c r="C851" t="str">
        <f>IFERROR(VLOOKUP(Table1[[#This Row],[Ticker]],[1]!Table2[[Symbol]:[Industry]],2,FALSE),"-")</f>
        <v>-</v>
      </c>
      <c r="D851" t="s">
        <v>24</v>
      </c>
      <c r="E851">
        <v>3733.1949754900002</v>
      </c>
      <c r="F851">
        <v>119.18</v>
      </c>
      <c r="G851">
        <v>-22.2727630728027</v>
      </c>
      <c r="H851">
        <v>-11.6183495758142</v>
      </c>
      <c r="I851">
        <v>-21.3224107389007</v>
      </c>
      <c r="J851">
        <v>-1.6840779067162299</v>
      </c>
      <c r="K851">
        <v>131.02682019112299</v>
      </c>
      <c r="L851">
        <v>128.79455613053699</v>
      </c>
      <c r="M851">
        <v>22.3268327957684</v>
      </c>
      <c r="N851">
        <v>1.10659722566283</v>
      </c>
      <c r="O851">
        <v>37.145494210437903</v>
      </c>
      <c r="P851">
        <v>8.4440400363967107</v>
      </c>
      <c r="Q851">
        <v>1.3480591396775E-2</v>
      </c>
    </row>
    <row r="852" spans="1:17" hidden="1" x14ac:dyDescent="0.3">
      <c r="A852" t="s">
        <v>1853</v>
      </c>
      <c r="B852" t="s">
        <v>1854</v>
      </c>
      <c r="C852" t="str">
        <f>IFERROR(VLOOKUP(Table1[[#This Row],[Ticker]],[1]!Table2[[Symbol]:[Industry]],2,FALSE),"-")</f>
        <v>-</v>
      </c>
      <c r="D852" t="s">
        <v>1002</v>
      </c>
      <c r="E852">
        <v>3730.8735000000001</v>
      </c>
      <c r="F852">
        <v>64.33</v>
      </c>
      <c r="G852">
        <v>-33.745355258083798</v>
      </c>
      <c r="H852">
        <v>-3.2466882730297799</v>
      </c>
      <c r="I852">
        <v>-16.391951809725398</v>
      </c>
      <c r="J852">
        <v>-1.2144443310277699</v>
      </c>
      <c r="K852">
        <v>66.091310978654505</v>
      </c>
      <c r="L852">
        <v>67.331442652918298</v>
      </c>
      <c r="M852">
        <v>80.428401478298795</v>
      </c>
      <c r="N852">
        <v>0.85185873427027903</v>
      </c>
      <c r="O852">
        <v>16.1044613710555</v>
      </c>
      <c r="P852">
        <v>1.30708661417322</v>
      </c>
      <c r="Q852">
        <v>-6.679688381315E-3</v>
      </c>
    </row>
    <row r="853" spans="1:17" hidden="1" x14ac:dyDescent="0.3">
      <c r="A853" t="s">
        <v>1855</v>
      </c>
      <c r="B853" t="s">
        <v>1856</v>
      </c>
      <c r="C853" t="str">
        <f>IFERROR(VLOOKUP(Table1[[#This Row],[Ticker]],[1]!Table2[[Symbol]:[Industry]],2,FALSE),"-")</f>
        <v>-</v>
      </c>
      <c r="D853" t="s">
        <v>713</v>
      </c>
      <c r="E853">
        <v>3724.7253936799998</v>
      </c>
      <c r="F853">
        <v>146.87</v>
      </c>
      <c r="G853">
        <v>-3.8155695654267801</v>
      </c>
      <c r="H853">
        <v>-9.3493973530110797</v>
      </c>
      <c r="I853">
        <v>-5.8545961170318597</v>
      </c>
      <c r="J853">
        <v>-1.62961014219339</v>
      </c>
      <c r="K853">
        <v>157.63915577736</v>
      </c>
      <c r="L853">
        <v>144.83480017496399</v>
      </c>
      <c r="M853">
        <v>58.331342908403499</v>
      </c>
      <c r="N853">
        <v>2.7105251031053301</v>
      </c>
      <c r="O853">
        <v>19.152992442295901</v>
      </c>
      <c r="P853">
        <v>30.146211785556002</v>
      </c>
      <c r="Q853">
        <v>8.2626113561340003E-3</v>
      </c>
    </row>
    <row r="854" spans="1:17" hidden="1" x14ac:dyDescent="0.3">
      <c r="A854" t="s">
        <v>1857</v>
      </c>
      <c r="B854" t="s">
        <v>1858</v>
      </c>
      <c r="C854" t="str">
        <f>IFERROR(VLOOKUP(Table1[[#This Row],[Ticker]],[1]!Table2[[Symbol]:[Industry]],2,FALSE),"-")</f>
        <v>-</v>
      </c>
      <c r="D854" t="s">
        <v>212</v>
      </c>
      <c r="E854">
        <v>3717.1433074000001</v>
      </c>
      <c r="F854">
        <v>1837.25</v>
      </c>
      <c r="G854">
        <v>-1.4002090031054899</v>
      </c>
      <c r="H854">
        <v>9.2877828320732903</v>
      </c>
      <c r="I854">
        <v>11.328529944247199</v>
      </c>
      <c r="J854">
        <v>6.5817756167433503E-2</v>
      </c>
      <c r="K854">
        <v>1717.14626192019</v>
      </c>
      <c r="M854">
        <v>47.790239240027297</v>
      </c>
      <c r="N854">
        <v>1.5317982284448299</v>
      </c>
      <c r="O854">
        <v>11.977139746904299</v>
      </c>
      <c r="P854">
        <v>52.608190049007298</v>
      </c>
    </row>
    <row r="855" spans="1:17" hidden="1" x14ac:dyDescent="0.3">
      <c r="A855" t="s">
        <v>1859</v>
      </c>
      <c r="B855" t="s">
        <v>1860</v>
      </c>
      <c r="C855" t="str">
        <f>IFERROR(VLOOKUP(Table1[[#This Row],[Ticker]],[1]!Table2[[Symbol]:[Industry]],2,FALSE),"-")</f>
        <v>-</v>
      </c>
      <c r="D855" t="s">
        <v>46</v>
      </c>
      <c r="E855">
        <v>3710.2984919999999</v>
      </c>
      <c r="F855">
        <v>1934.2</v>
      </c>
      <c r="G855">
        <v>457.989298302669</v>
      </c>
      <c r="H855">
        <v>-24.982762622472102</v>
      </c>
      <c r="I855">
        <v>122.093948412449</v>
      </c>
      <c r="J855">
        <v>-14.2092054184173</v>
      </c>
      <c r="K855">
        <v>2173.4697041663699</v>
      </c>
      <c r="L855">
        <v>1325.4465634389601</v>
      </c>
      <c r="M855">
        <v>35.579716487940303</v>
      </c>
      <c r="N855">
        <v>1.6743443754313301</v>
      </c>
      <c r="O855">
        <v>54.275669527453097</v>
      </c>
      <c r="P855">
        <v>611.36447223243795</v>
      </c>
    </row>
    <row r="856" spans="1:17" x14ac:dyDescent="0.3">
      <c r="A856" t="s">
        <v>1861</v>
      </c>
      <c r="B856" t="s">
        <v>1862</v>
      </c>
      <c r="C856" t="str">
        <f>IFERROR(VLOOKUP(Table1[[#This Row],[Ticker]],[1]!Table2[[Symbol]:[Industry]],2,FALSE),"-")</f>
        <v>-</v>
      </c>
      <c r="D856" t="s">
        <v>310</v>
      </c>
      <c r="E856">
        <v>3705.03090006</v>
      </c>
      <c r="F856">
        <v>1357.15</v>
      </c>
      <c r="G856">
        <v>53.058857085577699</v>
      </c>
      <c r="H856">
        <v>-0.25965086630380402</v>
      </c>
      <c r="I856">
        <v>25.517538602536799</v>
      </c>
      <c r="J856">
        <v>3.4088499483719201</v>
      </c>
      <c r="K856">
        <v>1342.99569263069</v>
      </c>
      <c r="L856">
        <v>1187.69584659353</v>
      </c>
      <c r="M856">
        <v>45.743975950585302</v>
      </c>
      <c r="N856">
        <v>0.77021094934745304</v>
      </c>
      <c r="O856">
        <v>4.2626091441623801</v>
      </c>
      <c r="P856">
        <v>79.031726139436699</v>
      </c>
      <c r="Q856">
        <v>0.103606317639551</v>
      </c>
    </row>
    <row r="857" spans="1:17" hidden="1" x14ac:dyDescent="0.3">
      <c r="A857" t="s">
        <v>1863</v>
      </c>
      <c r="B857" t="s">
        <v>1864</v>
      </c>
      <c r="C857" t="str">
        <f>IFERROR(VLOOKUP(Table1[[#This Row],[Ticker]],[1]!Table2[[Symbol]:[Industry]],2,FALSE),"-")</f>
        <v>-</v>
      </c>
      <c r="D857" t="s">
        <v>136</v>
      </c>
      <c r="E857">
        <v>3702.3304833099901</v>
      </c>
      <c r="F857">
        <v>368.3</v>
      </c>
      <c r="G857">
        <v>55.508375624033498</v>
      </c>
      <c r="H857">
        <v>-7.6268991578860303</v>
      </c>
      <c r="I857">
        <v>5.2199273098935697</v>
      </c>
      <c r="J857">
        <v>-3.7279021257712701</v>
      </c>
      <c r="K857">
        <v>395.76391365742597</v>
      </c>
      <c r="L857">
        <v>330.44455464961999</v>
      </c>
      <c r="M857">
        <v>18.016929246317499</v>
      </c>
      <c r="N857">
        <v>0.58018058373898196</v>
      </c>
      <c r="O857">
        <v>27.3418408905783</v>
      </c>
      <c r="P857">
        <v>89.943269726663203</v>
      </c>
      <c r="Q857">
        <v>8.4399203171776002E-2</v>
      </c>
    </row>
    <row r="858" spans="1:17" hidden="1" x14ac:dyDescent="0.3">
      <c r="A858" t="s">
        <v>1865</v>
      </c>
      <c r="B858" t="s">
        <v>1866</v>
      </c>
      <c r="C858" t="str">
        <f>IFERROR(VLOOKUP(Table1[[#This Row],[Ticker]],[1]!Table2[[Symbol]:[Industry]],2,FALSE),"-")</f>
        <v>-</v>
      </c>
      <c r="D858" t="s">
        <v>37</v>
      </c>
      <c r="E858">
        <v>3676.4273040399999</v>
      </c>
      <c r="F858">
        <v>522.85</v>
      </c>
      <c r="G858">
        <v>-10.2726371388533</v>
      </c>
      <c r="H858">
        <v>2.6295336738241302</v>
      </c>
      <c r="I858">
        <v>-9.6466502439798507</v>
      </c>
      <c r="J858">
        <v>-2.53488838689867</v>
      </c>
      <c r="K858">
        <v>548.13510091680303</v>
      </c>
      <c r="M858">
        <v>29.980342090272501</v>
      </c>
      <c r="N858">
        <v>0.81645323398531</v>
      </c>
      <c r="O858">
        <v>18.772114373147101</v>
      </c>
      <c r="P858">
        <v>21.4376959702705</v>
      </c>
    </row>
    <row r="859" spans="1:17" x14ac:dyDescent="0.3">
      <c r="A859" t="s">
        <v>1867</v>
      </c>
      <c r="B859" t="s">
        <v>1868</v>
      </c>
      <c r="C859" t="str">
        <f>IFERROR(VLOOKUP(Table1[[#This Row],[Ticker]],[1]!Table2[[Symbol]:[Industry]],2,FALSE),"-")</f>
        <v>-</v>
      </c>
      <c r="D859" t="s">
        <v>1566</v>
      </c>
      <c r="E859">
        <v>3659.450629037</v>
      </c>
      <c r="F859">
        <v>161.77000000000001</v>
      </c>
      <c r="G859">
        <v>-11.057411310251799</v>
      </c>
      <c r="H859">
        <v>2.7826040673003498</v>
      </c>
      <c r="I859">
        <v>-6.5664423909146299</v>
      </c>
      <c r="J859">
        <v>2.1549222884543702</v>
      </c>
      <c r="K859">
        <v>155.46092196155101</v>
      </c>
      <c r="L859">
        <v>149.12838289008499</v>
      </c>
      <c r="M859">
        <v>55.303455403594498</v>
      </c>
      <c r="N859">
        <v>2.1258975143706098</v>
      </c>
      <c r="O859">
        <v>8.7346232305124598</v>
      </c>
      <c r="P859">
        <v>25.403100775193799</v>
      </c>
      <c r="Q859">
        <v>3.5762984559838E-2</v>
      </c>
    </row>
    <row r="860" spans="1:17" x14ac:dyDescent="0.3">
      <c r="A860" t="s">
        <v>1869</v>
      </c>
      <c r="B860" t="s">
        <v>1870</v>
      </c>
      <c r="C860" t="str">
        <f>IFERROR(VLOOKUP(Table1[[#This Row],[Ticker]],[1]!Table2[[Symbol]:[Industry]],2,FALSE),"-")</f>
        <v>-</v>
      </c>
      <c r="D860" t="s">
        <v>465</v>
      </c>
      <c r="E860">
        <v>3622.8361228499998</v>
      </c>
      <c r="F860">
        <v>572.25</v>
      </c>
      <c r="G860">
        <v>8.9081029533431604</v>
      </c>
      <c r="H860">
        <v>7.50120433484771</v>
      </c>
      <c r="I860">
        <v>25.381631269667398</v>
      </c>
      <c r="J860">
        <v>-1.6318891959669899</v>
      </c>
      <c r="K860">
        <v>540.18104098530398</v>
      </c>
      <c r="L860">
        <v>464.63127407321502</v>
      </c>
      <c r="M860">
        <v>44.9791059062876</v>
      </c>
      <c r="N860">
        <v>1.1238648578211901</v>
      </c>
      <c r="O860">
        <v>8.1520314547837298</v>
      </c>
      <c r="P860">
        <v>73.936170212765902</v>
      </c>
      <c r="Q860">
        <v>-1.5080835569953E-2</v>
      </c>
    </row>
    <row r="861" spans="1:17" hidden="1" x14ac:dyDescent="0.3">
      <c r="A861" t="s">
        <v>1871</v>
      </c>
      <c r="B861" t="s">
        <v>1872</v>
      </c>
      <c r="C861" t="str">
        <f>IFERROR(VLOOKUP(Table1[[#This Row],[Ticker]],[1]!Table2[[Symbol]:[Industry]],2,FALSE),"-")</f>
        <v>-</v>
      </c>
      <c r="D861" t="s">
        <v>296</v>
      </c>
      <c r="E861">
        <v>3588.9956696549998</v>
      </c>
      <c r="F861">
        <v>2963.55</v>
      </c>
      <c r="G861">
        <v>-2.0763789427150598</v>
      </c>
      <c r="H861">
        <v>11.1343846050613</v>
      </c>
      <c r="I861">
        <v>30.6428923498197</v>
      </c>
      <c r="J861">
        <v>6.9491275878389498</v>
      </c>
      <c r="K861">
        <v>2410.9383727029599</v>
      </c>
      <c r="L861">
        <v>2137.0847660998002</v>
      </c>
      <c r="M861">
        <v>72.018143454507396</v>
      </c>
      <c r="N861">
        <v>1.5823138474905201</v>
      </c>
      <c r="O861">
        <v>3.7606924128157102</v>
      </c>
      <c r="P861">
        <v>96.437212077022494</v>
      </c>
      <c r="Q861">
        <v>8.4630066997367998E-2</v>
      </c>
    </row>
    <row r="862" spans="1:17" x14ac:dyDescent="0.3">
      <c r="A862" t="s">
        <v>1873</v>
      </c>
      <c r="B862" t="s">
        <v>1874</v>
      </c>
      <c r="C862" t="str">
        <f>IFERROR(VLOOKUP(Table1[[#This Row],[Ticker]],[1]!Table2[[Symbol]:[Industry]],2,FALSE),"-")</f>
        <v>-</v>
      </c>
      <c r="D862" t="s">
        <v>265</v>
      </c>
      <c r="E862">
        <v>3586.0284640499999</v>
      </c>
      <c r="F862">
        <v>154.25</v>
      </c>
      <c r="G862">
        <v>-12.3184238734384</v>
      </c>
      <c r="H862">
        <v>1.2114425057329601</v>
      </c>
      <c r="I862">
        <v>-16.149379515348901</v>
      </c>
      <c r="J862">
        <v>-3.2161543597772702</v>
      </c>
      <c r="K862">
        <v>151.903639956554</v>
      </c>
      <c r="L862">
        <v>143.78514457341299</v>
      </c>
      <c r="M862">
        <v>36.171841281773403</v>
      </c>
      <c r="N862">
        <v>1.36807525640584</v>
      </c>
      <c r="O862">
        <v>17.601296596434299</v>
      </c>
      <c r="P862">
        <v>37.661758143685802</v>
      </c>
      <c r="Q862">
        <v>-3.1672002361729998E-3</v>
      </c>
    </row>
    <row r="863" spans="1:17" hidden="1" x14ac:dyDescent="0.3">
      <c r="A863" t="s">
        <v>1875</v>
      </c>
      <c r="B863" t="s">
        <v>1876</v>
      </c>
      <c r="C863" t="str">
        <f>IFERROR(VLOOKUP(Table1[[#This Row],[Ticker]],[1]!Table2[[Symbol]:[Industry]],2,FALSE),"-")</f>
        <v>-</v>
      </c>
      <c r="D863" t="s">
        <v>130</v>
      </c>
      <c r="E863">
        <v>3580.6422465000001</v>
      </c>
      <c r="F863">
        <v>820.25</v>
      </c>
      <c r="G863">
        <v>66.809373800364597</v>
      </c>
      <c r="H863">
        <v>-14.6675707440944</v>
      </c>
      <c r="I863">
        <v>6.0468471723874</v>
      </c>
      <c r="J863">
        <v>-3.5066012954067101</v>
      </c>
      <c r="K863">
        <v>902.03399391548305</v>
      </c>
      <c r="L863">
        <v>763.23708320441006</v>
      </c>
      <c r="M863">
        <v>14.947863742025699</v>
      </c>
      <c r="N863">
        <v>0.69164981088839195</v>
      </c>
      <c r="O863">
        <v>32.032916793660398</v>
      </c>
      <c r="P863">
        <v>96.232057416267907</v>
      </c>
      <c r="Q863">
        <v>6.5755900726651995E-2</v>
      </c>
    </row>
    <row r="864" spans="1:17" x14ac:dyDescent="0.3">
      <c r="A864" t="s">
        <v>1877</v>
      </c>
      <c r="B864" t="s">
        <v>1878</v>
      </c>
      <c r="C864" t="str">
        <f>IFERROR(VLOOKUP(Table1[[#This Row],[Ticker]],[1]!Table2[[Symbol]:[Industry]],2,FALSE),"-")</f>
        <v>-</v>
      </c>
      <c r="D864" t="s">
        <v>130</v>
      </c>
      <c r="E864">
        <v>3576.07814568</v>
      </c>
      <c r="F864">
        <v>662.8</v>
      </c>
      <c r="G864">
        <v>67.9395834529886</v>
      </c>
      <c r="H864">
        <v>-8.2863278398634499</v>
      </c>
      <c r="I864">
        <v>-6.7360061060807501</v>
      </c>
      <c r="J864">
        <v>-4.1001631756581203</v>
      </c>
      <c r="K864">
        <v>721.34184490102996</v>
      </c>
      <c r="L864">
        <v>624.43148331332998</v>
      </c>
      <c r="M864">
        <v>30.840262653621402</v>
      </c>
      <c r="N864">
        <v>0.492299905047964</v>
      </c>
      <c r="O864">
        <v>32.770066385033097</v>
      </c>
      <c r="P864">
        <v>101.581508515815</v>
      </c>
      <c r="Q864">
        <v>4.8310991217242999E-2</v>
      </c>
    </row>
    <row r="865" spans="1:17" hidden="1" x14ac:dyDescent="0.3">
      <c r="A865" t="s">
        <v>1879</v>
      </c>
      <c r="B865" t="s">
        <v>1880</v>
      </c>
      <c r="C865" t="str">
        <f>IFERROR(VLOOKUP(Table1[[#This Row],[Ticker]],[1]!Table2[[Symbol]:[Industry]],2,FALSE),"-")</f>
        <v>-</v>
      </c>
      <c r="D865" t="s">
        <v>51</v>
      </c>
      <c r="E865">
        <v>3574.6598275879901</v>
      </c>
      <c r="F865">
        <v>139.21</v>
      </c>
      <c r="G865">
        <v>47.044033118993397</v>
      </c>
      <c r="H865">
        <v>14.373548208028</v>
      </c>
      <c r="I865">
        <v>25.094269317227901</v>
      </c>
      <c r="J865">
        <v>-4.8331379552302103</v>
      </c>
      <c r="K865">
        <v>126.661832362342</v>
      </c>
      <c r="L865">
        <v>102.639567727347</v>
      </c>
      <c r="M865">
        <v>43.768218909357003</v>
      </c>
      <c r="N865">
        <v>0.94287802639179197</v>
      </c>
      <c r="O865">
        <v>13.8567631635658</v>
      </c>
      <c r="P865">
        <v>87.741065407956796</v>
      </c>
      <c r="Q865">
        <v>5.6592373341720001E-3</v>
      </c>
    </row>
    <row r="866" spans="1:17" x14ac:dyDescent="0.3">
      <c r="A866" t="s">
        <v>1881</v>
      </c>
      <c r="B866" t="s">
        <v>1882</v>
      </c>
      <c r="C866" t="str">
        <f>IFERROR(VLOOKUP(Table1[[#This Row],[Ticker]],[1]!Table2[[Symbol]:[Industry]],2,FALSE),"-")</f>
        <v>-</v>
      </c>
      <c r="D866" t="s">
        <v>51</v>
      </c>
      <c r="E866">
        <v>3549.3223248699901</v>
      </c>
      <c r="F866">
        <v>353.95</v>
      </c>
      <c r="G866">
        <v>6.31804233457646</v>
      </c>
      <c r="H866">
        <v>-4.0494718735734798</v>
      </c>
      <c r="I866">
        <v>-2.3290355684223498</v>
      </c>
      <c r="J866">
        <v>0.66494329041934797</v>
      </c>
      <c r="K866">
        <v>346.74070580575898</v>
      </c>
      <c r="L866">
        <v>319.05254167378001</v>
      </c>
      <c r="M866">
        <v>53.631375960885897</v>
      </c>
      <c r="N866">
        <v>0.57983200324705397</v>
      </c>
      <c r="O866">
        <v>9.3233507557564508</v>
      </c>
      <c r="P866">
        <v>49.125763640193803</v>
      </c>
      <c r="Q866">
        <v>4.0512257275596E-2</v>
      </c>
    </row>
    <row r="867" spans="1:17" x14ac:dyDescent="0.3">
      <c r="A867" t="s">
        <v>1883</v>
      </c>
      <c r="B867" t="s">
        <v>1884</v>
      </c>
      <c r="C867" t="str">
        <f>IFERROR(VLOOKUP(Table1[[#This Row],[Ticker]],[1]!Table2[[Symbol]:[Industry]],2,FALSE),"-")</f>
        <v>-</v>
      </c>
      <c r="D867" t="s">
        <v>296</v>
      </c>
      <c r="E867">
        <v>3518.7744750000002</v>
      </c>
      <c r="F867">
        <v>1136.5</v>
      </c>
      <c r="G867">
        <v>55.763421696872499</v>
      </c>
      <c r="H867">
        <v>26.3010485363261</v>
      </c>
      <c r="I867">
        <v>17.291965341010801</v>
      </c>
      <c r="J867">
        <v>-0.65711535620390105</v>
      </c>
      <c r="K867">
        <v>994.76318126168997</v>
      </c>
      <c r="L867">
        <v>855.99435497363095</v>
      </c>
      <c r="M867">
        <v>50.661655147748597</v>
      </c>
      <c r="N867">
        <v>2.2787734387360699</v>
      </c>
      <c r="O867">
        <v>12.186537615486101</v>
      </c>
      <c r="P867">
        <v>82.8787513074261</v>
      </c>
      <c r="Q867">
        <v>3.9295259124255001E-2</v>
      </c>
    </row>
    <row r="868" spans="1:17" hidden="1" x14ac:dyDescent="0.3">
      <c r="A868" t="s">
        <v>1885</v>
      </c>
      <c r="B868" t="s">
        <v>1886</v>
      </c>
      <c r="C868" t="str">
        <f>IFERROR(VLOOKUP(Table1[[#This Row],[Ticker]],[1]!Table2[[Symbol]:[Industry]],2,FALSE),"-")</f>
        <v>-</v>
      </c>
      <c r="D868" t="s">
        <v>230</v>
      </c>
      <c r="E868">
        <v>3506.3055015800001</v>
      </c>
      <c r="F868">
        <v>545.29999999999995</v>
      </c>
      <c r="G868">
        <v>142.55043951147499</v>
      </c>
      <c r="H868">
        <v>24.797410477451699</v>
      </c>
      <c r="I868">
        <v>53.489538697723098</v>
      </c>
      <c r="J868">
        <v>-3.1412084719050002</v>
      </c>
      <c r="K868">
        <v>508.77412526197298</v>
      </c>
      <c r="L868">
        <v>368.79786736477001</v>
      </c>
      <c r="M868">
        <v>34.288599645544103</v>
      </c>
      <c r="N868">
        <v>0.52692559591871602</v>
      </c>
      <c r="O868">
        <v>22.464698331193802</v>
      </c>
      <c r="P868">
        <v>204.63687150837899</v>
      </c>
      <c r="Q868">
        <v>0.17967051131798001</v>
      </c>
    </row>
    <row r="869" spans="1:17" hidden="1" x14ac:dyDescent="0.3">
      <c r="A869" t="s">
        <v>1887</v>
      </c>
      <c r="B869" t="s">
        <v>1888</v>
      </c>
      <c r="C869" t="str">
        <f>IFERROR(VLOOKUP(Table1[[#This Row],[Ticker]],[1]!Table2[[Symbol]:[Industry]],2,FALSE),"-")</f>
        <v>-</v>
      </c>
      <c r="D869" t="s">
        <v>46</v>
      </c>
      <c r="E869">
        <v>3504.1897949250001</v>
      </c>
      <c r="F869">
        <v>925.25</v>
      </c>
      <c r="G869">
        <v>42.144278299523997</v>
      </c>
      <c r="H869">
        <v>-4.3117242466365502</v>
      </c>
      <c r="I869">
        <v>-20.697695518506901</v>
      </c>
      <c r="J869">
        <v>-0.108473182330128</v>
      </c>
      <c r="K869">
        <v>981.473216563714</v>
      </c>
      <c r="L869">
        <v>892.11604220485697</v>
      </c>
      <c r="M869">
        <v>28.767136508643301</v>
      </c>
      <c r="N869">
        <v>1.59818752193596</v>
      </c>
      <c r="O869">
        <v>48.7165630910564</v>
      </c>
      <c r="P869">
        <v>67.208819011475597</v>
      </c>
    </row>
    <row r="870" spans="1:17" hidden="1" x14ac:dyDescent="0.3">
      <c r="A870" t="s">
        <v>1889</v>
      </c>
      <c r="B870" t="s">
        <v>1890</v>
      </c>
      <c r="C870" t="str">
        <f>IFERROR(VLOOKUP(Table1[[#This Row],[Ticker]],[1]!Table2[[Symbol]:[Industry]],2,FALSE),"-")</f>
        <v>-</v>
      </c>
      <c r="D870" t="s">
        <v>51</v>
      </c>
      <c r="E870">
        <v>3491.2929182900002</v>
      </c>
      <c r="F870">
        <v>610.1</v>
      </c>
      <c r="G870">
        <v>-10.242222881706599</v>
      </c>
      <c r="H870">
        <v>18.131907564288301</v>
      </c>
      <c r="I870">
        <v>3.36449711152546</v>
      </c>
      <c r="J870">
        <v>-3.92424345762511</v>
      </c>
      <c r="K870">
        <v>544.39240423794899</v>
      </c>
      <c r="M870">
        <v>57.882244165984702</v>
      </c>
      <c r="N870">
        <v>1.2327496701813601</v>
      </c>
      <c r="O870">
        <v>6.5071299786920003</v>
      </c>
      <c r="P870">
        <v>44.796487480716699</v>
      </c>
    </row>
    <row r="871" spans="1:17" hidden="1" x14ac:dyDescent="0.3">
      <c r="A871" t="s">
        <v>1891</v>
      </c>
      <c r="B871" t="s">
        <v>1892</v>
      </c>
      <c r="C871" t="str">
        <f>IFERROR(VLOOKUP(Table1[[#This Row],[Ticker]],[1]!Table2[[Symbol]:[Industry]],2,FALSE),"-")</f>
        <v>-</v>
      </c>
      <c r="D871" t="s">
        <v>500</v>
      </c>
      <c r="E871">
        <v>3475.5118643249998</v>
      </c>
      <c r="F871">
        <v>2861.15</v>
      </c>
      <c r="G871">
        <v>15.355065033215199</v>
      </c>
      <c r="H871">
        <v>-0.521981477691013</v>
      </c>
      <c r="I871">
        <v>12.558305251176</v>
      </c>
      <c r="J871">
        <v>1.03077244616425</v>
      </c>
      <c r="K871">
        <v>2844.9936717246201</v>
      </c>
      <c r="L871">
        <v>2486.0186700443801</v>
      </c>
      <c r="M871">
        <v>34.2625294198088</v>
      </c>
      <c r="N871">
        <v>0.94457268450458098</v>
      </c>
      <c r="O871">
        <v>11.843139996155299</v>
      </c>
      <c r="P871">
        <v>49.150289318667497</v>
      </c>
      <c r="Q871">
        <v>3.6691951857360003E-2</v>
      </c>
    </row>
    <row r="872" spans="1:17" hidden="1" x14ac:dyDescent="0.3">
      <c r="A872" t="s">
        <v>1893</v>
      </c>
      <c r="B872" t="s">
        <v>1894</v>
      </c>
      <c r="C872" t="str">
        <f>IFERROR(VLOOKUP(Table1[[#This Row],[Ticker]],[1]!Table2[[Symbol]:[Industry]],2,FALSE),"-")</f>
        <v>-</v>
      </c>
      <c r="D872" t="s">
        <v>51</v>
      </c>
      <c r="E872">
        <v>3468.7276025000001</v>
      </c>
      <c r="F872">
        <v>477.5</v>
      </c>
      <c r="G872">
        <v>171.65787877115099</v>
      </c>
      <c r="H872">
        <v>-6.8747101533363502</v>
      </c>
      <c r="I872">
        <v>24.0649495955373</v>
      </c>
      <c r="J872">
        <v>-0.195231751257224</v>
      </c>
      <c r="K872">
        <v>465.43657319830101</v>
      </c>
      <c r="L872">
        <v>364.88472013573801</v>
      </c>
      <c r="M872">
        <v>41.572509010478399</v>
      </c>
      <c r="N872">
        <v>0.892671816997061</v>
      </c>
      <c r="O872">
        <v>10.994764397905699</v>
      </c>
      <c r="P872">
        <v>209.82351414482201</v>
      </c>
      <c r="Q872">
        <v>0.15833510361109099</v>
      </c>
    </row>
    <row r="873" spans="1:17" x14ac:dyDescent="0.3">
      <c r="A873" t="s">
        <v>1895</v>
      </c>
      <c r="B873" t="s">
        <v>1896</v>
      </c>
      <c r="C873" t="str">
        <f>IFERROR(VLOOKUP(Table1[[#This Row],[Ticker]],[1]!Table2[[Symbol]:[Industry]],2,FALSE),"-")</f>
        <v>-</v>
      </c>
      <c r="D873" t="s">
        <v>1487</v>
      </c>
      <c r="E873">
        <v>3465.9749999999999</v>
      </c>
      <c r="F873">
        <v>312.25</v>
      </c>
      <c r="G873">
        <v>-54.665259143425203</v>
      </c>
      <c r="H873">
        <v>-10.3429803875151</v>
      </c>
      <c r="I873">
        <v>-22.864354567429899</v>
      </c>
      <c r="J873">
        <v>-0.70205657736448202</v>
      </c>
      <c r="K873">
        <v>323.40528652852799</v>
      </c>
      <c r="L873">
        <v>345.22432515172</v>
      </c>
      <c r="M873">
        <v>37.647244830427702</v>
      </c>
      <c r="N873">
        <v>0.92280706957470904</v>
      </c>
      <c r="O873">
        <v>49.463570856685301</v>
      </c>
      <c r="P873">
        <v>7.5241046831955902</v>
      </c>
      <c r="Q873">
        <v>-1.0399085824183999E-2</v>
      </c>
    </row>
    <row r="874" spans="1:17" hidden="1" x14ac:dyDescent="0.3">
      <c r="A874" t="s">
        <v>1897</v>
      </c>
      <c r="B874" t="s">
        <v>1898</v>
      </c>
      <c r="C874" t="str">
        <f>IFERROR(VLOOKUP(Table1[[#This Row],[Ticker]],[1]!Table2[[Symbol]:[Industry]],2,FALSE),"-")</f>
        <v>-</v>
      </c>
      <c r="D874" t="s">
        <v>770</v>
      </c>
      <c r="E874">
        <v>3457.1549797749999</v>
      </c>
      <c r="F874">
        <v>743.15</v>
      </c>
      <c r="G874">
        <v>-51.594853792031699</v>
      </c>
      <c r="H874">
        <v>-10.4651460979997</v>
      </c>
      <c r="I874">
        <v>-32.2538687330714</v>
      </c>
      <c r="J874">
        <v>-1.28477904606767</v>
      </c>
      <c r="K874">
        <v>841.90319169842905</v>
      </c>
      <c r="L874">
        <v>899.34477264255997</v>
      </c>
      <c r="M874">
        <v>11.224642274996301</v>
      </c>
      <c r="N874">
        <v>2.31246394292191</v>
      </c>
      <c r="O874">
        <v>43.308887842292897</v>
      </c>
      <c r="P874">
        <v>3.38759042849192</v>
      </c>
      <c r="Q874">
        <v>-0.13264784761582099</v>
      </c>
    </row>
    <row r="875" spans="1:17" x14ac:dyDescent="0.3">
      <c r="A875" t="s">
        <v>1899</v>
      </c>
      <c r="B875" t="s">
        <v>1900</v>
      </c>
      <c r="C875" t="str">
        <f>IFERROR(VLOOKUP(Table1[[#This Row],[Ticker]],[1]!Table2[[Symbol]:[Industry]],2,FALSE),"-")</f>
        <v>-</v>
      </c>
      <c r="D875" t="s">
        <v>392</v>
      </c>
      <c r="E875">
        <v>3451.93183731</v>
      </c>
      <c r="F875">
        <v>479.1</v>
      </c>
      <c r="G875">
        <v>10.1517864767467</v>
      </c>
      <c r="H875">
        <v>-6.5527483706906802</v>
      </c>
      <c r="I875">
        <v>8.5677218710954293</v>
      </c>
      <c r="J875">
        <v>-3.6927244518683202</v>
      </c>
      <c r="K875">
        <v>496.62945617118498</v>
      </c>
      <c r="L875">
        <v>447.81512738967399</v>
      </c>
      <c r="M875">
        <v>25.955778957792401</v>
      </c>
      <c r="N875">
        <v>0.92361334314488297</v>
      </c>
      <c r="O875">
        <v>15.7795867251095</v>
      </c>
      <c r="P875">
        <v>37.652636115500599</v>
      </c>
      <c r="Q875">
        <v>-8.2475091031705E-2</v>
      </c>
    </row>
    <row r="876" spans="1:17" x14ac:dyDescent="0.3">
      <c r="A876" t="s">
        <v>1901</v>
      </c>
      <c r="B876" t="s">
        <v>1902</v>
      </c>
      <c r="C876" t="str">
        <f>IFERROR(VLOOKUP(Table1[[#This Row],[Ticker]],[1]!Table2[[Symbol]:[Industry]],2,FALSE),"-")</f>
        <v>-</v>
      </c>
      <c r="D876" t="s">
        <v>296</v>
      </c>
      <c r="E876">
        <v>3438.1024382400001</v>
      </c>
      <c r="F876">
        <v>1095.2</v>
      </c>
      <c r="G876">
        <v>-35.522499086893397</v>
      </c>
      <c r="H876">
        <v>3.28895693472341</v>
      </c>
      <c r="I876">
        <v>1.85309223894799</v>
      </c>
      <c r="J876">
        <v>5.3359145960351198</v>
      </c>
      <c r="K876">
        <v>1014.6987558117401</v>
      </c>
      <c r="L876">
        <v>1014.96644222313</v>
      </c>
      <c r="M876">
        <v>48.692108833500598</v>
      </c>
      <c r="N876">
        <v>1.3904445825416201</v>
      </c>
      <c r="O876">
        <v>17.827794010226398</v>
      </c>
      <c r="P876">
        <v>45.706113217587898</v>
      </c>
      <c r="Q876">
        <v>-4.9647782547038E-2</v>
      </c>
    </row>
    <row r="877" spans="1:17" hidden="1" x14ac:dyDescent="0.3">
      <c r="A877" t="s">
        <v>1903</v>
      </c>
      <c r="B877" t="s">
        <v>1904</v>
      </c>
      <c r="C877" t="str">
        <f>IFERROR(VLOOKUP(Table1[[#This Row],[Ticker]],[1]!Table2[[Symbol]:[Industry]],2,FALSE),"-")</f>
        <v>-</v>
      </c>
      <c r="D877" t="s">
        <v>583</v>
      </c>
      <c r="E877">
        <v>3418.1929049</v>
      </c>
      <c r="F877">
        <v>40.270000000000003</v>
      </c>
      <c r="G877">
        <v>47.559562372879903</v>
      </c>
      <c r="H877">
        <v>64.044348488638903</v>
      </c>
      <c r="I877">
        <v>61.0829630877572</v>
      </c>
      <c r="J877">
        <v>24.985661167551999</v>
      </c>
      <c r="M877">
        <v>100</v>
      </c>
      <c r="O877">
        <v>0</v>
      </c>
      <c r="P877">
        <v>78.977777777777703</v>
      </c>
    </row>
    <row r="878" spans="1:17" x14ac:dyDescent="0.3">
      <c r="A878" t="s">
        <v>1905</v>
      </c>
      <c r="B878" t="s">
        <v>1906</v>
      </c>
      <c r="C878" t="str">
        <f>IFERROR(VLOOKUP(Table1[[#This Row],[Ticker]],[1]!Table2[[Symbol]:[Industry]],2,FALSE),"-")</f>
        <v>-</v>
      </c>
      <c r="D878" t="s">
        <v>212</v>
      </c>
      <c r="E878">
        <v>3416.0375466</v>
      </c>
      <c r="F878">
        <v>217.68</v>
      </c>
      <c r="G878">
        <v>-32.193739436828302</v>
      </c>
      <c r="H878">
        <v>-9.3851534270698505</v>
      </c>
      <c r="I878">
        <v>-29.540231997515502</v>
      </c>
      <c r="J878">
        <v>-5.1387897412548398</v>
      </c>
      <c r="K878">
        <v>227.006003775663</v>
      </c>
      <c r="L878">
        <v>232.651831378803</v>
      </c>
      <c r="M878">
        <v>28.043179011435999</v>
      </c>
      <c r="N878">
        <v>0.77773484409834603</v>
      </c>
      <c r="O878">
        <v>37.357589121646399</v>
      </c>
      <c r="P878">
        <v>14.237732878509499</v>
      </c>
      <c r="Q878">
        <v>1.6659902196146999E-2</v>
      </c>
    </row>
    <row r="879" spans="1:17" x14ac:dyDescent="0.3">
      <c r="A879" t="s">
        <v>1907</v>
      </c>
      <c r="B879" t="s">
        <v>1908</v>
      </c>
      <c r="C879" t="str">
        <f>IFERROR(VLOOKUP(Table1[[#This Row],[Ticker]],[1]!Table2[[Symbol]:[Industry]],2,FALSE),"-")</f>
        <v>-</v>
      </c>
      <c r="D879" t="s">
        <v>500</v>
      </c>
      <c r="E879">
        <v>3407.1274597199999</v>
      </c>
      <c r="F879">
        <v>3943.65</v>
      </c>
      <c r="G879">
        <v>5.3835238119857696</v>
      </c>
      <c r="H879">
        <v>-1.60504193919609</v>
      </c>
      <c r="I879">
        <v>20.8979881079892</v>
      </c>
      <c r="J879">
        <v>-3.98369250147937</v>
      </c>
      <c r="K879">
        <v>3972.1805238720099</v>
      </c>
      <c r="L879">
        <v>3573.8141799147302</v>
      </c>
      <c r="M879">
        <v>25.942836521720601</v>
      </c>
      <c r="N879">
        <v>0.62505348005760597</v>
      </c>
      <c r="O879">
        <v>11.368909512761</v>
      </c>
      <c r="P879">
        <v>32.559663865546199</v>
      </c>
      <c r="Q879">
        <v>6.7118800035752005E-2</v>
      </c>
    </row>
    <row r="880" spans="1:17" x14ac:dyDescent="0.3">
      <c r="A880" t="s">
        <v>1909</v>
      </c>
      <c r="B880" t="s">
        <v>1910</v>
      </c>
      <c r="C880" t="str">
        <f>IFERROR(VLOOKUP(Table1[[#This Row],[Ticker]],[1]!Table2[[Symbol]:[Industry]],2,FALSE),"-")</f>
        <v>-</v>
      </c>
      <c r="D880" t="s">
        <v>60</v>
      </c>
      <c r="E880">
        <v>3405.2646917500001</v>
      </c>
      <c r="F880">
        <v>257.5</v>
      </c>
      <c r="G880">
        <v>-11.724464153066799</v>
      </c>
      <c r="H880">
        <v>23.955582714554598</v>
      </c>
      <c r="I880">
        <v>23.1529864194232</v>
      </c>
      <c r="J880">
        <v>2.8057084768805902</v>
      </c>
      <c r="K880">
        <v>228.129869671004</v>
      </c>
      <c r="L880">
        <v>197.58957633999</v>
      </c>
      <c r="M880">
        <v>48.102773705310803</v>
      </c>
      <c r="N880">
        <v>1.6129992897754899</v>
      </c>
      <c r="O880">
        <v>14</v>
      </c>
      <c r="P880">
        <v>66.451195862960503</v>
      </c>
      <c r="Q880">
        <v>4.1954369418030997E-2</v>
      </c>
    </row>
    <row r="881" spans="1:17" hidden="1" x14ac:dyDescent="0.3">
      <c r="A881" t="s">
        <v>1911</v>
      </c>
      <c r="B881" t="s">
        <v>1912</v>
      </c>
      <c r="C881" t="str">
        <f>IFERROR(VLOOKUP(Table1[[#This Row],[Ticker]],[1]!Table2[[Symbol]:[Industry]],2,FALSE),"-")</f>
        <v>-</v>
      </c>
      <c r="D881" t="s">
        <v>603</v>
      </c>
      <c r="E881">
        <v>3389.1434174999999</v>
      </c>
      <c r="F881">
        <v>246.3</v>
      </c>
      <c r="G881">
        <v>76.259718812640997</v>
      </c>
      <c r="H881">
        <v>33.333237377527801</v>
      </c>
      <c r="I881">
        <v>29.665823367042801</v>
      </c>
      <c r="J881">
        <v>-2.70270939648104</v>
      </c>
      <c r="K881">
        <v>211.75843287994999</v>
      </c>
      <c r="L881">
        <v>177.84996645535</v>
      </c>
      <c r="M881">
        <v>53.997486876671701</v>
      </c>
      <c r="N881">
        <v>1.11520594923849</v>
      </c>
      <c r="O881">
        <v>9.6224116930572396</v>
      </c>
      <c r="P881">
        <v>107.76043863348799</v>
      </c>
      <c r="Q881">
        <v>0.23198054694338299</v>
      </c>
    </row>
    <row r="882" spans="1:17" hidden="1" x14ac:dyDescent="0.3">
      <c r="A882" t="s">
        <v>1913</v>
      </c>
      <c r="B882" t="s">
        <v>1914</v>
      </c>
      <c r="C882" t="str">
        <f>IFERROR(VLOOKUP(Table1[[#This Row],[Ticker]],[1]!Table2[[Symbol]:[Industry]],2,FALSE),"-")</f>
        <v>-</v>
      </c>
      <c r="D882" t="s">
        <v>230</v>
      </c>
      <c r="E882">
        <v>3386.9438325000001</v>
      </c>
      <c r="F882">
        <v>255.3</v>
      </c>
      <c r="G882">
        <v>256.69670593151699</v>
      </c>
      <c r="H882">
        <v>37.583934603834798</v>
      </c>
      <c r="I882">
        <v>107.223164846835</v>
      </c>
      <c r="J882">
        <v>18.800745729585799</v>
      </c>
      <c r="K882">
        <v>200.460638632533</v>
      </c>
      <c r="L882">
        <v>129.072568904538</v>
      </c>
      <c r="M882">
        <v>50.751103645396903</v>
      </c>
      <c r="N882">
        <v>1.0185335413160801</v>
      </c>
      <c r="O882">
        <v>12.4167645906776</v>
      </c>
      <c r="P882">
        <v>363.33938294010801</v>
      </c>
      <c r="Q882">
        <v>0.14543135297403501</v>
      </c>
    </row>
    <row r="883" spans="1:17" x14ac:dyDescent="0.3">
      <c r="A883" t="s">
        <v>1915</v>
      </c>
      <c r="B883" t="s">
        <v>1916</v>
      </c>
      <c r="C883" t="str">
        <f>IFERROR(VLOOKUP(Table1[[#This Row],[Ticker]],[1]!Table2[[Symbol]:[Industry]],2,FALSE),"-")</f>
        <v>-</v>
      </c>
      <c r="D883" t="s">
        <v>296</v>
      </c>
      <c r="E883">
        <v>3383.9773390800001</v>
      </c>
      <c r="F883">
        <v>135.97999999999999</v>
      </c>
      <c r="G883">
        <v>38.0868071990676</v>
      </c>
      <c r="H883">
        <v>-14.0462323378698</v>
      </c>
      <c r="I883">
        <v>20.591853858290701</v>
      </c>
      <c r="J883">
        <v>-6.0994128754263004</v>
      </c>
      <c r="K883">
        <v>131.596929443069</v>
      </c>
      <c r="L883">
        <v>109.03000424496901</v>
      </c>
      <c r="M883">
        <v>32.488745641013502</v>
      </c>
      <c r="N883">
        <v>0.89043229781518296</v>
      </c>
      <c r="O883">
        <v>20.973672598911602</v>
      </c>
      <c r="P883">
        <v>66.642156862745097</v>
      </c>
      <c r="Q883">
        <v>6.7949476818199997E-3</v>
      </c>
    </row>
    <row r="884" spans="1:17" hidden="1" x14ac:dyDescent="0.3">
      <c r="A884" t="s">
        <v>1917</v>
      </c>
      <c r="B884" t="s">
        <v>1918</v>
      </c>
      <c r="C884" t="str">
        <f>IFERROR(VLOOKUP(Table1[[#This Row],[Ticker]],[1]!Table2[[Symbol]:[Industry]],2,FALSE),"-")</f>
        <v>-</v>
      </c>
      <c r="D884" t="s">
        <v>233</v>
      </c>
      <c r="E884">
        <v>3381.0535300080001</v>
      </c>
      <c r="F884">
        <v>2.64</v>
      </c>
      <c r="G884">
        <v>229.068453143413</v>
      </c>
      <c r="H884">
        <v>-33.821156921759503</v>
      </c>
      <c r="I884">
        <v>16.306139572576399</v>
      </c>
      <c r="J884">
        <v>-7.0129459611198302</v>
      </c>
      <c r="K884">
        <v>2.69551104585942</v>
      </c>
      <c r="L884">
        <v>1.97950902869158</v>
      </c>
      <c r="M884">
        <v>34.230192396043201</v>
      </c>
      <c r="N884">
        <v>2.08981105327085</v>
      </c>
      <c r="O884">
        <v>64.015151515151501</v>
      </c>
      <c r="P884">
        <v>277.142857142857</v>
      </c>
      <c r="Q884">
        <v>2.9155043650686999E-2</v>
      </c>
    </row>
    <row r="885" spans="1:17" hidden="1" x14ac:dyDescent="0.3">
      <c r="A885" t="s">
        <v>1919</v>
      </c>
      <c r="B885" t="s">
        <v>1920</v>
      </c>
      <c r="C885" t="str">
        <f>IFERROR(VLOOKUP(Table1[[#This Row],[Ticker]],[1]!Table2[[Symbol]:[Industry]],2,FALSE),"-")</f>
        <v>-</v>
      </c>
      <c r="D885" t="s">
        <v>583</v>
      </c>
      <c r="E885">
        <v>3369.4430471999999</v>
      </c>
      <c r="F885">
        <v>1692</v>
      </c>
      <c r="G885">
        <v>34.438183652400298</v>
      </c>
      <c r="H885">
        <v>-4.9134803316404598</v>
      </c>
      <c r="I885">
        <v>4.1298508386631196</v>
      </c>
      <c r="J885">
        <v>-3.33707674836538</v>
      </c>
      <c r="K885">
        <v>1782.3124152719199</v>
      </c>
      <c r="L885">
        <v>1545.7312423823</v>
      </c>
      <c r="M885">
        <v>23.219172468478099</v>
      </c>
      <c r="N885">
        <v>1.08493737424351</v>
      </c>
      <c r="O885">
        <v>29.137115839243499</v>
      </c>
      <c r="P885">
        <v>75.564202334630295</v>
      </c>
      <c r="Q885">
        <v>0.142269244262482</v>
      </c>
    </row>
    <row r="886" spans="1:17" x14ac:dyDescent="0.3">
      <c r="A886" t="s">
        <v>1921</v>
      </c>
      <c r="B886" t="s">
        <v>1922</v>
      </c>
      <c r="C886" t="str">
        <f>IFERROR(VLOOKUP(Table1[[#This Row],[Ticker]],[1]!Table2[[Symbol]:[Industry]],2,FALSE),"-")</f>
        <v>-</v>
      </c>
      <c r="D886" t="s">
        <v>212</v>
      </c>
      <c r="E886">
        <v>3360.0993939</v>
      </c>
      <c r="F886">
        <v>1276.6500000000001</v>
      </c>
      <c r="G886">
        <v>13.7108592228311</v>
      </c>
      <c r="H886">
        <v>-3.2071629189880899</v>
      </c>
      <c r="I886">
        <v>-1.1968346628255999</v>
      </c>
      <c r="J886">
        <v>-1.24517346076809</v>
      </c>
      <c r="K886">
        <v>1297.3147872940101</v>
      </c>
      <c r="L886">
        <v>1160.6225486020701</v>
      </c>
      <c r="M886">
        <v>31.118672667489101</v>
      </c>
      <c r="N886">
        <v>0.59481461717279904</v>
      </c>
      <c r="O886">
        <v>10.288646065875501</v>
      </c>
      <c r="P886">
        <v>55.310218978102199</v>
      </c>
      <c r="Q886">
        <v>0.12969312628989299</v>
      </c>
    </row>
    <row r="887" spans="1:17" x14ac:dyDescent="0.3">
      <c r="A887" t="s">
        <v>1923</v>
      </c>
      <c r="B887" t="s">
        <v>1924</v>
      </c>
      <c r="C887" t="str">
        <f>IFERROR(VLOOKUP(Table1[[#This Row],[Ticker]],[1]!Table2[[Symbol]:[Industry]],2,FALSE),"-")</f>
        <v>-</v>
      </c>
      <c r="D887" t="s">
        <v>1443</v>
      </c>
      <c r="E887">
        <v>3352.7619055370001</v>
      </c>
      <c r="F887">
        <v>125.21</v>
      </c>
      <c r="G887">
        <v>-53.964320197264001</v>
      </c>
      <c r="H887">
        <v>-5.0288557658775801</v>
      </c>
      <c r="I887">
        <v>-17.779898794471801</v>
      </c>
      <c r="J887">
        <v>-3.0212532285290301</v>
      </c>
      <c r="K887">
        <v>132.07978535088199</v>
      </c>
      <c r="L887">
        <v>139.89071133327499</v>
      </c>
      <c r="M887">
        <v>24.561696387583702</v>
      </c>
      <c r="N887">
        <v>0.39153850398966999</v>
      </c>
      <c r="O887">
        <v>52.383994888587097</v>
      </c>
      <c r="P887">
        <v>19.875538535184202</v>
      </c>
      <c r="Q887">
        <v>-4.6885936872087003E-2</v>
      </c>
    </row>
    <row r="888" spans="1:17" x14ac:dyDescent="0.3">
      <c r="A888" t="s">
        <v>1925</v>
      </c>
      <c r="B888" t="s">
        <v>1926</v>
      </c>
      <c r="C888" t="str">
        <f>IFERROR(VLOOKUP(Table1[[#This Row],[Ticker]],[1]!Table2[[Symbol]:[Industry]],2,FALSE),"-")</f>
        <v>-</v>
      </c>
      <c r="D888" t="s">
        <v>21</v>
      </c>
      <c r="E888">
        <v>3336.758081125</v>
      </c>
      <c r="F888">
        <v>565.25</v>
      </c>
      <c r="G888">
        <v>-19.6046114759083</v>
      </c>
      <c r="H888">
        <v>-18.267994113455799</v>
      </c>
      <c r="I888">
        <v>-29.372747911620699</v>
      </c>
      <c r="J888">
        <v>-13.0508230477281</v>
      </c>
      <c r="K888">
        <v>614.73827580462296</v>
      </c>
      <c r="L888">
        <v>596.71428774588298</v>
      </c>
      <c r="M888">
        <v>30.421982586995998</v>
      </c>
      <c r="N888">
        <v>0.79288870740108697</v>
      </c>
      <c r="O888">
        <v>40.026536930561697</v>
      </c>
      <c r="P888">
        <v>25.6111111111111</v>
      </c>
      <c r="Q888">
        <v>6.4947823583599004E-2</v>
      </c>
    </row>
    <row r="889" spans="1:17" hidden="1" x14ac:dyDescent="0.3">
      <c r="A889" t="s">
        <v>1927</v>
      </c>
      <c r="B889" t="s">
        <v>1928</v>
      </c>
      <c r="C889" t="str">
        <f>IFERROR(VLOOKUP(Table1[[#This Row],[Ticker]],[1]!Table2[[Symbol]:[Industry]],2,FALSE),"-")</f>
        <v>-</v>
      </c>
      <c r="D889" t="s">
        <v>133</v>
      </c>
      <c r="E889">
        <v>3333.6869441200001</v>
      </c>
      <c r="F889">
        <v>108.77</v>
      </c>
      <c r="G889">
        <v>53.071689389368103</v>
      </c>
      <c r="H889">
        <v>5.0341789268892603</v>
      </c>
      <c r="I889">
        <v>-27.317580103973398</v>
      </c>
      <c r="J889">
        <v>-5.3333404035559999</v>
      </c>
      <c r="K889">
        <v>111.51496638141801</v>
      </c>
      <c r="L889">
        <v>102.852459183519</v>
      </c>
      <c r="M889">
        <v>34.170946847374601</v>
      </c>
      <c r="N889">
        <v>1.31937091634527</v>
      </c>
      <c r="O889">
        <v>48.662314976555997</v>
      </c>
      <c r="P889">
        <v>106.78707224334499</v>
      </c>
      <c r="Q889">
        <v>0.19233753813334001</v>
      </c>
    </row>
    <row r="890" spans="1:17" hidden="1" x14ac:dyDescent="0.3">
      <c r="A890" t="s">
        <v>1929</v>
      </c>
      <c r="B890" t="s">
        <v>1930</v>
      </c>
      <c r="C890" t="str">
        <f>IFERROR(VLOOKUP(Table1[[#This Row],[Ticker]],[1]!Table2[[Symbol]:[Industry]],2,FALSE),"-")</f>
        <v>-</v>
      </c>
      <c r="D890" t="s">
        <v>382</v>
      </c>
      <c r="E890">
        <v>3316.4597812500001</v>
      </c>
      <c r="F890">
        <v>4331.25</v>
      </c>
      <c r="G890">
        <v>21.2464099357971</v>
      </c>
      <c r="H890">
        <v>-3.2109579973876698</v>
      </c>
      <c r="I890">
        <v>-10.232463503893699</v>
      </c>
      <c r="J890">
        <v>1.3942926437791801</v>
      </c>
      <c r="K890">
        <v>4312.7425453038804</v>
      </c>
      <c r="L890">
        <v>4104.2589915224999</v>
      </c>
      <c r="M890">
        <v>46.7090344693191</v>
      </c>
      <c r="N890">
        <v>0.776406063992781</v>
      </c>
      <c r="O890">
        <v>17.679653679653601</v>
      </c>
      <c r="P890">
        <v>57.214156079854803</v>
      </c>
      <c r="Q890">
        <v>6.7347962473975995E-2</v>
      </c>
    </row>
    <row r="891" spans="1:17" hidden="1" x14ac:dyDescent="0.3">
      <c r="A891" t="s">
        <v>1931</v>
      </c>
      <c r="B891" t="s">
        <v>1932</v>
      </c>
      <c r="C891" t="str">
        <f>IFERROR(VLOOKUP(Table1[[#This Row],[Ticker]],[1]!Table2[[Symbol]:[Industry]],2,FALSE),"-")</f>
        <v>-</v>
      </c>
      <c r="D891" t="s">
        <v>124</v>
      </c>
      <c r="E891">
        <v>3292.3443752099902</v>
      </c>
      <c r="F891">
        <v>51.26</v>
      </c>
      <c r="G891">
        <v>92.587125342583505</v>
      </c>
      <c r="H891">
        <v>4.1643599275179302</v>
      </c>
      <c r="I891">
        <v>-19.635816894773999</v>
      </c>
      <c r="J891">
        <v>-6.76824826390704</v>
      </c>
      <c r="K891">
        <v>49.5708789470455</v>
      </c>
      <c r="L891">
        <v>41.620863737076398</v>
      </c>
      <c r="M891">
        <v>35.933390294549397</v>
      </c>
      <c r="N891">
        <v>1.45968297300457</v>
      </c>
      <c r="O891">
        <v>32.559500585251598</v>
      </c>
      <c r="P891">
        <v>117.664543524416</v>
      </c>
      <c r="Q891">
        <v>9.8233368628062007E-2</v>
      </c>
    </row>
    <row r="892" spans="1:17" hidden="1" x14ac:dyDescent="0.3">
      <c r="A892" t="s">
        <v>1933</v>
      </c>
      <c r="B892" t="s">
        <v>1934</v>
      </c>
      <c r="C892" t="str">
        <f>IFERROR(VLOOKUP(Table1[[#This Row],[Ticker]],[1]!Table2[[Symbol]:[Industry]],2,FALSE),"-")</f>
        <v>-</v>
      </c>
      <c r="D892" t="s">
        <v>296</v>
      </c>
      <c r="E892">
        <v>3280.2393129249999</v>
      </c>
      <c r="F892">
        <v>610.15</v>
      </c>
      <c r="G892">
        <v>193.716955919893</v>
      </c>
      <c r="H892">
        <v>-16.017773048524401</v>
      </c>
      <c r="I892">
        <v>114.262076373778</v>
      </c>
      <c r="J892">
        <v>-2.7839164050590499</v>
      </c>
      <c r="K892">
        <v>647.88367844592597</v>
      </c>
      <c r="L892">
        <v>452.21255956092699</v>
      </c>
      <c r="M892">
        <v>32.800007273928699</v>
      </c>
      <c r="N892">
        <v>0.35658592734085598</v>
      </c>
      <c r="O892">
        <v>48.946980250758003</v>
      </c>
      <c r="P892">
        <v>223.46392408418501</v>
      </c>
      <c r="Q892">
        <v>0.19185114478601001</v>
      </c>
    </row>
    <row r="893" spans="1:17" hidden="1" x14ac:dyDescent="0.3">
      <c r="A893" t="s">
        <v>1935</v>
      </c>
      <c r="B893" t="s">
        <v>1936</v>
      </c>
      <c r="C893" t="str">
        <f>IFERROR(VLOOKUP(Table1[[#This Row],[Ticker]],[1]!Table2[[Symbol]:[Industry]],2,FALSE),"-")</f>
        <v>-</v>
      </c>
      <c r="D893" t="s">
        <v>57</v>
      </c>
      <c r="E893">
        <v>3270.504438124</v>
      </c>
      <c r="F893">
        <v>216.23</v>
      </c>
      <c r="G893">
        <v>55.844807008646903</v>
      </c>
      <c r="H893">
        <v>-11.956907891416</v>
      </c>
      <c r="I893">
        <v>-12.269781361834999</v>
      </c>
      <c r="J893">
        <v>-4.2619731611680498</v>
      </c>
      <c r="K893">
        <v>229.54741578921801</v>
      </c>
      <c r="L893">
        <v>192.07375158263099</v>
      </c>
      <c r="M893">
        <v>23.836873558221001</v>
      </c>
      <c r="N893">
        <v>0.489691099622865</v>
      </c>
      <c r="O893">
        <v>24.820792674466901</v>
      </c>
      <c r="P893">
        <v>93.667711598745996</v>
      </c>
      <c r="Q893">
        <v>9.9560084144173E-2</v>
      </c>
    </row>
    <row r="894" spans="1:17" x14ac:dyDescent="0.3">
      <c r="A894" t="s">
        <v>1937</v>
      </c>
      <c r="B894" t="s">
        <v>1938</v>
      </c>
      <c r="C894" t="str">
        <f>IFERROR(VLOOKUP(Table1[[#This Row],[Ticker]],[1]!Table2[[Symbol]:[Industry]],2,FALSE),"-")</f>
        <v>-</v>
      </c>
      <c r="D894" t="s">
        <v>51</v>
      </c>
      <c r="E894">
        <v>3267.1136964399998</v>
      </c>
      <c r="F894">
        <v>131.12</v>
      </c>
      <c r="G894">
        <v>9.1792843776703705</v>
      </c>
      <c r="H894">
        <v>3.0267367699944101</v>
      </c>
      <c r="I894">
        <v>-14.3247523781124</v>
      </c>
      <c r="J894">
        <v>-2.76632926788256</v>
      </c>
      <c r="K894">
        <v>131.026597048741</v>
      </c>
      <c r="L894">
        <v>120.591917006862</v>
      </c>
      <c r="M894">
        <v>29.753059965952499</v>
      </c>
      <c r="N894">
        <v>0.75425922843691795</v>
      </c>
      <c r="O894">
        <v>18.593654667480099</v>
      </c>
      <c r="P894">
        <v>51.759259259259203</v>
      </c>
      <c r="Q894">
        <v>-6.9596589659279007E-2</v>
      </c>
    </row>
    <row r="895" spans="1:17" x14ac:dyDescent="0.3">
      <c r="A895" t="s">
        <v>1939</v>
      </c>
      <c r="B895" t="s">
        <v>1940</v>
      </c>
      <c r="C895" t="str">
        <f>IFERROR(VLOOKUP(Table1[[#This Row],[Ticker]],[1]!Table2[[Symbol]:[Industry]],2,FALSE),"-")</f>
        <v>-</v>
      </c>
      <c r="D895" t="s">
        <v>133</v>
      </c>
      <c r="E895">
        <v>3253.636934745</v>
      </c>
      <c r="F895">
        <v>494.15</v>
      </c>
      <c r="G895">
        <v>-40.5594848462515</v>
      </c>
      <c r="H895">
        <v>-8.8956018835694799</v>
      </c>
      <c r="I895">
        <v>-5.4640990234930502</v>
      </c>
      <c r="J895">
        <v>-2.3172657415498499</v>
      </c>
      <c r="K895">
        <v>519.03188514380804</v>
      </c>
      <c r="L895">
        <v>513.73152495451995</v>
      </c>
      <c r="M895">
        <v>29.840116674402701</v>
      </c>
      <c r="N895">
        <v>0.53189159492350402</v>
      </c>
      <c r="O895">
        <v>25.4679753111403</v>
      </c>
      <c r="P895">
        <v>9.9944351697273106</v>
      </c>
    </row>
    <row r="896" spans="1:17" hidden="1" x14ac:dyDescent="0.3">
      <c r="A896" t="s">
        <v>1941</v>
      </c>
      <c r="B896" t="s">
        <v>1942</v>
      </c>
      <c r="C896" t="str">
        <f>IFERROR(VLOOKUP(Table1[[#This Row],[Ticker]],[1]!Table2[[Symbol]:[Industry]],2,FALSE),"-")</f>
        <v>-</v>
      </c>
      <c r="E896">
        <v>3252.2649999999999</v>
      </c>
      <c r="F896">
        <v>607.9</v>
      </c>
      <c r="G896">
        <v>405.994072978124</v>
      </c>
      <c r="H896">
        <v>-0.15507452087868501</v>
      </c>
      <c r="I896">
        <v>72.925387151631995</v>
      </c>
      <c r="J896">
        <v>4.2066713941545801</v>
      </c>
      <c r="K896">
        <v>610.02421356025502</v>
      </c>
      <c r="L896">
        <v>453.742513585849</v>
      </c>
      <c r="M896">
        <v>43.257132713942298</v>
      </c>
      <c r="N896">
        <v>1.17599625063465</v>
      </c>
      <c r="O896">
        <v>30.391511761802899</v>
      </c>
      <c r="P896">
        <v>810.02994011976</v>
      </c>
      <c r="Q896">
        <v>0.185769812430294</v>
      </c>
    </row>
    <row r="897" spans="1:17" hidden="1" x14ac:dyDescent="0.3">
      <c r="A897" t="s">
        <v>1943</v>
      </c>
      <c r="B897" t="s">
        <v>1944</v>
      </c>
      <c r="C897" t="str">
        <f>IFERROR(VLOOKUP(Table1[[#This Row],[Ticker]],[1]!Table2[[Symbol]:[Industry]],2,FALSE),"-")</f>
        <v>-</v>
      </c>
      <c r="D897" t="s">
        <v>1566</v>
      </c>
      <c r="E897">
        <v>3243.9052033399998</v>
      </c>
      <c r="F897">
        <v>1912.6</v>
      </c>
      <c r="G897">
        <v>5.8977674368258004</v>
      </c>
      <c r="H897">
        <v>-6.8667626224721596</v>
      </c>
      <c r="I897">
        <v>16.540950035565</v>
      </c>
      <c r="J897">
        <v>-5.7370598003969402</v>
      </c>
      <c r="K897">
        <v>1974.4916773588</v>
      </c>
      <c r="L897">
        <v>1714.4826408428701</v>
      </c>
      <c r="M897">
        <v>24.7915742336337</v>
      </c>
      <c r="N897">
        <v>1.10137750610388</v>
      </c>
      <c r="O897">
        <v>14.190107706786501</v>
      </c>
      <c r="P897">
        <v>38.599224609587203</v>
      </c>
      <c r="Q897">
        <v>9.4863445723267006E-2</v>
      </c>
    </row>
    <row r="898" spans="1:17" hidden="1" x14ac:dyDescent="0.3">
      <c r="A898" t="s">
        <v>1945</v>
      </c>
      <c r="B898" t="s">
        <v>1946</v>
      </c>
      <c r="C898" t="str">
        <f>IFERROR(VLOOKUP(Table1[[#This Row],[Ticker]],[1]!Table2[[Symbol]:[Industry]],2,FALSE),"-")</f>
        <v>-</v>
      </c>
      <c r="D898" t="s">
        <v>539</v>
      </c>
      <c r="E898">
        <v>3242.1497759399999</v>
      </c>
      <c r="F898">
        <v>5076.6000000000004</v>
      </c>
      <c r="G898">
        <v>23.977817653194599</v>
      </c>
      <c r="H898">
        <v>15.429946424206999</v>
      </c>
      <c r="I898">
        <v>29.663449732658901</v>
      </c>
      <c r="J898">
        <v>5.2589052222506396</v>
      </c>
      <c r="K898">
        <v>4254.2473899127099</v>
      </c>
      <c r="L898">
        <v>3678.4142671211898</v>
      </c>
      <c r="M898">
        <v>72.887821824310095</v>
      </c>
      <c r="N898">
        <v>2.9635918276457098</v>
      </c>
      <c r="O898">
        <v>6.8825591931607599</v>
      </c>
      <c r="P898">
        <v>77.998281937553699</v>
      </c>
      <c r="Q898">
        <v>0.13412998068204601</v>
      </c>
    </row>
    <row r="899" spans="1:17" x14ac:dyDescent="0.3">
      <c r="A899" t="s">
        <v>1947</v>
      </c>
      <c r="B899" t="s">
        <v>1948</v>
      </c>
      <c r="C899" t="str">
        <f>IFERROR(VLOOKUP(Table1[[#This Row],[Ticker]],[1]!Table2[[Symbol]:[Industry]],2,FALSE),"-")</f>
        <v>-</v>
      </c>
      <c r="D899" t="s">
        <v>130</v>
      </c>
      <c r="E899">
        <v>3229.8674940000001</v>
      </c>
      <c r="F899">
        <v>560.70000000000005</v>
      </c>
      <c r="G899">
        <v>-26.9541418582983</v>
      </c>
      <c r="H899">
        <v>1.0471728086680101</v>
      </c>
      <c r="I899">
        <v>-13.5374100555333</v>
      </c>
      <c r="J899">
        <v>-4.3970016267792698</v>
      </c>
      <c r="K899">
        <v>602.60511394937998</v>
      </c>
      <c r="L899">
        <v>563.86244521617095</v>
      </c>
      <c r="M899">
        <v>21.851524588266201</v>
      </c>
      <c r="N899">
        <v>0.84330778300284404</v>
      </c>
      <c r="O899">
        <v>23.408239700374502</v>
      </c>
      <c r="P899">
        <v>21.891304347826001</v>
      </c>
      <c r="Q899">
        <v>0.159336705967035</v>
      </c>
    </row>
    <row r="900" spans="1:17" hidden="1" x14ac:dyDescent="0.3">
      <c r="A900" t="s">
        <v>1949</v>
      </c>
      <c r="B900" t="s">
        <v>1950</v>
      </c>
      <c r="C900" t="str">
        <f>IFERROR(VLOOKUP(Table1[[#This Row],[Ticker]],[1]!Table2[[Symbol]:[Industry]],2,FALSE),"-")</f>
        <v>-</v>
      </c>
      <c r="D900" t="s">
        <v>136</v>
      </c>
      <c r="E900">
        <v>3226.8912694199998</v>
      </c>
      <c r="F900">
        <v>709.8</v>
      </c>
      <c r="G900">
        <v>78.802146478641404</v>
      </c>
      <c r="H900">
        <v>2.05518312645893</v>
      </c>
      <c r="I900">
        <v>-0.27530481329600998</v>
      </c>
      <c r="J900">
        <v>-4.6941888834665297</v>
      </c>
      <c r="K900">
        <v>709.27280974016901</v>
      </c>
      <c r="L900">
        <v>593.04002451496797</v>
      </c>
      <c r="M900">
        <v>37.186696078273201</v>
      </c>
      <c r="N900">
        <v>1.6190635969623</v>
      </c>
      <c r="O900">
        <v>16.370808678501</v>
      </c>
      <c r="P900">
        <v>129.70873786407699</v>
      </c>
      <c r="Q900">
        <v>0.18046478614106001</v>
      </c>
    </row>
    <row r="901" spans="1:17" x14ac:dyDescent="0.3">
      <c r="A901" t="s">
        <v>1951</v>
      </c>
      <c r="B901" t="s">
        <v>1952</v>
      </c>
      <c r="C901" t="str">
        <f>IFERROR(VLOOKUP(Table1[[#This Row],[Ticker]],[1]!Table2[[Symbol]:[Industry]],2,FALSE),"-")</f>
        <v>-</v>
      </c>
      <c r="D901" t="s">
        <v>310</v>
      </c>
      <c r="E901">
        <v>3213.2004798599901</v>
      </c>
      <c r="F901">
        <v>1200.1500000000001</v>
      </c>
      <c r="G901">
        <v>-11.157020254064699</v>
      </c>
      <c r="H901">
        <v>-8.4504505657345703</v>
      </c>
      <c r="I901">
        <v>-36.939696168881497</v>
      </c>
      <c r="J901">
        <v>-12.069690400273601</v>
      </c>
      <c r="K901">
        <v>1405.1166086580499</v>
      </c>
      <c r="L901">
        <v>1317.94644609694</v>
      </c>
      <c r="M901">
        <v>14.7337985204588</v>
      </c>
      <c r="N901">
        <v>1.31697206542346</v>
      </c>
      <c r="O901">
        <v>51.893513310836099</v>
      </c>
      <c r="P901">
        <v>27</v>
      </c>
      <c r="Q901">
        <v>6.4226014227699996E-2</v>
      </c>
    </row>
    <row r="902" spans="1:17" hidden="1" x14ac:dyDescent="0.3">
      <c r="A902" t="s">
        <v>1953</v>
      </c>
      <c r="B902" t="s">
        <v>1954</v>
      </c>
      <c r="C902" t="str">
        <f>IFERROR(VLOOKUP(Table1[[#This Row],[Ticker]],[1]!Table2[[Symbol]:[Industry]],2,FALSE),"-")</f>
        <v>-</v>
      </c>
      <c r="D902" t="s">
        <v>635</v>
      </c>
      <c r="E902">
        <v>3210.9913298500001</v>
      </c>
      <c r="F902">
        <v>2709.5</v>
      </c>
      <c r="G902">
        <v>1.4829999337522899</v>
      </c>
      <c r="H902">
        <v>7.3082373775278304</v>
      </c>
      <c r="I902">
        <v>-10.710395481477899</v>
      </c>
      <c r="J902">
        <v>-5.2843877155439003</v>
      </c>
      <c r="K902">
        <v>2622.6296068031102</v>
      </c>
      <c r="L902">
        <v>2396.74273459696</v>
      </c>
      <c r="M902">
        <v>37.057200384608599</v>
      </c>
      <c r="N902">
        <v>1.6937470928651901</v>
      </c>
      <c r="O902">
        <v>19.210186381251098</v>
      </c>
      <c r="P902">
        <v>39.159240902904301</v>
      </c>
      <c r="Q902">
        <v>8.2866981937805007E-2</v>
      </c>
    </row>
    <row r="903" spans="1:17" hidden="1" x14ac:dyDescent="0.3">
      <c r="A903" t="s">
        <v>1955</v>
      </c>
      <c r="B903" t="s">
        <v>1956</v>
      </c>
      <c r="C903" t="str">
        <f>IFERROR(VLOOKUP(Table1[[#This Row],[Ticker]],[1]!Table2[[Symbol]:[Industry]],2,FALSE),"-")</f>
        <v>-</v>
      </c>
      <c r="D903" t="s">
        <v>478</v>
      </c>
      <c r="E903">
        <v>3210.3432138799999</v>
      </c>
      <c r="F903">
        <v>304.60000000000002</v>
      </c>
      <c r="G903">
        <v>-55.377765530350104</v>
      </c>
      <c r="H903">
        <v>-7.8933974388352404</v>
      </c>
      <c r="I903">
        <v>-14.5319586319756</v>
      </c>
      <c r="J903">
        <v>-0.93868709368741299</v>
      </c>
      <c r="K903">
        <v>307.03010895197002</v>
      </c>
      <c r="M903">
        <v>40.029390342195498</v>
      </c>
      <c r="N903">
        <v>0.85222944483435903</v>
      </c>
      <c r="O903">
        <v>68.877216021011094</v>
      </c>
      <c r="P903">
        <v>23.770824867939801</v>
      </c>
    </row>
    <row r="904" spans="1:17" hidden="1" x14ac:dyDescent="0.3">
      <c r="A904" t="s">
        <v>1957</v>
      </c>
      <c r="B904" t="s">
        <v>1958</v>
      </c>
      <c r="C904" t="str">
        <f>IFERROR(VLOOKUP(Table1[[#This Row],[Ticker]],[1]!Table2[[Symbol]:[Industry]],2,FALSE),"-")</f>
        <v>-</v>
      </c>
      <c r="D904" t="s">
        <v>1458</v>
      </c>
      <c r="E904">
        <v>3203.632907145</v>
      </c>
      <c r="F904">
        <v>731.65</v>
      </c>
      <c r="G904">
        <v>-7.7654835793946804</v>
      </c>
      <c r="H904">
        <v>-5.7500959558054801</v>
      </c>
      <c r="I904">
        <v>10.7906381526885</v>
      </c>
      <c r="J904">
        <v>1.21653053703372</v>
      </c>
      <c r="K904">
        <v>713.91298170551602</v>
      </c>
      <c r="L904">
        <v>640.90395873571799</v>
      </c>
      <c r="M904">
        <v>31.983765444522501</v>
      </c>
      <c r="N904">
        <v>1.1198572848633099</v>
      </c>
      <c r="O904">
        <v>20.9526412902344</v>
      </c>
      <c r="P904">
        <v>62.878450578806699</v>
      </c>
      <c r="Q904">
        <v>-6.0145734728628997E-2</v>
      </c>
    </row>
    <row r="905" spans="1:17" x14ac:dyDescent="0.3">
      <c r="A905" t="s">
        <v>1959</v>
      </c>
      <c r="B905" t="s">
        <v>1960</v>
      </c>
      <c r="C905" t="str">
        <f>IFERROR(VLOOKUP(Table1[[#This Row],[Ticker]],[1]!Table2[[Symbol]:[Industry]],2,FALSE),"-")</f>
        <v>-</v>
      </c>
      <c r="D905" t="s">
        <v>296</v>
      </c>
      <c r="E905">
        <v>3197.069047</v>
      </c>
      <c r="F905">
        <v>312.25</v>
      </c>
      <c r="G905">
        <v>27.550380854256801</v>
      </c>
      <c r="H905">
        <v>-1.9176524029013299E-2</v>
      </c>
      <c r="I905">
        <v>24.461092872224199</v>
      </c>
      <c r="J905">
        <v>-6.5598634625833299</v>
      </c>
      <c r="K905">
        <v>305.00182560066798</v>
      </c>
      <c r="L905">
        <v>261.17877098367501</v>
      </c>
      <c r="M905">
        <v>37.890111136620398</v>
      </c>
      <c r="N905">
        <v>1.2871420788982</v>
      </c>
      <c r="O905">
        <v>13.851080864691699</v>
      </c>
      <c r="P905">
        <v>65.518155314073596</v>
      </c>
      <c r="Q905">
        <v>4.1455174458206998E-2</v>
      </c>
    </row>
    <row r="906" spans="1:17" hidden="1" x14ac:dyDescent="0.3">
      <c r="A906" t="s">
        <v>1961</v>
      </c>
      <c r="B906" t="s">
        <v>1962</v>
      </c>
      <c r="C906" t="str">
        <f>IFERROR(VLOOKUP(Table1[[#This Row],[Ticker]],[1]!Table2[[Symbol]:[Industry]],2,FALSE),"-")</f>
        <v>-</v>
      </c>
      <c r="D906" t="s">
        <v>265</v>
      </c>
      <c r="E906">
        <v>3192.3949134700001</v>
      </c>
      <c r="F906">
        <v>519.04999999999995</v>
      </c>
      <c r="G906">
        <v>896.41252227145696</v>
      </c>
      <c r="H906">
        <v>60.308823782506202</v>
      </c>
      <c r="I906">
        <v>133.30871146876501</v>
      </c>
      <c r="J906">
        <v>18.658048069013699</v>
      </c>
      <c r="K906">
        <v>355.11160938517997</v>
      </c>
      <c r="L906">
        <v>241.74990355280599</v>
      </c>
      <c r="M906">
        <v>96.609234704966894</v>
      </c>
      <c r="N906">
        <v>1.7131987419968</v>
      </c>
      <c r="O906">
        <v>0.74173971679030104</v>
      </c>
      <c r="P906">
        <v>919.34406912804297</v>
      </c>
      <c r="Q906">
        <v>0.27784115923624703</v>
      </c>
    </row>
    <row r="907" spans="1:17" hidden="1" x14ac:dyDescent="0.3">
      <c r="A907" t="s">
        <v>1963</v>
      </c>
      <c r="B907" t="s">
        <v>1964</v>
      </c>
      <c r="C907" t="str">
        <f>IFERROR(VLOOKUP(Table1[[#This Row],[Ticker]],[1]!Table2[[Symbol]:[Industry]],2,FALSE),"-")</f>
        <v>-</v>
      </c>
      <c r="D907" t="s">
        <v>1458</v>
      </c>
      <c r="E907">
        <v>3181.04884128</v>
      </c>
      <c r="F907">
        <v>216.2</v>
      </c>
      <c r="G907">
        <v>-16.951154699723801</v>
      </c>
      <c r="K907">
        <v>198.53034696656701</v>
      </c>
      <c r="L907">
        <v>172.215069946667</v>
      </c>
      <c r="M907">
        <v>81.1750791682543</v>
      </c>
      <c r="N907">
        <v>1</v>
      </c>
      <c r="O907">
        <v>2.8445883441258202</v>
      </c>
      <c r="P907">
        <v>9.9974561180360997</v>
      </c>
      <c r="Q907">
        <v>0.14788253940821999</v>
      </c>
    </row>
    <row r="908" spans="1:17" hidden="1" x14ac:dyDescent="0.3">
      <c r="A908" t="s">
        <v>1965</v>
      </c>
      <c r="B908" t="s">
        <v>1966</v>
      </c>
      <c r="C908" t="str">
        <f>IFERROR(VLOOKUP(Table1[[#This Row],[Ticker]],[1]!Table2[[Symbol]:[Industry]],2,FALSE),"-")</f>
        <v>-</v>
      </c>
      <c r="D908" t="s">
        <v>371</v>
      </c>
      <c r="E908">
        <v>3179.1167348259901</v>
      </c>
      <c r="F908">
        <v>215.47</v>
      </c>
      <c r="G908">
        <v>60.681576279331601</v>
      </c>
      <c r="H908">
        <v>17.320926241545699</v>
      </c>
      <c r="I908">
        <v>73.270955172406801</v>
      </c>
      <c r="J908">
        <v>17.803181641893001</v>
      </c>
      <c r="K908">
        <v>169.576287014565</v>
      </c>
      <c r="L908">
        <v>139.839340505558</v>
      </c>
      <c r="M908">
        <v>92.589719428665504</v>
      </c>
      <c r="N908">
        <v>1.6445178498777699</v>
      </c>
      <c r="O908">
        <v>6.5113472873253802</v>
      </c>
      <c r="P908">
        <v>126.81052631578901</v>
      </c>
      <c r="Q908">
        <v>0.13395056482684201</v>
      </c>
    </row>
    <row r="909" spans="1:17" x14ac:dyDescent="0.3">
      <c r="A909" t="s">
        <v>1967</v>
      </c>
      <c r="B909" t="s">
        <v>1968</v>
      </c>
      <c r="C909" t="str">
        <f>IFERROR(VLOOKUP(Table1[[#This Row],[Ticker]],[1]!Table2[[Symbol]:[Industry]],2,FALSE),"-")</f>
        <v>-</v>
      </c>
      <c r="D909" t="s">
        <v>46</v>
      </c>
      <c r="E909">
        <v>3178.7781335999998</v>
      </c>
      <c r="F909">
        <v>1875.6</v>
      </c>
      <c r="G909">
        <v>-4.9173267596885601</v>
      </c>
      <c r="H909">
        <v>-8.2481781464859392</v>
      </c>
      <c r="I909">
        <v>8.6915295816165692</v>
      </c>
      <c r="J909">
        <v>0.59546143300804799</v>
      </c>
      <c r="K909">
        <v>1840.31958077582</v>
      </c>
      <c r="L909">
        <v>1692.1508275434501</v>
      </c>
      <c r="M909">
        <v>38.443560584998799</v>
      </c>
      <c r="N909">
        <v>0.36694924862276701</v>
      </c>
      <c r="O909">
        <v>11.431008743868601</v>
      </c>
      <c r="P909">
        <v>32.644978783592599</v>
      </c>
      <c r="Q909">
        <v>4.8661433810438998E-2</v>
      </c>
    </row>
    <row r="910" spans="1:17" hidden="1" x14ac:dyDescent="0.3">
      <c r="A910" t="s">
        <v>1969</v>
      </c>
      <c r="B910" t="s">
        <v>1970</v>
      </c>
      <c r="C910" t="str">
        <f>IFERROR(VLOOKUP(Table1[[#This Row],[Ticker]],[1]!Table2[[Symbol]:[Industry]],2,FALSE),"-")</f>
        <v>-</v>
      </c>
      <c r="D910" t="s">
        <v>46</v>
      </c>
      <c r="E910">
        <v>3173.43624</v>
      </c>
      <c r="F910">
        <v>254.6</v>
      </c>
      <c r="G910">
        <v>54.762344701409297</v>
      </c>
      <c r="H910">
        <v>26.1705005049688</v>
      </c>
      <c r="I910">
        <v>10.3472630774816</v>
      </c>
      <c r="J910">
        <v>1.3764599795969601</v>
      </c>
      <c r="K910">
        <v>211.51454643325101</v>
      </c>
      <c r="L910">
        <v>194.68149762331001</v>
      </c>
      <c r="M910">
        <v>59.279666113558797</v>
      </c>
      <c r="N910">
        <v>1.8661494368393301</v>
      </c>
      <c r="O910">
        <v>11.5278868813825</v>
      </c>
      <c r="P910">
        <v>80.5673758865248</v>
      </c>
    </row>
    <row r="911" spans="1:17" hidden="1" x14ac:dyDescent="0.3">
      <c r="A911" t="s">
        <v>1971</v>
      </c>
      <c r="B911" t="s">
        <v>1972</v>
      </c>
      <c r="C911" t="str">
        <f>IFERROR(VLOOKUP(Table1[[#This Row],[Ticker]],[1]!Table2[[Symbol]:[Industry]],2,FALSE),"-")</f>
        <v>-</v>
      </c>
      <c r="D911" t="s">
        <v>46</v>
      </c>
      <c r="E911">
        <v>3153.191830575</v>
      </c>
      <c r="F911">
        <v>2908.25</v>
      </c>
      <c r="G911">
        <v>55.057375693063001</v>
      </c>
      <c r="H911">
        <v>-11.6759610455996</v>
      </c>
      <c r="I911">
        <v>42.756667461953199</v>
      </c>
      <c r="J911">
        <v>-0.23645805598292</v>
      </c>
      <c r="K911">
        <v>3045.8532890383299</v>
      </c>
      <c r="L911">
        <v>2525.5630811834799</v>
      </c>
      <c r="M911">
        <v>27.678882115126399</v>
      </c>
      <c r="N911">
        <v>0.63046667889189401</v>
      </c>
      <c r="O911">
        <v>27.4959167884466</v>
      </c>
      <c r="P911">
        <v>91.697976402346598</v>
      </c>
      <c r="Q911">
        <v>0.117688525649789</v>
      </c>
    </row>
    <row r="912" spans="1:17" hidden="1" x14ac:dyDescent="0.3">
      <c r="A912" t="s">
        <v>1973</v>
      </c>
      <c r="B912" t="s">
        <v>1974</v>
      </c>
      <c r="C912" t="str">
        <f>IFERROR(VLOOKUP(Table1[[#This Row],[Ticker]],[1]!Table2[[Symbol]:[Industry]],2,FALSE),"-")</f>
        <v>-</v>
      </c>
      <c r="D912" t="s">
        <v>146</v>
      </c>
      <c r="E912">
        <v>3149.7053914599901</v>
      </c>
      <c r="F912">
        <v>910.6</v>
      </c>
      <c r="G912">
        <v>588.47470314341297</v>
      </c>
      <c r="H912">
        <v>25.652303525387701</v>
      </c>
      <c r="I912">
        <v>143.11542568302701</v>
      </c>
      <c r="J912">
        <v>11.175486531051799</v>
      </c>
      <c r="K912">
        <v>737.50493954189801</v>
      </c>
      <c r="L912">
        <v>484.98168328806798</v>
      </c>
      <c r="M912">
        <v>56.887348407744099</v>
      </c>
      <c r="N912">
        <v>1.8933688422236199</v>
      </c>
      <c r="O912">
        <v>13.3318690972984</v>
      </c>
      <c r="P912">
        <v>622.69841269841197</v>
      </c>
      <c r="Q912">
        <v>0.176489013117482</v>
      </c>
    </row>
    <row r="913" spans="1:17" hidden="1" x14ac:dyDescent="0.3">
      <c r="A913" t="s">
        <v>1975</v>
      </c>
      <c r="B913" t="s">
        <v>1976</v>
      </c>
      <c r="C913" t="str">
        <f>IFERROR(VLOOKUP(Table1[[#This Row],[Ticker]],[1]!Table2[[Symbol]:[Industry]],2,FALSE),"-")</f>
        <v>-</v>
      </c>
      <c r="D913" t="s">
        <v>116</v>
      </c>
      <c r="E913">
        <v>3137.3799775500001</v>
      </c>
      <c r="F913">
        <v>4364.8500000000004</v>
      </c>
      <c r="G913">
        <v>38.789460924072898</v>
      </c>
      <c r="H913">
        <v>-4.3688328294928498</v>
      </c>
      <c r="I913">
        <v>24.31477901377</v>
      </c>
      <c r="J913">
        <v>0.70855569343876001</v>
      </c>
      <c r="K913">
        <v>4338.0972180163899</v>
      </c>
      <c r="L913">
        <v>3758.5446329327101</v>
      </c>
      <c r="M913">
        <v>52.843384790951099</v>
      </c>
      <c r="N913">
        <v>0.69523976868009196</v>
      </c>
      <c r="O913">
        <v>17.8276458526638</v>
      </c>
      <c r="P913">
        <v>104.615132195762</v>
      </c>
      <c r="Q913">
        <v>0.130237565262735</v>
      </c>
    </row>
    <row r="914" spans="1:17" x14ac:dyDescent="0.3">
      <c r="A914" t="s">
        <v>1977</v>
      </c>
      <c r="B914" t="s">
        <v>1978</v>
      </c>
      <c r="C914" t="str">
        <f>IFERROR(VLOOKUP(Table1[[#This Row],[Ticker]],[1]!Table2[[Symbol]:[Industry]],2,FALSE),"-")</f>
        <v>-</v>
      </c>
      <c r="D914" t="s">
        <v>51</v>
      </c>
      <c r="E914">
        <v>3118.3060860000001</v>
      </c>
      <c r="F914">
        <v>387.45</v>
      </c>
      <c r="G914">
        <v>19.618122017585598</v>
      </c>
      <c r="H914">
        <v>-3.42866738437692</v>
      </c>
      <c r="I914">
        <v>15.980203372853801</v>
      </c>
      <c r="J914">
        <v>0.81856554363218004</v>
      </c>
      <c r="K914">
        <v>390.39576397621897</v>
      </c>
      <c r="L914">
        <v>349.054083239823</v>
      </c>
      <c r="M914">
        <v>42.733397524582003</v>
      </c>
      <c r="N914">
        <v>1.3044325248501201</v>
      </c>
      <c r="O914">
        <v>10.7884888372693</v>
      </c>
      <c r="P914">
        <v>64.942528735632095</v>
      </c>
      <c r="Q914">
        <v>-4.6190417280953001E-2</v>
      </c>
    </row>
    <row r="915" spans="1:17" hidden="1" x14ac:dyDescent="0.3">
      <c r="A915" t="s">
        <v>1979</v>
      </c>
      <c r="B915" t="s">
        <v>1980</v>
      </c>
      <c r="C915" t="str">
        <f>IFERROR(VLOOKUP(Table1[[#This Row],[Ticker]],[1]!Table2[[Symbol]:[Industry]],2,FALSE),"-")</f>
        <v>-</v>
      </c>
      <c r="D915" t="s">
        <v>51</v>
      </c>
      <c r="E915">
        <v>3117.7697176500001</v>
      </c>
      <c r="F915">
        <v>1885.1</v>
      </c>
      <c r="G915">
        <v>38.505466074817001</v>
      </c>
      <c r="H915">
        <v>16.731954151130001</v>
      </c>
      <c r="I915">
        <v>3.8961363526558399</v>
      </c>
      <c r="J915">
        <v>4.8829972483013604</v>
      </c>
      <c r="K915">
        <v>1712.58004638953</v>
      </c>
      <c r="L915">
        <v>1497.5932054037601</v>
      </c>
      <c r="M915">
        <v>50.484363299270001</v>
      </c>
      <c r="N915">
        <v>1.3656878636623899</v>
      </c>
      <c r="O915">
        <v>9.5963078881756907</v>
      </c>
      <c r="P915">
        <v>71.372727272727204</v>
      </c>
      <c r="Q915">
        <v>0.14289042426115101</v>
      </c>
    </row>
    <row r="916" spans="1:17" hidden="1" x14ac:dyDescent="0.3">
      <c r="A916" t="s">
        <v>1981</v>
      </c>
      <c r="B916" t="s">
        <v>1982</v>
      </c>
      <c r="C916" t="str">
        <f>IFERROR(VLOOKUP(Table1[[#This Row],[Ticker]],[1]!Table2[[Symbol]:[Industry]],2,FALSE),"-")</f>
        <v>-</v>
      </c>
      <c r="D916" t="s">
        <v>158</v>
      </c>
      <c r="E916">
        <v>3115.5590673900001</v>
      </c>
      <c r="F916">
        <v>340.55</v>
      </c>
      <c r="G916">
        <v>50.951526924368203</v>
      </c>
      <c r="H916">
        <v>-19.0507067760498</v>
      </c>
      <c r="I916">
        <v>-24.302560736236298</v>
      </c>
      <c r="J916">
        <v>-4.7919201623240797</v>
      </c>
      <c r="K916">
        <v>375.06971181436802</v>
      </c>
      <c r="L916">
        <v>347.39289737077002</v>
      </c>
      <c r="M916">
        <v>27.693666012218301</v>
      </c>
      <c r="N916">
        <v>0.79949080808726702</v>
      </c>
      <c r="O916">
        <v>41.888122155336902</v>
      </c>
      <c r="P916">
        <v>85.839017735334195</v>
      </c>
      <c r="Q916">
        <v>7.9274160110312006E-2</v>
      </c>
    </row>
    <row r="917" spans="1:17" hidden="1" x14ac:dyDescent="0.3">
      <c r="A917" t="s">
        <v>1983</v>
      </c>
      <c r="B917" t="s">
        <v>1984</v>
      </c>
      <c r="C917" t="str">
        <f>IFERROR(VLOOKUP(Table1[[#This Row],[Ticker]],[1]!Table2[[Symbol]:[Industry]],2,FALSE),"-")</f>
        <v>-</v>
      </c>
      <c r="D917" t="s">
        <v>130</v>
      </c>
      <c r="E917">
        <v>3103.8464335479998</v>
      </c>
      <c r="F917">
        <v>173.32</v>
      </c>
      <c r="G917">
        <v>67.216560658498395</v>
      </c>
      <c r="H917">
        <v>-13.217982134667199</v>
      </c>
      <c r="I917">
        <v>-27.518233550166599</v>
      </c>
      <c r="J917">
        <v>-5.7124335066925997</v>
      </c>
      <c r="K917">
        <v>184.06168634384699</v>
      </c>
      <c r="L917">
        <v>165.227155432649</v>
      </c>
      <c r="M917">
        <v>26.864525169969699</v>
      </c>
      <c r="N917">
        <v>1.0266958991953701</v>
      </c>
      <c r="O917">
        <v>29.0099238402954</v>
      </c>
      <c r="P917">
        <v>98.420148826559796</v>
      </c>
      <c r="Q917">
        <v>8.1991858696364994E-2</v>
      </c>
    </row>
    <row r="918" spans="1:17" hidden="1" x14ac:dyDescent="0.3">
      <c r="A918" t="s">
        <v>1985</v>
      </c>
      <c r="B918" t="s">
        <v>1986</v>
      </c>
      <c r="C918" t="str">
        <f>IFERROR(VLOOKUP(Table1[[#This Row],[Ticker]],[1]!Table2[[Symbol]:[Industry]],2,FALSE),"-")</f>
        <v>-</v>
      </c>
      <c r="D918" t="s">
        <v>1458</v>
      </c>
      <c r="E918">
        <v>3103.5738777299998</v>
      </c>
      <c r="F918">
        <v>410.95</v>
      </c>
      <c r="G918">
        <v>40.826173804899703</v>
      </c>
      <c r="H918">
        <v>10.1255696458984</v>
      </c>
      <c r="I918">
        <v>12.3909054291265</v>
      </c>
      <c r="J918">
        <v>16.578365753864599</v>
      </c>
      <c r="K918">
        <v>367.82400291072997</v>
      </c>
      <c r="L918">
        <v>325.29745007911703</v>
      </c>
      <c r="M918">
        <v>61.666581761327301</v>
      </c>
      <c r="N918">
        <v>2.26964092345243</v>
      </c>
      <c r="O918">
        <v>8.0423409173865306</v>
      </c>
      <c r="P918">
        <v>68.353133961491096</v>
      </c>
      <c r="Q918">
        <v>2.9695640631195001E-2</v>
      </c>
    </row>
    <row r="919" spans="1:17" x14ac:dyDescent="0.3">
      <c r="A919" t="s">
        <v>1987</v>
      </c>
      <c r="B919" t="s">
        <v>1988</v>
      </c>
      <c r="C919" t="str">
        <f>IFERROR(VLOOKUP(Table1[[#This Row],[Ticker]],[1]!Table2[[Symbol]:[Industry]],2,FALSE),"-")</f>
        <v>-</v>
      </c>
      <c r="D919" t="s">
        <v>991</v>
      </c>
      <c r="E919">
        <v>3102.8081805050001</v>
      </c>
      <c r="F919">
        <v>383.35</v>
      </c>
      <c r="G919">
        <v>-18.276892201931901</v>
      </c>
      <c r="H919">
        <v>-4.70305443829736</v>
      </c>
      <c r="I919">
        <v>-15.7482389831458</v>
      </c>
      <c r="J919">
        <v>-3.6579000326814</v>
      </c>
      <c r="K919">
        <v>401.11014602482601</v>
      </c>
      <c r="L919">
        <v>396.40782008541998</v>
      </c>
      <c r="M919">
        <v>31.158641949524501</v>
      </c>
      <c r="N919">
        <v>0.74707741812582995</v>
      </c>
      <c r="O919">
        <v>27.8205295421938</v>
      </c>
      <c r="P919">
        <v>13.400384558497199</v>
      </c>
      <c r="Q919">
        <v>-3.0405190233564999E-2</v>
      </c>
    </row>
    <row r="920" spans="1:17" hidden="1" x14ac:dyDescent="0.3">
      <c r="A920" t="s">
        <v>1989</v>
      </c>
      <c r="B920" t="s">
        <v>1990</v>
      </c>
      <c r="C920" t="str">
        <f>IFERROR(VLOOKUP(Table1[[#This Row],[Ticker]],[1]!Table2[[Symbol]:[Industry]],2,FALSE),"-")</f>
        <v>-</v>
      </c>
      <c r="D920" t="s">
        <v>81</v>
      </c>
      <c r="E920">
        <v>3093.7544657200001</v>
      </c>
      <c r="F920">
        <v>542.6</v>
      </c>
      <c r="G920">
        <v>-8.6398143658019304</v>
      </c>
      <c r="H920">
        <v>9.05622152303898</v>
      </c>
      <c r="I920">
        <v>4.8835863490753297</v>
      </c>
      <c r="J920">
        <v>-1.94385831009997</v>
      </c>
      <c r="M920">
        <v>36.590690948591302</v>
      </c>
      <c r="O920">
        <v>15.646885366752599</v>
      </c>
      <c r="P920">
        <v>15.3977031050616</v>
      </c>
    </row>
    <row r="921" spans="1:17" hidden="1" x14ac:dyDescent="0.3">
      <c r="A921" t="s">
        <v>1991</v>
      </c>
      <c r="B921" t="s">
        <v>1992</v>
      </c>
      <c r="C921" t="str">
        <f>IFERROR(VLOOKUP(Table1[[#This Row],[Ticker]],[1]!Table2[[Symbol]:[Industry]],2,FALSE),"-")</f>
        <v>-</v>
      </c>
      <c r="D921" t="s">
        <v>296</v>
      </c>
      <c r="E921">
        <v>3064.2404848750002</v>
      </c>
      <c r="F921">
        <v>253.85</v>
      </c>
      <c r="G921">
        <v>47.838718868270398</v>
      </c>
      <c r="H921">
        <v>18.416177999582501</v>
      </c>
      <c r="I921">
        <v>76.168284883950406</v>
      </c>
      <c r="J921">
        <v>1.64163882685354</v>
      </c>
      <c r="K921">
        <v>207.36290049530601</v>
      </c>
      <c r="L921">
        <v>156.17983242511701</v>
      </c>
      <c r="M921">
        <v>57.7197296341445</v>
      </c>
      <c r="N921">
        <v>0.99873499354158202</v>
      </c>
      <c r="O921">
        <v>8.2922986015363307</v>
      </c>
      <c r="P921">
        <v>147.85198203475801</v>
      </c>
      <c r="Q921">
        <v>0.19075089560942499</v>
      </c>
    </row>
    <row r="922" spans="1:17" hidden="1" x14ac:dyDescent="0.3">
      <c r="A922" t="s">
        <v>1993</v>
      </c>
      <c r="B922" t="s">
        <v>1994</v>
      </c>
      <c r="C922" t="str">
        <f>IFERROR(VLOOKUP(Table1[[#This Row],[Ticker]],[1]!Table2[[Symbol]:[Industry]],2,FALSE),"-")</f>
        <v>-</v>
      </c>
      <c r="D922" t="s">
        <v>1995</v>
      </c>
      <c r="E922">
        <v>3062.2757256</v>
      </c>
      <c r="F922">
        <v>265.5</v>
      </c>
      <c r="G922">
        <v>16.805295248676501</v>
      </c>
      <c r="H922">
        <v>-15.328301084010601</v>
      </c>
      <c r="I922">
        <v>11.5761327373064</v>
      </c>
      <c r="J922">
        <v>-5.2951406615488503</v>
      </c>
      <c r="K922">
        <v>280.92882561182398</v>
      </c>
      <c r="M922">
        <v>29.704192946552801</v>
      </c>
      <c r="N922">
        <v>0.91040355469571399</v>
      </c>
      <c r="O922">
        <v>24.2937853107344</v>
      </c>
      <c r="P922">
        <v>145.265588914549</v>
      </c>
    </row>
    <row r="923" spans="1:17" hidden="1" x14ac:dyDescent="0.3">
      <c r="A923" t="s">
        <v>1996</v>
      </c>
      <c r="B923" t="s">
        <v>1997</v>
      </c>
      <c r="C923" t="str">
        <f>IFERROR(VLOOKUP(Table1[[#This Row],[Ticker]],[1]!Table2[[Symbol]:[Industry]],2,FALSE),"-")</f>
        <v>-</v>
      </c>
      <c r="D923" t="s">
        <v>382</v>
      </c>
      <c r="E923">
        <v>3045.8820424999999</v>
      </c>
      <c r="F923">
        <v>1778.15</v>
      </c>
      <c r="G923">
        <v>341.24648616566702</v>
      </c>
      <c r="H923">
        <v>2.6263057719001299</v>
      </c>
      <c r="I923">
        <v>145.542029498121</v>
      </c>
      <c r="J923">
        <v>8.7351953457376901</v>
      </c>
      <c r="K923">
        <v>1613.2022270619</v>
      </c>
      <c r="L923">
        <v>1050.2104195990401</v>
      </c>
      <c r="M923">
        <v>49.4632204669918</v>
      </c>
      <c r="N923">
        <v>0.84018050815733403</v>
      </c>
      <c r="O923">
        <v>22.554340185023701</v>
      </c>
      <c r="P923">
        <v>387.16438356164298</v>
      </c>
      <c r="Q923">
        <v>0.27181225292194799</v>
      </c>
    </row>
    <row r="924" spans="1:17" hidden="1" x14ac:dyDescent="0.3">
      <c r="A924" t="s">
        <v>1998</v>
      </c>
      <c r="B924" t="s">
        <v>1999</v>
      </c>
      <c r="C924" t="str">
        <f>IFERROR(VLOOKUP(Table1[[#This Row],[Ticker]],[1]!Table2[[Symbol]:[Industry]],2,FALSE),"-")</f>
        <v>-</v>
      </c>
      <c r="D924" t="s">
        <v>46</v>
      </c>
      <c r="E924">
        <v>3045.553453</v>
      </c>
      <c r="F924">
        <v>2434</v>
      </c>
      <c r="G924">
        <v>56.342224963403098</v>
      </c>
      <c r="H924">
        <v>16.0379992822897</v>
      </c>
      <c r="I924">
        <v>30.116072832208701</v>
      </c>
      <c r="J924">
        <v>-2.8663992920736101</v>
      </c>
      <c r="K924">
        <v>2240.0461412403401</v>
      </c>
      <c r="L924">
        <v>1873.0063189216801</v>
      </c>
      <c r="M924">
        <v>56.2730700539881</v>
      </c>
      <c r="N924">
        <v>1.17931728852846</v>
      </c>
      <c r="O924">
        <v>8.4634346754313796</v>
      </c>
      <c r="P924">
        <v>95.486306320777402</v>
      </c>
      <c r="Q924">
        <v>0.16172243862524499</v>
      </c>
    </row>
    <row r="925" spans="1:17" x14ac:dyDescent="0.3">
      <c r="A925" t="s">
        <v>2000</v>
      </c>
      <c r="B925" t="s">
        <v>2001</v>
      </c>
      <c r="C925" t="str">
        <f>IFERROR(VLOOKUP(Table1[[#This Row],[Ticker]],[1]!Table2[[Symbol]:[Industry]],2,FALSE),"-")</f>
        <v>-</v>
      </c>
      <c r="D925" t="s">
        <v>1136</v>
      </c>
      <c r="E925">
        <v>3045.4856393750001</v>
      </c>
      <c r="F925">
        <v>421.25</v>
      </c>
      <c r="G925">
        <v>-56.209443427426798</v>
      </c>
      <c r="H925">
        <v>-10.1720257803668</v>
      </c>
      <c r="I925">
        <v>-19.387844827466299</v>
      </c>
      <c r="J925">
        <v>-2.8393954125405099</v>
      </c>
      <c r="K925">
        <v>426.43595212679799</v>
      </c>
      <c r="L925">
        <v>432.527572924575</v>
      </c>
      <c r="M925">
        <v>31.1708112305006</v>
      </c>
      <c r="N925">
        <v>0.55732372630009697</v>
      </c>
      <c r="O925">
        <v>57.649851632047401</v>
      </c>
      <c r="P925">
        <v>33.730158730158699</v>
      </c>
      <c r="Q925">
        <v>-7.3365320590849997E-3</v>
      </c>
    </row>
    <row r="926" spans="1:17" x14ac:dyDescent="0.3">
      <c r="A926" t="s">
        <v>2002</v>
      </c>
      <c r="B926" t="s">
        <v>2003</v>
      </c>
      <c r="C926" t="str">
        <f>IFERROR(VLOOKUP(Table1[[#This Row],[Ticker]],[1]!Table2[[Symbol]:[Industry]],2,FALSE),"-")</f>
        <v>-</v>
      </c>
      <c r="D926" t="s">
        <v>75</v>
      </c>
      <c r="E926">
        <v>3015.684547456</v>
      </c>
      <c r="F926">
        <v>230.72</v>
      </c>
      <c r="G926">
        <v>-23.440386873835301</v>
      </c>
      <c r="H926">
        <v>-5.9366411966985604</v>
      </c>
      <c r="I926">
        <v>-20.9757965824911</v>
      </c>
      <c r="J926">
        <v>-0.40258807422993798</v>
      </c>
      <c r="K926">
        <v>239.28771754496501</v>
      </c>
      <c r="L926">
        <v>236.73474680868699</v>
      </c>
      <c r="M926">
        <v>29.950473994709</v>
      </c>
      <c r="N926">
        <v>0.92711472457308597</v>
      </c>
      <c r="O926">
        <v>32.194868238557497</v>
      </c>
      <c r="P926">
        <v>18.9278350515463</v>
      </c>
      <c r="Q926">
        <v>-7.2270308007077996E-2</v>
      </c>
    </row>
    <row r="927" spans="1:17" x14ac:dyDescent="0.3">
      <c r="A927" t="s">
        <v>2004</v>
      </c>
      <c r="B927" t="s">
        <v>2005</v>
      </c>
      <c r="C927" t="str">
        <f>IFERROR(VLOOKUP(Table1[[#This Row],[Ticker]],[1]!Table2[[Symbol]:[Industry]],2,FALSE),"-")</f>
        <v>-</v>
      </c>
      <c r="D927" t="s">
        <v>92</v>
      </c>
      <c r="E927">
        <v>3012.6705860900001</v>
      </c>
      <c r="F927">
        <v>700.85</v>
      </c>
      <c r="G927">
        <v>-58.962032435264902</v>
      </c>
      <c r="H927">
        <v>-15.778934460180899</v>
      </c>
      <c r="I927">
        <v>-19.202856226013299</v>
      </c>
      <c r="J927">
        <v>-3.6477638884749002</v>
      </c>
      <c r="K927">
        <v>764.95126828687</v>
      </c>
      <c r="L927">
        <v>801.46662991013704</v>
      </c>
      <c r="M927">
        <v>29.599640909750299</v>
      </c>
      <c r="N927">
        <v>1.3051577809672501</v>
      </c>
      <c r="O927">
        <v>60.9046158236427</v>
      </c>
      <c r="P927">
        <v>13.259534583063999</v>
      </c>
    </row>
    <row r="928" spans="1:17" hidden="1" x14ac:dyDescent="0.3">
      <c r="A928" t="s">
        <v>2006</v>
      </c>
      <c r="B928" t="s">
        <v>2007</v>
      </c>
      <c r="C928" t="str">
        <f>IFERROR(VLOOKUP(Table1[[#This Row],[Ticker]],[1]!Table2[[Symbol]:[Industry]],2,FALSE),"-")</f>
        <v>-</v>
      </c>
      <c r="D928" t="s">
        <v>212</v>
      </c>
      <c r="E928">
        <v>3010.0031804999999</v>
      </c>
      <c r="F928">
        <v>1991.8</v>
      </c>
      <c r="G928">
        <v>-27.591336723278701</v>
      </c>
      <c r="H928">
        <v>-5.3396078495342501</v>
      </c>
      <c r="I928">
        <v>-10.5668688174406</v>
      </c>
      <c r="J928">
        <v>-0.75319213559346698</v>
      </c>
      <c r="K928">
        <v>2024.7368497837299</v>
      </c>
      <c r="L928">
        <v>2040.03692771345</v>
      </c>
      <c r="M928">
        <v>35.859353491661302</v>
      </c>
      <c r="N928">
        <v>1.2591555425634899</v>
      </c>
      <c r="O928">
        <v>23.506376142182901</v>
      </c>
      <c r="P928">
        <v>14.3299945469678</v>
      </c>
      <c r="Q928">
        <v>3.4258199123893003E-2</v>
      </c>
    </row>
    <row r="929" spans="1:17" x14ac:dyDescent="0.3">
      <c r="A929" t="s">
        <v>2008</v>
      </c>
      <c r="B929" t="s">
        <v>2009</v>
      </c>
      <c r="C929" t="str">
        <f>IFERROR(VLOOKUP(Table1[[#This Row],[Ticker]],[1]!Table2[[Symbol]:[Industry]],2,FALSE),"-")</f>
        <v>-</v>
      </c>
      <c r="D929" t="s">
        <v>265</v>
      </c>
      <c r="E929">
        <v>3007.5082779999998</v>
      </c>
      <c r="F929">
        <v>310.3</v>
      </c>
      <c r="G929">
        <v>-3.01588651539431</v>
      </c>
      <c r="H929">
        <v>-8.0919834129745496</v>
      </c>
      <c r="I929">
        <v>-23.380976748862</v>
      </c>
      <c r="J929">
        <v>-1.5317712885655399</v>
      </c>
      <c r="K929">
        <v>327.18372362172602</v>
      </c>
      <c r="L929">
        <v>304.31245639243099</v>
      </c>
      <c r="M929">
        <v>24.221875820844399</v>
      </c>
      <c r="N929">
        <v>0.33220393686671401</v>
      </c>
      <c r="O929">
        <v>29.407025459232901</v>
      </c>
      <c r="P929">
        <v>45.680751173708899</v>
      </c>
      <c r="Q929">
        <v>9.1989640029302003E-2</v>
      </c>
    </row>
    <row r="930" spans="1:17" hidden="1" x14ac:dyDescent="0.3">
      <c r="A930" t="s">
        <v>2010</v>
      </c>
      <c r="B930" t="s">
        <v>2011</v>
      </c>
      <c r="C930" t="str">
        <f>IFERROR(VLOOKUP(Table1[[#This Row],[Ticker]],[1]!Table2[[Symbol]:[Industry]],2,FALSE),"-")</f>
        <v>-</v>
      </c>
      <c r="D930" t="s">
        <v>265</v>
      </c>
      <c r="E930">
        <v>2991.9</v>
      </c>
      <c r="F930">
        <v>14959.5</v>
      </c>
      <c r="G930">
        <v>-10.220134350748401</v>
      </c>
      <c r="H930">
        <v>-3.0861484190172601</v>
      </c>
      <c r="I930">
        <v>7.2242157425588402</v>
      </c>
      <c r="J930">
        <v>1.6210260793320499</v>
      </c>
      <c r="K930">
        <v>15060.8050405552</v>
      </c>
      <c r="L930">
        <v>13616.8894999767</v>
      </c>
      <c r="M930">
        <v>39.785116380947699</v>
      </c>
      <c r="N930">
        <v>0.57940233738020197</v>
      </c>
      <c r="O930">
        <v>13.6404960058825</v>
      </c>
      <c r="P930">
        <v>43.827516584943702</v>
      </c>
      <c r="Q930">
        <v>0.14549421759667799</v>
      </c>
    </row>
    <row r="931" spans="1:17" hidden="1" x14ac:dyDescent="0.3">
      <c r="A931" t="s">
        <v>2012</v>
      </c>
      <c r="B931" t="s">
        <v>2013</v>
      </c>
      <c r="C931" t="str">
        <f>IFERROR(VLOOKUP(Table1[[#This Row],[Ticker]],[1]!Table2[[Symbol]:[Industry]],2,FALSE),"-")</f>
        <v>-</v>
      </c>
      <c r="D931" t="s">
        <v>465</v>
      </c>
      <c r="E931">
        <v>2991.4917494000001</v>
      </c>
      <c r="F931">
        <v>527.45000000000005</v>
      </c>
      <c r="G931">
        <v>3.7527331962535899</v>
      </c>
      <c r="H931">
        <v>-7.9268750337869998</v>
      </c>
      <c r="I931">
        <v>4.1562849057662197</v>
      </c>
      <c r="J931">
        <v>-0.16106440454482501</v>
      </c>
      <c r="K931">
        <v>532.84671833641198</v>
      </c>
      <c r="L931">
        <v>506.59289381324601</v>
      </c>
      <c r="M931">
        <v>59.433922065687703</v>
      </c>
      <c r="N931">
        <v>1.2160240124483801</v>
      </c>
      <c r="O931">
        <v>25.120864536922898</v>
      </c>
      <c r="P931">
        <v>36.911096690460703</v>
      </c>
      <c r="Q931">
        <v>2.6699927461733001E-2</v>
      </c>
    </row>
    <row r="932" spans="1:17" hidden="1" x14ac:dyDescent="0.3">
      <c r="A932" t="s">
        <v>2014</v>
      </c>
      <c r="B932" t="s">
        <v>2015</v>
      </c>
      <c r="C932" t="str">
        <f>IFERROR(VLOOKUP(Table1[[#This Row],[Ticker]],[1]!Table2[[Symbol]:[Industry]],2,FALSE),"-")</f>
        <v>-</v>
      </c>
      <c r="D932" t="s">
        <v>46</v>
      </c>
      <c r="E932">
        <v>2988.9333606599998</v>
      </c>
      <c r="F932">
        <v>444.6</v>
      </c>
      <c r="G932">
        <v>111.87172750306399</v>
      </c>
      <c r="H932">
        <v>-1.6719439696224201</v>
      </c>
      <c r="I932">
        <v>50.204131725818897</v>
      </c>
      <c r="J932">
        <v>-5.2663898307202901</v>
      </c>
      <c r="K932">
        <v>442.007064699399</v>
      </c>
      <c r="L932">
        <v>326.57883580522702</v>
      </c>
      <c r="M932">
        <v>32.5365050001407</v>
      </c>
      <c r="N932">
        <v>0.18306320845514201</v>
      </c>
      <c r="O932">
        <v>45.299145299145202</v>
      </c>
      <c r="P932">
        <v>184.08945686900901</v>
      </c>
      <c r="Q932">
        <v>3.9526431049636997E-2</v>
      </c>
    </row>
    <row r="933" spans="1:17" x14ac:dyDescent="0.3">
      <c r="A933" t="s">
        <v>2016</v>
      </c>
      <c r="B933" t="s">
        <v>2017</v>
      </c>
      <c r="C933" t="str">
        <f>IFERROR(VLOOKUP(Table1[[#This Row],[Ticker]],[1]!Table2[[Symbol]:[Industry]],2,FALSE),"-")</f>
        <v>-</v>
      </c>
      <c r="D933" t="s">
        <v>493</v>
      </c>
      <c r="E933">
        <v>2974.3626792</v>
      </c>
      <c r="F933">
        <v>409.2</v>
      </c>
      <c r="G933">
        <v>-2.2057760939372</v>
      </c>
      <c r="H933">
        <v>11.3553551546912</v>
      </c>
      <c r="I933">
        <v>3.8495344561318299</v>
      </c>
      <c r="J933">
        <v>-2.2201948151327402</v>
      </c>
      <c r="K933">
        <v>378.58019262224798</v>
      </c>
      <c r="L933">
        <v>355.85823136049402</v>
      </c>
      <c r="M933">
        <v>51.940452134964602</v>
      </c>
      <c r="N933">
        <v>1.8084435860813299</v>
      </c>
      <c r="O933">
        <v>13.1476050830889</v>
      </c>
      <c r="P933">
        <v>38.688357905439702</v>
      </c>
      <c r="Q933">
        <v>-1.4846084768516E-2</v>
      </c>
    </row>
    <row r="934" spans="1:17" hidden="1" x14ac:dyDescent="0.3">
      <c r="A934" t="s">
        <v>2018</v>
      </c>
      <c r="B934" t="s">
        <v>2019</v>
      </c>
      <c r="C934" t="str">
        <f>IFERROR(VLOOKUP(Table1[[#This Row],[Ticker]],[1]!Table2[[Symbol]:[Industry]],2,FALSE),"-")</f>
        <v>-</v>
      </c>
      <c r="D934" t="s">
        <v>2020</v>
      </c>
      <c r="E934">
        <v>2953.7845759349998</v>
      </c>
      <c r="F934">
        <v>665.85</v>
      </c>
      <c r="G934">
        <v>76.126749107538998</v>
      </c>
      <c r="H934">
        <v>7.7820832914392399</v>
      </c>
      <c r="I934">
        <v>95.122647899144596</v>
      </c>
      <c r="J934">
        <v>-2.8221928574605002</v>
      </c>
      <c r="K934">
        <v>554.26318908545102</v>
      </c>
      <c r="M934">
        <v>52.302041160488898</v>
      </c>
      <c r="N934">
        <v>0.67129170126848903</v>
      </c>
      <c r="O934">
        <v>9.9196515731771306</v>
      </c>
      <c r="P934">
        <v>160.301016419077</v>
      </c>
    </row>
    <row r="935" spans="1:17" hidden="1" x14ac:dyDescent="0.3">
      <c r="A935" t="s">
        <v>2021</v>
      </c>
      <c r="B935" t="s">
        <v>2022</v>
      </c>
      <c r="C935" t="str">
        <f>IFERROR(VLOOKUP(Table1[[#This Row],[Ticker]],[1]!Table2[[Symbol]:[Industry]],2,FALSE),"-")</f>
        <v>-</v>
      </c>
      <c r="D935" t="s">
        <v>212</v>
      </c>
      <c r="E935">
        <v>2941.7725411199999</v>
      </c>
      <c r="F935">
        <v>947.8</v>
      </c>
      <c r="G935">
        <v>25.812960362496899</v>
      </c>
      <c r="H935">
        <v>16.050376475721801</v>
      </c>
      <c r="I935">
        <v>49.859203883496498</v>
      </c>
      <c r="J935">
        <v>17.0213255034224</v>
      </c>
      <c r="K935">
        <v>803.28452854084696</v>
      </c>
      <c r="L935">
        <v>689.38453474031701</v>
      </c>
      <c r="M935">
        <v>68.594313985271697</v>
      </c>
      <c r="N935">
        <v>2.1433465883096301</v>
      </c>
      <c r="O935">
        <v>7.6176408525005401</v>
      </c>
      <c r="P935">
        <v>71.687347160583201</v>
      </c>
      <c r="Q935">
        <v>8.6171646266710006E-2</v>
      </c>
    </row>
    <row r="936" spans="1:17" hidden="1" x14ac:dyDescent="0.3">
      <c r="A936" t="s">
        <v>2023</v>
      </c>
      <c r="B936" t="s">
        <v>2024</v>
      </c>
      <c r="C936" t="str">
        <f>IFERROR(VLOOKUP(Table1[[#This Row],[Ticker]],[1]!Table2[[Symbol]:[Industry]],2,FALSE),"-")</f>
        <v>-</v>
      </c>
      <c r="D936" t="s">
        <v>136</v>
      </c>
      <c r="E936">
        <v>2941.1395209000002</v>
      </c>
      <c r="F936">
        <v>574.35</v>
      </c>
      <c r="G936">
        <v>39.612672755695797</v>
      </c>
      <c r="H936">
        <v>-7.7076431256168103</v>
      </c>
      <c r="I936">
        <v>29.525090433036699</v>
      </c>
      <c r="J936">
        <v>-0.58416092455403701</v>
      </c>
      <c r="K936">
        <v>557.09644657759804</v>
      </c>
      <c r="L936">
        <v>471.11632717703799</v>
      </c>
      <c r="M936">
        <v>33.991757682116102</v>
      </c>
      <c r="N936">
        <v>1.0975561632844399</v>
      </c>
      <c r="O936">
        <v>12.718725515800401</v>
      </c>
      <c r="P936">
        <v>70.076991412496298</v>
      </c>
      <c r="Q936">
        <v>0.182026264660335</v>
      </c>
    </row>
    <row r="937" spans="1:17" hidden="1" x14ac:dyDescent="0.3">
      <c r="A937" t="s">
        <v>2025</v>
      </c>
      <c r="B937" t="s">
        <v>2026</v>
      </c>
      <c r="C937" t="str">
        <f>IFERROR(VLOOKUP(Table1[[#This Row],[Ticker]],[1]!Table2[[Symbol]:[Industry]],2,FALSE),"-")</f>
        <v>-</v>
      </c>
      <c r="D937" t="s">
        <v>230</v>
      </c>
      <c r="E937">
        <v>2930.1372725000001</v>
      </c>
      <c r="F937">
        <v>1877.5</v>
      </c>
      <c r="G937">
        <v>66.714917789878001</v>
      </c>
      <c r="H937">
        <v>-18.250095955805399</v>
      </c>
      <c r="I937">
        <v>-2.67136387906005</v>
      </c>
      <c r="J937">
        <v>2.1975601640431899</v>
      </c>
      <c r="K937">
        <v>1953.64345460557</v>
      </c>
      <c r="L937">
        <v>1513.4222556110001</v>
      </c>
      <c r="M937">
        <v>33.140941272564099</v>
      </c>
      <c r="N937">
        <v>0.46301524562394097</v>
      </c>
      <c r="O937">
        <v>34.221038615179701</v>
      </c>
      <c r="P937">
        <v>108.611111111111</v>
      </c>
    </row>
    <row r="938" spans="1:17" hidden="1" x14ac:dyDescent="0.3">
      <c r="A938" t="s">
        <v>2027</v>
      </c>
      <c r="B938" t="s">
        <v>2028</v>
      </c>
      <c r="C938" t="str">
        <f>IFERROR(VLOOKUP(Table1[[#This Row],[Ticker]],[1]!Table2[[Symbol]:[Industry]],2,FALSE),"-")</f>
        <v>-</v>
      </c>
      <c r="D938" t="s">
        <v>130</v>
      </c>
      <c r="E938">
        <v>2926.6942949999998</v>
      </c>
      <c r="F938">
        <v>576.45000000000005</v>
      </c>
      <c r="G938">
        <v>-44.422864527679501</v>
      </c>
      <c r="H938">
        <v>-3.66634806314871</v>
      </c>
      <c r="I938">
        <v>-19.471333597829101</v>
      </c>
      <c r="J938">
        <v>-2.00658357989894</v>
      </c>
      <c r="K938">
        <v>589.73364628985496</v>
      </c>
      <c r="L938">
        <v>645.81266485280105</v>
      </c>
      <c r="M938">
        <v>42.423828134273997</v>
      </c>
      <c r="N938">
        <v>1.19211874938124</v>
      </c>
      <c r="O938">
        <v>49.0155260647063</v>
      </c>
      <c r="P938">
        <v>15.059880239520901</v>
      </c>
      <c r="Q938">
        <v>2.6162518144411999E-2</v>
      </c>
    </row>
    <row r="939" spans="1:17" hidden="1" x14ac:dyDescent="0.3">
      <c r="A939" t="s">
        <v>2029</v>
      </c>
      <c r="B939" t="s">
        <v>2030</v>
      </c>
      <c r="C939" t="str">
        <f>IFERROR(VLOOKUP(Table1[[#This Row],[Ticker]],[1]!Table2[[Symbol]:[Industry]],2,FALSE),"-")</f>
        <v>-</v>
      </c>
      <c r="D939" t="s">
        <v>130</v>
      </c>
      <c r="E939">
        <v>2925.1488712599999</v>
      </c>
      <c r="F939">
        <v>16.940000000000001</v>
      </c>
      <c r="G939">
        <v>45.793552745006998</v>
      </c>
      <c r="H939">
        <v>-8.4368775650009002</v>
      </c>
      <c r="I939">
        <v>-57.043385708942601</v>
      </c>
      <c r="J939">
        <v>-2.86604506854846</v>
      </c>
      <c r="K939">
        <v>18.831482681492101</v>
      </c>
      <c r="L939">
        <v>17.8881128417311</v>
      </c>
      <c r="M939">
        <v>22.8997576591022</v>
      </c>
      <c r="N939">
        <v>0.70020501811145897</v>
      </c>
      <c r="O939">
        <v>100.41322314049501</v>
      </c>
      <c r="P939">
        <v>94.043528064146599</v>
      </c>
      <c r="Q939">
        <v>8.6087603697051998E-2</v>
      </c>
    </row>
    <row r="940" spans="1:17" hidden="1" x14ac:dyDescent="0.3">
      <c r="A940" t="s">
        <v>2031</v>
      </c>
      <c r="B940" t="s">
        <v>2032</v>
      </c>
      <c r="C940" t="str">
        <f>IFERROR(VLOOKUP(Table1[[#This Row],[Ticker]],[1]!Table2[[Symbol]:[Industry]],2,FALSE),"-")</f>
        <v>-</v>
      </c>
      <c r="D940" t="s">
        <v>51</v>
      </c>
      <c r="E940">
        <v>2922.8626723439902</v>
      </c>
      <c r="F940">
        <v>57.18</v>
      </c>
      <c r="G940">
        <v>50.079043158542</v>
      </c>
      <c r="H940">
        <v>0.79451683880729895</v>
      </c>
      <c r="I940">
        <v>-4.6828714164345699</v>
      </c>
      <c r="J940">
        <v>1.94552398423534</v>
      </c>
      <c r="K940">
        <v>55.173707002189502</v>
      </c>
      <c r="L940">
        <v>48.135208369145701</v>
      </c>
      <c r="M940">
        <v>44.012134439804498</v>
      </c>
      <c r="N940">
        <v>1.44069596489406</v>
      </c>
      <c r="O940">
        <v>10.1783840503672</v>
      </c>
      <c r="P940">
        <v>82.683706070287499</v>
      </c>
      <c r="Q940">
        <v>-1.9627801430019999E-3</v>
      </c>
    </row>
    <row r="941" spans="1:17" x14ac:dyDescent="0.3">
      <c r="A941" t="s">
        <v>2033</v>
      </c>
      <c r="B941" t="s">
        <v>2034</v>
      </c>
      <c r="C941" t="str">
        <f>IFERROR(VLOOKUP(Table1[[#This Row],[Ticker]],[1]!Table2[[Symbol]:[Industry]],2,FALSE),"-")</f>
        <v>-</v>
      </c>
      <c r="D941" t="s">
        <v>51</v>
      </c>
      <c r="E941">
        <v>2920.3322543999998</v>
      </c>
      <c r="F941">
        <v>316.8</v>
      </c>
      <c r="G941">
        <v>-24.470008395048101</v>
      </c>
      <c r="H941">
        <v>-7.0613969798931802</v>
      </c>
      <c r="I941">
        <v>-21.858056325487102</v>
      </c>
      <c r="J941">
        <v>0.27812572177535699</v>
      </c>
      <c r="K941">
        <v>328.11773020197302</v>
      </c>
      <c r="L941">
        <v>338.213346800046</v>
      </c>
      <c r="M941">
        <v>33.071635996850503</v>
      </c>
      <c r="N941">
        <v>0.95404335067164503</v>
      </c>
      <c r="O941">
        <v>30.997474747474701</v>
      </c>
      <c r="P941">
        <v>10.537334263782199</v>
      </c>
      <c r="Q941">
        <v>-0.107450348220879</v>
      </c>
    </row>
    <row r="942" spans="1:17" hidden="1" x14ac:dyDescent="0.3">
      <c r="A942" t="s">
        <v>2035</v>
      </c>
      <c r="B942" t="s">
        <v>2036</v>
      </c>
      <c r="C942" t="str">
        <f>IFERROR(VLOOKUP(Table1[[#This Row],[Ticker]],[1]!Table2[[Symbol]:[Industry]],2,FALSE),"-")</f>
        <v>-</v>
      </c>
      <c r="D942" t="s">
        <v>54</v>
      </c>
      <c r="E942">
        <v>2916.6106964400001</v>
      </c>
      <c r="F942">
        <v>466.2</v>
      </c>
      <c r="G942">
        <v>11.207425953081099</v>
      </c>
      <c r="H942">
        <v>-12.2511370725865</v>
      </c>
      <c r="I942">
        <v>-6.3463577035530001</v>
      </c>
      <c r="J942">
        <v>-6.0791537321550697</v>
      </c>
      <c r="K942">
        <v>523.923594434748</v>
      </c>
      <c r="L942">
        <v>459.037156621919</v>
      </c>
      <c r="M942">
        <v>20.1705206349822</v>
      </c>
      <c r="N942">
        <v>1.27710894749552</v>
      </c>
      <c r="O942">
        <v>24.5388245388245</v>
      </c>
      <c r="P942">
        <v>39.205733054643098</v>
      </c>
      <c r="Q942">
        <v>3.2940779175708999E-2</v>
      </c>
    </row>
    <row r="943" spans="1:17" x14ac:dyDescent="0.3">
      <c r="A943" t="s">
        <v>2037</v>
      </c>
      <c r="B943" t="s">
        <v>2038</v>
      </c>
      <c r="C943" t="str">
        <f>IFERROR(VLOOKUP(Table1[[#This Row],[Ticker]],[1]!Table2[[Symbol]:[Industry]],2,FALSE),"-")</f>
        <v>-</v>
      </c>
      <c r="D943" t="s">
        <v>130</v>
      </c>
      <c r="E943">
        <v>2911.0094422500001</v>
      </c>
      <c r="F943">
        <v>999.95</v>
      </c>
      <c r="G943">
        <v>-31.969116218907999</v>
      </c>
      <c r="H943">
        <v>-18.506844550942301</v>
      </c>
      <c r="I943">
        <v>-20.226429307818499</v>
      </c>
      <c r="J943">
        <v>-4.3517586244602997</v>
      </c>
      <c r="K943">
        <v>1163.3389485433499</v>
      </c>
      <c r="L943">
        <v>1133.9702618763499</v>
      </c>
      <c r="M943">
        <v>11.6399857459025</v>
      </c>
      <c r="N943">
        <v>0.91766092761328499</v>
      </c>
      <c r="O943">
        <v>35.906795339766902</v>
      </c>
      <c r="P943">
        <v>4.7068062827224999</v>
      </c>
      <c r="Q943">
        <v>-3.2983727086840997E-2</v>
      </c>
    </row>
    <row r="944" spans="1:17" hidden="1" x14ac:dyDescent="0.3">
      <c r="A944" t="s">
        <v>2039</v>
      </c>
      <c r="B944" t="s">
        <v>2040</v>
      </c>
      <c r="C944" t="str">
        <f>IFERROR(VLOOKUP(Table1[[#This Row],[Ticker]],[1]!Table2[[Symbol]:[Industry]],2,FALSE),"-")</f>
        <v>-</v>
      </c>
      <c r="D944" t="s">
        <v>199</v>
      </c>
      <c r="E944">
        <v>2900.0455001700002</v>
      </c>
      <c r="F944">
        <v>2003.95</v>
      </c>
      <c r="G944">
        <v>43.710172822428802</v>
      </c>
      <c r="H944">
        <v>-2.4918341191356501</v>
      </c>
      <c r="I944">
        <v>22.123474087360901</v>
      </c>
      <c r="J944">
        <v>-0.89318059712326103</v>
      </c>
      <c r="K944">
        <v>2072.5296900785002</v>
      </c>
      <c r="L944">
        <v>1813.6256129691801</v>
      </c>
      <c r="M944">
        <v>39.102175833767703</v>
      </c>
      <c r="N944">
        <v>1.7029086729751699</v>
      </c>
      <c r="O944">
        <v>23.755582724119801</v>
      </c>
      <c r="P944">
        <v>75.170454545454504</v>
      </c>
      <c r="Q944">
        <v>0.11609239689247</v>
      </c>
    </row>
    <row r="945" spans="1:17" x14ac:dyDescent="0.3">
      <c r="A945" t="s">
        <v>2041</v>
      </c>
      <c r="B945" t="s">
        <v>2042</v>
      </c>
      <c r="C945" t="str">
        <f>IFERROR(VLOOKUP(Table1[[#This Row],[Ticker]],[1]!Table2[[Symbol]:[Industry]],2,FALSE),"-")</f>
        <v>-</v>
      </c>
      <c r="D945" t="s">
        <v>196</v>
      </c>
      <c r="E945">
        <v>2893.9023675099902</v>
      </c>
      <c r="F945">
        <v>184.58</v>
      </c>
      <c r="G945">
        <v>-7.6411033837570699</v>
      </c>
      <c r="H945">
        <v>12.152205396565501</v>
      </c>
      <c r="I945">
        <v>-21.408146141709199</v>
      </c>
      <c r="J945">
        <v>16.355002750616201</v>
      </c>
      <c r="K945">
        <v>178.94942108441501</v>
      </c>
      <c r="L945">
        <v>183.71527550816</v>
      </c>
      <c r="M945">
        <v>55.721755926811603</v>
      </c>
      <c r="N945">
        <v>2.2989213087028699</v>
      </c>
      <c r="O945">
        <v>53.321053201863599</v>
      </c>
      <c r="P945">
        <v>38.781954887217999</v>
      </c>
      <c r="Q945">
        <v>-1.4310301644208E-2</v>
      </c>
    </row>
    <row r="946" spans="1:17" hidden="1" x14ac:dyDescent="0.3">
      <c r="A946" t="s">
        <v>2043</v>
      </c>
      <c r="B946" t="s">
        <v>2044</v>
      </c>
      <c r="C946" t="str">
        <f>IFERROR(VLOOKUP(Table1[[#This Row],[Ticker]],[1]!Table2[[Symbol]:[Industry]],2,FALSE),"-")</f>
        <v>-</v>
      </c>
      <c r="D946" t="s">
        <v>54</v>
      </c>
      <c r="E946">
        <v>2888.2830363749999</v>
      </c>
      <c r="F946">
        <v>212.25</v>
      </c>
      <c r="G946">
        <v>4.2785220675968301</v>
      </c>
      <c r="H946">
        <v>-8.5607555553343406</v>
      </c>
      <c r="I946">
        <v>2.2142572240545699</v>
      </c>
      <c r="J946">
        <v>-8.5038843964928894</v>
      </c>
      <c r="K946">
        <v>242.077946636956</v>
      </c>
      <c r="L946">
        <v>215.803722085316</v>
      </c>
      <c r="M946">
        <v>19.473339683672201</v>
      </c>
      <c r="N946">
        <v>1.44877507272137</v>
      </c>
      <c r="O946">
        <v>31.919905771495799</v>
      </c>
      <c r="P946">
        <v>34.761904761904702</v>
      </c>
      <c r="Q946">
        <v>-5.1695035863067E-2</v>
      </c>
    </row>
    <row r="947" spans="1:17" x14ac:dyDescent="0.3">
      <c r="A947" t="s">
        <v>2045</v>
      </c>
      <c r="B947" t="s">
        <v>2046</v>
      </c>
      <c r="C947" t="str">
        <f>IFERROR(VLOOKUP(Table1[[#This Row],[Ticker]],[1]!Table2[[Symbol]:[Industry]],2,FALSE),"-")</f>
        <v>-</v>
      </c>
      <c r="D947" t="s">
        <v>533</v>
      </c>
      <c r="E947">
        <v>2886.150830352</v>
      </c>
      <c r="F947">
        <v>50.32</v>
      </c>
      <c r="G947">
        <v>-17.3281890391678</v>
      </c>
      <c r="H947">
        <v>-10.9499484631801</v>
      </c>
      <c r="I947">
        <v>11.553392319829101</v>
      </c>
      <c r="J947">
        <v>-9.74124424082739</v>
      </c>
      <c r="K947">
        <v>52.3561693789526</v>
      </c>
      <c r="L947">
        <v>46.239752610167798</v>
      </c>
      <c r="M947">
        <v>29.975006984928999</v>
      </c>
      <c r="N947">
        <v>0.98808320681789696</v>
      </c>
      <c r="O947">
        <v>23.728139904610401</v>
      </c>
      <c r="P947">
        <v>51.338345864661598</v>
      </c>
      <c r="Q947">
        <v>-6.4503160177312002E-2</v>
      </c>
    </row>
    <row r="948" spans="1:17" hidden="1" x14ac:dyDescent="0.3">
      <c r="A948" t="s">
        <v>2047</v>
      </c>
      <c r="B948" t="s">
        <v>2048</v>
      </c>
      <c r="C948" t="str">
        <f>IFERROR(VLOOKUP(Table1[[#This Row],[Ticker]],[1]!Table2[[Symbol]:[Industry]],2,FALSE),"-")</f>
        <v>-</v>
      </c>
      <c r="D948" t="s">
        <v>21</v>
      </c>
      <c r="E948">
        <v>2884.440592635</v>
      </c>
      <c r="F948">
        <v>538.35</v>
      </c>
      <c r="G948">
        <v>164.80228531872001</v>
      </c>
      <c r="H948">
        <v>5.1301138387641698</v>
      </c>
      <c r="I948">
        <v>5.9566883166642297</v>
      </c>
      <c r="J948">
        <v>-3.00075171512426</v>
      </c>
      <c r="K948">
        <v>535.30630644748999</v>
      </c>
      <c r="L948">
        <v>447.49774787498899</v>
      </c>
      <c r="M948">
        <v>35.675203794875699</v>
      </c>
      <c r="N948">
        <v>1.01139846471176</v>
      </c>
      <c r="O948">
        <v>22.9683291538961</v>
      </c>
      <c r="P948">
        <v>198.91726818434199</v>
      </c>
      <c r="Q948">
        <v>8.2076599106058995E-2</v>
      </c>
    </row>
    <row r="949" spans="1:17" hidden="1" x14ac:dyDescent="0.3">
      <c r="A949" t="s">
        <v>2049</v>
      </c>
      <c r="B949" t="s">
        <v>2050</v>
      </c>
      <c r="C949" t="str">
        <f>IFERROR(VLOOKUP(Table1[[#This Row],[Ticker]],[1]!Table2[[Symbol]:[Industry]],2,FALSE),"-")</f>
        <v>-</v>
      </c>
      <c r="D949" t="s">
        <v>274</v>
      </c>
      <c r="E949">
        <v>2874.4274340000002</v>
      </c>
      <c r="F949">
        <v>268</v>
      </c>
      <c r="G949">
        <v>11.945151683926699</v>
      </c>
      <c r="H949">
        <v>-14.3425235434625</v>
      </c>
      <c r="I949">
        <v>-25.840949384615399</v>
      </c>
      <c r="J949">
        <v>-4.2837785285586198</v>
      </c>
      <c r="K949">
        <v>278.93971441026503</v>
      </c>
      <c r="L949">
        <v>266.15241260757199</v>
      </c>
      <c r="M949">
        <v>33.732966154345903</v>
      </c>
      <c r="N949">
        <v>0.58530123439668602</v>
      </c>
      <c r="O949">
        <v>26.679104477611901</v>
      </c>
      <c r="P949">
        <v>44.786601836844902</v>
      </c>
      <c r="Q949">
        <v>2.1185351422538998E-2</v>
      </c>
    </row>
    <row r="950" spans="1:17" hidden="1" x14ac:dyDescent="0.3">
      <c r="A950" t="s">
        <v>2051</v>
      </c>
      <c r="B950" t="s">
        <v>2052</v>
      </c>
      <c r="C950" t="str">
        <f>IFERROR(VLOOKUP(Table1[[#This Row],[Ticker]],[1]!Table2[[Symbol]:[Industry]],2,FALSE),"-")</f>
        <v>-</v>
      </c>
      <c r="D950" t="s">
        <v>24</v>
      </c>
      <c r="E950">
        <v>2867.56484692</v>
      </c>
      <c r="F950">
        <v>344.6</v>
      </c>
      <c r="G950">
        <v>-22.844413542616099</v>
      </c>
      <c r="H950">
        <v>10.7566521674974</v>
      </c>
      <c r="I950">
        <v>-13.2720044204092</v>
      </c>
      <c r="J950">
        <v>16.1597783702002</v>
      </c>
      <c r="K950">
        <v>304.98173050589099</v>
      </c>
      <c r="L950">
        <v>295.01600574364301</v>
      </c>
      <c r="M950">
        <v>82.270785434151406</v>
      </c>
      <c r="N950">
        <v>1.2583522730966099</v>
      </c>
      <c r="O950">
        <v>11.4335461404526</v>
      </c>
      <c r="P950">
        <v>38.171611868484298</v>
      </c>
      <c r="Q950">
        <v>-5.1884399798208997E-2</v>
      </c>
    </row>
    <row r="951" spans="1:17" hidden="1" x14ac:dyDescent="0.3">
      <c r="A951" t="s">
        <v>2053</v>
      </c>
      <c r="B951" t="s">
        <v>2054</v>
      </c>
      <c r="C951" t="str">
        <f>IFERROR(VLOOKUP(Table1[[#This Row],[Ticker]],[1]!Table2[[Symbol]:[Industry]],2,FALSE),"-")</f>
        <v>-</v>
      </c>
      <c r="D951" t="s">
        <v>130</v>
      </c>
      <c r="E951">
        <v>2858.2355282449998</v>
      </c>
      <c r="F951">
        <v>873.05</v>
      </c>
      <c r="G951">
        <v>59.409722984683199</v>
      </c>
      <c r="H951">
        <v>-9.03582227869056</v>
      </c>
      <c r="I951">
        <v>-28.420205510911501</v>
      </c>
      <c r="J951">
        <v>-3.2449812682155001</v>
      </c>
      <c r="K951">
        <v>912.26950855401003</v>
      </c>
      <c r="L951">
        <v>864.98790519994895</v>
      </c>
      <c r="M951">
        <v>28.039322274401801</v>
      </c>
      <c r="N951">
        <v>1.09127062423018</v>
      </c>
      <c r="O951">
        <v>33.869766909111704</v>
      </c>
      <c r="P951">
        <v>83.799999999999898</v>
      </c>
      <c r="Q951">
        <v>0.11129322707769899</v>
      </c>
    </row>
    <row r="952" spans="1:17" hidden="1" x14ac:dyDescent="0.3">
      <c r="A952" t="s">
        <v>2055</v>
      </c>
      <c r="B952" t="s">
        <v>2056</v>
      </c>
      <c r="C952" t="str">
        <f>IFERROR(VLOOKUP(Table1[[#This Row],[Ticker]],[1]!Table2[[Symbol]:[Industry]],2,FALSE),"-")</f>
        <v>-</v>
      </c>
      <c r="D952" t="s">
        <v>274</v>
      </c>
      <c r="E952">
        <v>2851.4886649999999</v>
      </c>
      <c r="F952">
        <v>311.05</v>
      </c>
      <c r="G952">
        <v>98.141658544977005</v>
      </c>
      <c r="H952">
        <v>2.3724309321925299</v>
      </c>
      <c r="I952">
        <v>55.038060572538598</v>
      </c>
      <c r="J952">
        <v>-0.365871921634219</v>
      </c>
      <c r="K952">
        <v>251.19298459356401</v>
      </c>
      <c r="L952">
        <v>212.19675692600299</v>
      </c>
      <c r="M952">
        <v>80.579211762381604</v>
      </c>
      <c r="N952">
        <v>2.7543140517203901</v>
      </c>
      <c r="O952">
        <v>0.14467127471466901</v>
      </c>
      <c r="P952">
        <v>121.624510153188</v>
      </c>
      <c r="Q952">
        <v>0.135168919574671</v>
      </c>
    </row>
    <row r="953" spans="1:17" hidden="1" x14ac:dyDescent="0.3">
      <c r="A953" t="s">
        <v>2057</v>
      </c>
      <c r="B953" t="s">
        <v>2058</v>
      </c>
      <c r="C953" t="str">
        <f>IFERROR(VLOOKUP(Table1[[#This Row],[Ticker]],[1]!Table2[[Symbol]:[Industry]],2,FALSE),"-")</f>
        <v>-</v>
      </c>
      <c r="D953" t="s">
        <v>2059</v>
      </c>
      <c r="E953">
        <v>2848.44</v>
      </c>
      <c r="F953">
        <v>1017.3</v>
      </c>
      <c r="G953">
        <v>150.49944360168499</v>
      </c>
      <c r="H953">
        <v>-23.789140244849701</v>
      </c>
      <c r="I953">
        <v>23.3813069323019</v>
      </c>
      <c r="J953">
        <v>-10.2399178637367</v>
      </c>
      <c r="K953">
        <v>1141.5556606428599</v>
      </c>
      <c r="L953">
        <v>849.63727257938206</v>
      </c>
      <c r="M953">
        <v>17.972125749870099</v>
      </c>
      <c r="N953">
        <v>0.21256871446564499</v>
      </c>
      <c r="O953">
        <v>43.315639437727299</v>
      </c>
      <c r="P953">
        <v>183.33101239381699</v>
      </c>
      <c r="Q953">
        <v>9.6931922015007999E-2</v>
      </c>
    </row>
    <row r="954" spans="1:17" hidden="1" x14ac:dyDescent="0.3">
      <c r="A954" t="s">
        <v>2060</v>
      </c>
      <c r="B954" t="s">
        <v>2061</v>
      </c>
      <c r="C954" t="str">
        <f>IFERROR(VLOOKUP(Table1[[#This Row],[Ticker]],[1]!Table2[[Symbol]:[Industry]],2,FALSE),"-")</f>
        <v>-</v>
      </c>
      <c r="D954" t="s">
        <v>46</v>
      </c>
      <c r="E954">
        <v>2847.4244703059999</v>
      </c>
      <c r="F954">
        <v>18.21</v>
      </c>
      <c r="G954">
        <v>6.8425749326931697</v>
      </c>
      <c r="H954">
        <v>1.97323737752784</v>
      </c>
      <c r="I954">
        <v>-37.042742954497101</v>
      </c>
      <c r="J954">
        <v>-3.5654776578007699</v>
      </c>
      <c r="K954">
        <v>19.241316886225</v>
      </c>
      <c r="L954">
        <v>18.434555620212301</v>
      </c>
      <c r="M954">
        <v>32.710400687687503</v>
      </c>
      <c r="N954">
        <v>1.6947476924842899</v>
      </c>
      <c r="O954">
        <v>46.658850120230099</v>
      </c>
      <c r="P954">
        <v>53.227276329511</v>
      </c>
      <c r="Q954">
        <v>0.10837523755619199</v>
      </c>
    </row>
    <row r="955" spans="1:17" hidden="1" x14ac:dyDescent="0.3">
      <c r="A955" t="s">
        <v>2062</v>
      </c>
      <c r="B955" t="s">
        <v>2063</v>
      </c>
      <c r="C955" t="str">
        <f>IFERROR(VLOOKUP(Table1[[#This Row],[Ticker]],[1]!Table2[[Symbol]:[Industry]],2,FALSE),"-")</f>
        <v>-</v>
      </c>
      <c r="D955" t="s">
        <v>75</v>
      </c>
      <c r="E955">
        <v>2837.5547316000002</v>
      </c>
      <c r="F955">
        <v>220.1</v>
      </c>
      <c r="G955">
        <v>56.011542574307697</v>
      </c>
      <c r="H955">
        <v>-11.886520136799</v>
      </c>
      <c r="I955">
        <v>5.6166774799264498</v>
      </c>
      <c r="J955">
        <v>-8.4638619355663298</v>
      </c>
      <c r="K955">
        <v>233.57011632012799</v>
      </c>
      <c r="L955">
        <v>190.709640785669</v>
      </c>
      <c r="M955">
        <v>23.6845229910524</v>
      </c>
      <c r="N955">
        <v>0.93414217536089705</v>
      </c>
      <c r="O955">
        <v>28.028169014084501</v>
      </c>
      <c r="P955">
        <v>96.517857142857096</v>
      </c>
      <c r="Q955">
        <v>2.6059867577192E-2</v>
      </c>
    </row>
    <row r="956" spans="1:17" hidden="1" x14ac:dyDescent="0.3">
      <c r="A956" t="s">
        <v>2064</v>
      </c>
      <c r="B956" t="s">
        <v>2065</v>
      </c>
      <c r="C956" t="str">
        <f>IFERROR(VLOOKUP(Table1[[#This Row],[Ticker]],[1]!Table2[[Symbol]:[Industry]],2,FALSE),"-")</f>
        <v>-</v>
      </c>
      <c r="D956" t="s">
        <v>101</v>
      </c>
      <c r="E956">
        <v>2833.9239925799998</v>
      </c>
      <c r="F956">
        <v>752.35</v>
      </c>
      <c r="G956">
        <v>65.627350386521201</v>
      </c>
      <c r="H956">
        <v>-9.3111711667191397</v>
      </c>
      <c r="I956">
        <v>-3.3088653632577301</v>
      </c>
      <c r="J956">
        <v>-5.8361779022515599</v>
      </c>
      <c r="K956">
        <v>833.73798180550295</v>
      </c>
      <c r="L956">
        <v>755.159631113709</v>
      </c>
      <c r="M956">
        <v>23.2961819038517</v>
      </c>
      <c r="N956">
        <v>0.356630961170608</v>
      </c>
      <c r="O956">
        <v>35.043530271814902</v>
      </c>
      <c r="P956">
        <v>101.648351648351</v>
      </c>
      <c r="Q956">
        <v>5.0410463035678997E-2</v>
      </c>
    </row>
    <row r="957" spans="1:17" hidden="1" x14ac:dyDescent="0.3">
      <c r="A957" t="s">
        <v>2066</v>
      </c>
      <c r="B957" t="s">
        <v>2067</v>
      </c>
      <c r="C957" t="str">
        <f>IFERROR(VLOOKUP(Table1[[#This Row],[Ticker]],[1]!Table2[[Symbol]:[Industry]],2,FALSE),"-")</f>
        <v>-</v>
      </c>
      <c r="D957" t="s">
        <v>726</v>
      </c>
      <c r="E957">
        <v>2829.0447619000001</v>
      </c>
      <c r="F957">
        <v>689.95</v>
      </c>
      <c r="G957">
        <v>-32.082906393093197</v>
      </c>
      <c r="H957">
        <v>-10.468313010069</v>
      </c>
      <c r="I957">
        <v>-15.531011642763699</v>
      </c>
      <c r="J957">
        <v>-3.88174716393209</v>
      </c>
      <c r="K957">
        <v>747.549939834273</v>
      </c>
      <c r="L957">
        <v>699.04340634471203</v>
      </c>
      <c r="M957">
        <v>17.840403447493799</v>
      </c>
      <c r="N957">
        <v>0.49083771558456601</v>
      </c>
      <c r="O957">
        <v>26.472932821218901</v>
      </c>
      <c r="P957">
        <v>22.941910192444698</v>
      </c>
      <c r="Q957">
        <v>-2.3065074152704999E-2</v>
      </c>
    </row>
    <row r="958" spans="1:17" hidden="1" x14ac:dyDescent="0.3">
      <c r="A958" t="s">
        <v>2068</v>
      </c>
      <c r="B958" t="s">
        <v>2069</v>
      </c>
      <c r="C958" t="str">
        <f>IFERROR(VLOOKUP(Table1[[#This Row],[Ticker]],[1]!Table2[[Symbol]:[Industry]],2,FALSE),"-")</f>
        <v>-</v>
      </c>
      <c r="D958" t="s">
        <v>51</v>
      </c>
      <c r="E958">
        <v>2828.4542503349999</v>
      </c>
      <c r="F958">
        <v>1145.55</v>
      </c>
      <c r="G958">
        <v>32.756012886687998</v>
      </c>
      <c r="H958">
        <v>1.8388874676654601</v>
      </c>
      <c r="I958">
        <v>13.3205875201719</v>
      </c>
      <c r="J958">
        <v>-2.5210604354435899</v>
      </c>
      <c r="K958">
        <v>1117.68136815619</v>
      </c>
      <c r="L958">
        <v>978.96622444212903</v>
      </c>
      <c r="M958">
        <v>47.711376908169399</v>
      </c>
      <c r="N958">
        <v>1.3059253216689</v>
      </c>
      <c r="O958">
        <v>8.2449478416481305</v>
      </c>
      <c r="P958">
        <v>90.940911742645199</v>
      </c>
      <c r="Q958">
        <v>1.3522569979936E-2</v>
      </c>
    </row>
    <row r="959" spans="1:17" hidden="1" x14ac:dyDescent="0.3">
      <c r="A959" t="s">
        <v>2070</v>
      </c>
      <c r="B959" t="s">
        <v>2071</v>
      </c>
      <c r="C959" t="str">
        <f>IFERROR(VLOOKUP(Table1[[#This Row],[Ticker]],[1]!Table2[[Symbol]:[Industry]],2,FALSE),"-")</f>
        <v>-</v>
      </c>
      <c r="D959" t="s">
        <v>759</v>
      </c>
      <c r="E959">
        <v>2824.5221999999999</v>
      </c>
      <c r="F959">
        <v>33.14</v>
      </c>
      <c r="G959">
        <v>122.54993462489399</v>
      </c>
      <c r="H959">
        <v>-13.839176415575601</v>
      </c>
      <c r="I959">
        <v>-21.1994690056965</v>
      </c>
      <c r="J959">
        <v>-1.90575806704669</v>
      </c>
      <c r="K959">
        <v>36.138953595047496</v>
      </c>
      <c r="L959">
        <v>31.841678167128698</v>
      </c>
      <c r="M959">
        <v>38.760897212449102</v>
      </c>
      <c r="N959">
        <v>1.08901971352797</v>
      </c>
      <c r="O959">
        <v>36.541943270971601</v>
      </c>
      <c r="P959">
        <v>170.199755401549</v>
      </c>
      <c r="Q959">
        <v>0.12997261719460901</v>
      </c>
    </row>
    <row r="960" spans="1:17" hidden="1" x14ac:dyDescent="0.3">
      <c r="A960" t="s">
        <v>2072</v>
      </c>
      <c r="B960" t="s">
        <v>2073</v>
      </c>
      <c r="C960" t="str">
        <f>IFERROR(VLOOKUP(Table1[[#This Row],[Ticker]],[1]!Table2[[Symbol]:[Industry]],2,FALSE),"-")</f>
        <v>-</v>
      </c>
      <c r="D960" t="s">
        <v>299</v>
      </c>
      <c r="E960">
        <v>2819.8060430700002</v>
      </c>
      <c r="F960">
        <v>668.1</v>
      </c>
      <c r="G960">
        <v>463.249936330884</v>
      </c>
      <c r="H960">
        <v>12.9648163248962</v>
      </c>
      <c r="I960">
        <v>51.9491778529773</v>
      </c>
      <c r="J960">
        <v>9.2204443553750703</v>
      </c>
      <c r="K960">
        <v>586.38169145947995</v>
      </c>
      <c r="L960">
        <v>451.11765957451701</v>
      </c>
      <c r="M960">
        <v>77.766552042917098</v>
      </c>
      <c r="N960">
        <v>1.0036687844544101</v>
      </c>
      <c r="O960">
        <v>11.353090854662399</v>
      </c>
      <c r="P960">
        <v>572.80966767371604</v>
      </c>
      <c r="Q960">
        <v>0.17898218828719301</v>
      </c>
    </row>
    <row r="961" spans="1:17" x14ac:dyDescent="0.3">
      <c r="A961" t="s">
        <v>2074</v>
      </c>
      <c r="B961" t="s">
        <v>2075</v>
      </c>
      <c r="C961" t="str">
        <f>IFERROR(VLOOKUP(Table1[[#This Row],[Ticker]],[1]!Table2[[Symbol]:[Industry]],2,FALSE),"-")</f>
        <v>-</v>
      </c>
      <c r="D961" t="s">
        <v>136</v>
      </c>
      <c r="E961">
        <v>2815.5833314050001</v>
      </c>
      <c r="F961">
        <v>370.45</v>
      </c>
      <c r="G961">
        <v>-41.415428471725697</v>
      </c>
      <c r="H961">
        <v>-11.6536246152637</v>
      </c>
      <c r="I961">
        <v>-35.708752925753799</v>
      </c>
      <c r="J961">
        <v>-3.4365655680034499</v>
      </c>
      <c r="K961">
        <v>428.036049877854</v>
      </c>
      <c r="L961">
        <v>454.75792438140701</v>
      </c>
      <c r="M961">
        <v>19.4563129824854</v>
      </c>
      <c r="N961">
        <v>1.27698902384325</v>
      </c>
      <c r="O961">
        <v>57.9160480496693</v>
      </c>
      <c r="P961">
        <v>1.2850307587149501</v>
      </c>
      <c r="Q961">
        <v>3.555184545008E-2</v>
      </c>
    </row>
    <row r="962" spans="1:17" hidden="1" x14ac:dyDescent="0.3">
      <c r="A962" t="s">
        <v>2076</v>
      </c>
      <c r="B962" t="s">
        <v>2077</v>
      </c>
      <c r="C962" t="str">
        <f>IFERROR(VLOOKUP(Table1[[#This Row],[Ticker]],[1]!Table2[[Symbol]:[Industry]],2,FALSE),"-")</f>
        <v>-</v>
      </c>
      <c r="D962" t="s">
        <v>51</v>
      </c>
      <c r="E962">
        <v>2809.6617698279902</v>
      </c>
      <c r="F962">
        <v>128.84</v>
      </c>
      <c r="G962">
        <v>81.901521505893498</v>
      </c>
      <c r="H962">
        <v>4.2323394928831899</v>
      </c>
      <c r="I962">
        <v>5.7303703909091102</v>
      </c>
      <c r="J962">
        <v>7.86144430776336E-2</v>
      </c>
      <c r="K962">
        <v>122.373277909847</v>
      </c>
      <c r="L962">
        <v>102.854465250728</v>
      </c>
      <c r="M962">
        <v>36.151926447533803</v>
      </c>
      <c r="N962">
        <v>1.13317753155769</v>
      </c>
      <c r="O962">
        <v>18.433716237193401</v>
      </c>
      <c r="P962">
        <v>112.082304526748</v>
      </c>
      <c r="Q962">
        <v>5.2377985561925001E-2</v>
      </c>
    </row>
    <row r="963" spans="1:17" x14ac:dyDescent="0.3">
      <c r="A963" t="s">
        <v>2078</v>
      </c>
      <c r="B963" t="s">
        <v>2079</v>
      </c>
      <c r="C963" t="str">
        <f>IFERROR(VLOOKUP(Table1[[#This Row],[Ticker]],[1]!Table2[[Symbol]:[Industry]],2,FALSE),"-")</f>
        <v>-</v>
      </c>
      <c r="D963" t="s">
        <v>598</v>
      </c>
      <c r="E963">
        <v>2804.7251635399998</v>
      </c>
      <c r="F963">
        <v>938.2</v>
      </c>
      <c r="G963">
        <v>6.7974354442983902</v>
      </c>
      <c r="H963">
        <v>-13.3930506131619</v>
      </c>
      <c r="I963">
        <v>-27.857448588577899</v>
      </c>
      <c r="J963">
        <v>-4.3537503263597204</v>
      </c>
      <c r="K963">
        <v>1044.6177718923</v>
      </c>
      <c r="L963">
        <v>1012.44453215739</v>
      </c>
      <c r="M963">
        <v>15.780173308504599</v>
      </c>
      <c r="N963">
        <v>1.4057404066807599</v>
      </c>
      <c r="O963">
        <v>34.720741846088202</v>
      </c>
      <c r="P963">
        <v>31.954992967651201</v>
      </c>
      <c r="Q963">
        <v>1.7764482586204E-2</v>
      </c>
    </row>
    <row r="964" spans="1:17" x14ac:dyDescent="0.3">
      <c r="A964" t="s">
        <v>2080</v>
      </c>
      <c r="B964" t="s">
        <v>2081</v>
      </c>
      <c r="C964" t="str">
        <f>IFERROR(VLOOKUP(Table1[[#This Row],[Ticker]],[1]!Table2[[Symbol]:[Industry]],2,FALSE),"-")</f>
        <v>-</v>
      </c>
      <c r="D964" t="s">
        <v>265</v>
      </c>
      <c r="E964">
        <v>2796.4953882</v>
      </c>
      <c r="F964">
        <v>409.65</v>
      </c>
      <c r="G964">
        <v>-59.0036442348637</v>
      </c>
      <c r="H964">
        <v>-12.560451005437899</v>
      </c>
      <c r="I964">
        <v>-32.0865153376322</v>
      </c>
      <c r="J964">
        <v>-1.69239855885844</v>
      </c>
      <c r="K964">
        <v>449.581714003049</v>
      </c>
      <c r="L964">
        <v>488.30287102127801</v>
      </c>
      <c r="M964">
        <v>21.182071632575301</v>
      </c>
      <c r="N964">
        <v>0.88327098467383702</v>
      </c>
      <c r="O964">
        <v>57.732210423532202</v>
      </c>
      <c r="P964">
        <v>2.4124999999999899</v>
      </c>
      <c r="Q964">
        <v>-6.7153376465756004E-2</v>
      </c>
    </row>
    <row r="965" spans="1:17" x14ac:dyDescent="0.3">
      <c r="A965" t="s">
        <v>2082</v>
      </c>
      <c r="B965" t="s">
        <v>2083</v>
      </c>
      <c r="C965" t="str">
        <f>IFERROR(VLOOKUP(Table1[[#This Row],[Ticker]],[1]!Table2[[Symbol]:[Industry]],2,FALSE),"-")</f>
        <v>-</v>
      </c>
      <c r="D965" t="s">
        <v>424</v>
      </c>
      <c r="E965">
        <v>2789.4957970279902</v>
      </c>
      <c r="F965">
        <v>83.96</v>
      </c>
      <c r="G965">
        <v>-11.578761710697901</v>
      </c>
      <c r="H965">
        <v>3.99827405234447</v>
      </c>
      <c r="I965">
        <v>-23.996142072533299</v>
      </c>
      <c r="J965">
        <v>-0.75195577400389602</v>
      </c>
      <c r="K965">
        <v>84.476085739616806</v>
      </c>
      <c r="L965">
        <v>85.903323555905203</v>
      </c>
      <c r="M965">
        <v>43.601966736015598</v>
      </c>
      <c r="N965">
        <v>2.4346368487313601</v>
      </c>
      <c r="O965">
        <v>42.9252024773701</v>
      </c>
      <c r="P965">
        <v>34.2286171063149</v>
      </c>
      <c r="Q965">
        <v>1.8700803362169002E-2</v>
      </c>
    </row>
    <row r="966" spans="1:17" hidden="1" x14ac:dyDescent="0.3">
      <c r="A966" t="s">
        <v>2084</v>
      </c>
      <c r="B966" t="s">
        <v>2085</v>
      </c>
      <c r="C966" t="str">
        <f>IFERROR(VLOOKUP(Table1[[#This Row],[Ticker]],[1]!Table2[[Symbol]:[Industry]],2,FALSE),"-")</f>
        <v>-</v>
      </c>
      <c r="D966" t="s">
        <v>533</v>
      </c>
      <c r="E966">
        <v>2787.6133605</v>
      </c>
      <c r="F966">
        <v>555.9</v>
      </c>
      <c r="G966">
        <v>72.086870964848202</v>
      </c>
      <c r="H966">
        <v>18.005088077372299</v>
      </c>
      <c r="I966">
        <v>61.927961116728</v>
      </c>
      <c r="J966">
        <v>4.4388429626431503</v>
      </c>
      <c r="K966">
        <v>497.20711987398403</v>
      </c>
      <c r="L966">
        <v>395.88183886168002</v>
      </c>
      <c r="M966">
        <v>55.384989943020997</v>
      </c>
      <c r="N966">
        <v>1.79136864634668</v>
      </c>
      <c r="O966">
        <v>6.05324698686813</v>
      </c>
      <c r="P966">
        <v>113.80769230769199</v>
      </c>
    </row>
    <row r="967" spans="1:17" hidden="1" x14ac:dyDescent="0.3">
      <c r="A967" t="s">
        <v>2086</v>
      </c>
      <c r="B967" t="s">
        <v>2087</v>
      </c>
      <c r="C967" t="str">
        <f>IFERROR(VLOOKUP(Table1[[#This Row],[Ticker]],[1]!Table2[[Symbol]:[Industry]],2,FALSE),"-")</f>
        <v>-</v>
      </c>
      <c r="D967" t="s">
        <v>1458</v>
      </c>
      <c r="E967">
        <v>2769.2216217750001</v>
      </c>
      <c r="F967">
        <v>3050.25</v>
      </c>
      <c r="G967">
        <v>59.325264806893301</v>
      </c>
      <c r="H967">
        <v>21.364671562203601</v>
      </c>
      <c r="I967">
        <v>33.819614288408303</v>
      </c>
      <c r="J967">
        <v>21.5661432582699</v>
      </c>
      <c r="K967">
        <v>2532.2644365592801</v>
      </c>
      <c r="L967">
        <v>2228.1087498352999</v>
      </c>
      <c r="M967">
        <v>68.1925071500591</v>
      </c>
      <c r="N967">
        <v>2.6541189263577598</v>
      </c>
      <c r="O967">
        <v>6.2208015736415101</v>
      </c>
      <c r="P967">
        <v>92.8645948594733</v>
      </c>
      <c r="Q967">
        <v>0.17818773431756199</v>
      </c>
    </row>
    <row r="968" spans="1:17" hidden="1" x14ac:dyDescent="0.3">
      <c r="A968" t="s">
        <v>2088</v>
      </c>
      <c r="B968" t="s">
        <v>2089</v>
      </c>
      <c r="C968" t="str">
        <f>IFERROR(VLOOKUP(Table1[[#This Row],[Ticker]],[1]!Table2[[Symbol]:[Industry]],2,FALSE),"-")</f>
        <v>-</v>
      </c>
      <c r="D968" t="s">
        <v>368</v>
      </c>
      <c r="E968">
        <v>2750.8182585</v>
      </c>
      <c r="F968">
        <v>1843.4</v>
      </c>
      <c r="G968">
        <v>-48.932108857309103</v>
      </c>
      <c r="H968">
        <v>-5.1833713468104596</v>
      </c>
      <c r="I968">
        <v>-20.307657959583501</v>
      </c>
      <c r="J968">
        <v>-3.2578515431908102</v>
      </c>
      <c r="K968">
        <v>1923.0129011135</v>
      </c>
      <c r="L968">
        <v>2002.6360256528001</v>
      </c>
      <c r="M968">
        <v>30.0968428895819</v>
      </c>
      <c r="N968">
        <v>1.69655085501211</v>
      </c>
      <c r="O968">
        <v>41.041011175002602</v>
      </c>
      <c r="P968">
        <v>9.0769230769230695</v>
      </c>
      <c r="Q968">
        <v>-9.5894669893706999E-2</v>
      </c>
    </row>
    <row r="969" spans="1:17" hidden="1" x14ac:dyDescent="0.3">
      <c r="A969" t="s">
        <v>2090</v>
      </c>
      <c r="B969" t="s">
        <v>2091</v>
      </c>
      <c r="C969" t="str">
        <f>IFERROR(VLOOKUP(Table1[[#This Row],[Ticker]],[1]!Table2[[Symbol]:[Industry]],2,FALSE),"-")</f>
        <v>-</v>
      </c>
      <c r="D969" t="s">
        <v>265</v>
      </c>
      <c r="E969">
        <v>2747.2477308749999</v>
      </c>
      <c r="F969">
        <v>18891.75</v>
      </c>
      <c r="G969">
        <v>32.7285174599985</v>
      </c>
      <c r="H969">
        <v>20.585752861002799</v>
      </c>
      <c r="I969">
        <v>12.811200766699301</v>
      </c>
      <c r="J969">
        <v>-3.5506425120587499</v>
      </c>
      <c r="K969">
        <v>17318.015131345299</v>
      </c>
      <c r="L969">
        <v>14959.969944902799</v>
      </c>
      <c r="M969">
        <v>45.168895929515898</v>
      </c>
      <c r="N969">
        <v>1.00545149803328</v>
      </c>
      <c r="O969">
        <v>10.630301586671401</v>
      </c>
      <c r="P969">
        <v>57.431249999999999</v>
      </c>
      <c r="Q969">
        <v>0.13994677284517201</v>
      </c>
    </row>
    <row r="970" spans="1:17" hidden="1" x14ac:dyDescent="0.3">
      <c r="A970" t="s">
        <v>2092</v>
      </c>
      <c r="B970" t="s">
        <v>2093</v>
      </c>
      <c r="C970" t="str">
        <f>IFERROR(VLOOKUP(Table1[[#This Row],[Ticker]],[1]!Table2[[Symbol]:[Industry]],2,FALSE),"-")</f>
        <v>-</v>
      </c>
      <c r="D970" t="s">
        <v>166</v>
      </c>
      <c r="E970">
        <v>2737.3985711250002</v>
      </c>
      <c r="F970">
        <v>417.75</v>
      </c>
      <c r="G970">
        <v>1.60031553272973</v>
      </c>
      <c r="H970">
        <v>-6.6174063992961898</v>
      </c>
      <c r="I970">
        <v>24.421743334504001</v>
      </c>
      <c r="J970">
        <v>-3.2711426824313099</v>
      </c>
      <c r="K970">
        <v>411.270514605941</v>
      </c>
      <c r="L970">
        <v>353.61288497590999</v>
      </c>
      <c r="M970">
        <v>33.082102715554399</v>
      </c>
      <c r="N970">
        <v>0.73434673357298297</v>
      </c>
      <c r="O970">
        <v>15.8587672052663</v>
      </c>
      <c r="P970">
        <v>69.129554655870393</v>
      </c>
      <c r="Q970">
        <v>0.12524807635485299</v>
      </c>
    </row>
    <row r="971" spans="1:17" x14ac:dyDescent="0.3">
      <c r="A971" t="s">
        <v>2094</v>
      </c>
      <c r="B971" t="s">
        <v>2095</v>
      </c>
      <c r="C971" t="str">
        <f>IFERROR(VLOOKUP(Table1[[#This Row],[Ticker]],[1]!Table2[[Symbol]:[Industry]],2,FALSE),"-")</f>
        <v>-</v>
      </c>
      <c r="D971" t="s">
        <v>1848</v>
      </c>
      <c r="E971">
        <v>2736.1066448439901</v>
      </c>
      <c r="F971">
        <v>14.86</v>
      </c>
      <c r="G971">
        <v>-33.949510928442798</v>
      </c>
      <c r="H971">
        <v>-3.3372680607319198</v>
      </c>
      <c r="I971">
        <v>-34.546685184530403</v>
      </c>
      <c r="J971">
        <v>-2.3365661969698701</v>
      </c>
      <c r="K971">
        <v>15.829110493193699</v>
      </c>
      <c r="L971">
        <v>17.277305810395401</v>
      </c>
      <c r="M971">
        <v>30.5053107454262</v>
      </c>
      <c r="N971">
        <v>1.0599899001062101</v>
      </c>
      <c r="O971">
        <v>75.302826379542395</v>
      </c>
      <c r="P971">
        <v>15.6420233463034</v>
      </c>
      <c r="Q971">
        <v>1.6675124671406999E-2</v>
      </c>
    </row>
    <row r="972" spans="1:17" x14ac:dyDescent="0.3">
      <c r="A972" t="s">
        <v>2096</v>
      </c>
      <c r="B972" t="s">
        <v>2097</v>
      </c>
      <c r="C972" t="str">
        <f>IFERROR(VLOOKUP(Table1[[#This Row],[Ticker]],[1]!Table2[[Symbol]:[Industry]],2,FALSE),"-")</f>
        <v>-</v>
      </c>
      <c r="D972" t="s">
        <v>121</v>
      </c>
      <c r="E972">
        <v>2729.2139406000001</v>
      </c>
      <c r="F972">
        <v>17.329999999999998</v>
      </c>
      <c r="G972">
        <v>-62.7579357454754</v>
      </c>
      <c r="H972">
        <v>-13.8153724019544</v>
      </c>
      <c r="I972">
        <v>-49.854881536898297</v>
      </c>
      <c r="J972">
        <v>-2.4222591098635302</v>
      </c>
      <c r="K972">
        <v>20.600108197325898</v>
      </c>
      <c r="L972">
        <v>24.367252034621099</v>
      </c>
      <c r="M972">
        <v>31.497428446049501</v>
      </c>
      <c r="N972">
        <v>1.0644649553222101</v>
      </c>
      <c r="O972">
        <v>160.53087132140701</v>
      </c>
      <c r="P972">
        <v>3.7724550898203502</v>
      </c>
    </row>
    <row r="973" spans="1:17" hidden="1" x14ac:dyDescent="0.3">
      <c r="A973" t="s">
        <v>2098</v>
      </c>
      <c r="B973" t="s">
        <v>2099</v>
      </c>
      <c r="C973" t="str">
        <f>IFERROR(VLOOKUP(Table1[[#This Row],[Ticker]],[1]!Table2[[Symbol]:[Industry]],2,FALSE),"-")</f>
        <v>-</v>
      </c>
      <c r="D973" t="s">
        <v>98</v>
      </c>
      <c r="E973">
        <v>2721.6764404</v>
      </c>
      <c r="F973">
        <v>1203.7</v>
      </c>
      <c r="G973">
        <v>222.95925774111399</v>
      </c>
      <c r="H973">
        <v>-11.1640528891099</v>
      </c>
      <c r="I973">
        <v>55.957975578307199</v>
      </c>
      <c r="J973">
        <v>-4.1597667385673702</v>
      </c>
      <c r="K973">
        <v>1268.25133934684</v>
      </c>
      <c r="L973">
        <v>973.72167588046898</v>
      </c>
      <c r="M973">
        <v>16.3781985692852</v>
      </c>
      <c r="N973">
        <v>0.66567042026383405</v>
      </c>
      <c r="O973">
        <v>20.7983716872975</v>
      </c>
      <c r="P973">
        <v>308.03389830508399</v>
      </c>
      <c r="Q973">
        <v>0.164177106076841</v>
      </c>
    </row>
    <row r="974" spans="1:17" hidden="1" x14ac:dyDescent="0.3">
      <c r="A974" t="s">
        <v>2100</v>
      </c>
      <c r="B974" t="s">
        <v>2101</v>
      </c>
      <c r="C974" t="str">
        <f>IFERROR(VLOOKUP(Table1[[#This Row],[Ticker]],[1]!Table2[[Symbol]:[Industry]],2,FALSE),"-")</f>
        <v>-</v>
      </c>
      <c r="D974" t="s">
        <v>382</v>
      </c>
      <c r="E974">
        <v>2713.4285509450001</v>
      </c>
      <c r="F974">
        <v>1176.3499999999999</v>
      </c>
      <c r="G974">
        <v>-37.821392387100602</v>
      </c>
      <c r="H974">
        <v>1.51012416998066</v>
      </c>
      <c r="I974">
        <v>-23.486737917328298</v>
      </c>
      <c r="J974">
        <v>3.6641829009230702</v>
      </c>
      <c r="K974">
        <v>1189.30544974339</v>
      </c>
      <c r="L974">
        <v>1216.2629364624099</v>
      </c>
      <c r="M974">
        <v>37.976313892993097</v>
      </c>
      <c r="N974">
        <v>1.2708338007461399</v>
      </c>
      <c r="O974">
        <v>22.4125472860968</v>
      </c>
      <c r="P974">
        <v>7.8230980751603898</v>
      </c>
      <c r="Q974">
        <v>-3.2485573247503001E-2</v>
      </c>
    </row>
    <row r="975" spans="1:17" hidden="1" x14ac:dyDescent="0.3">
      <c r="A975" t="s">
        <v>2102</v>
      </c>
      <c r="B975" t="s">
        <v>2103</v>
      </c>
      <c r="C975" t="str">
        <f>IFERROR(VLOOKUP(Table1[[#This Row],[Ticker]],[1]!Table2[[Symbol]:[Industry]],2,FALSE),"-")</f>
        <v>-</v>
      </c>
      <c r="D975" t="s">
        <v>51</v>
      </c>
      <c r="E975">
        <v>2703.78947896</v>
      </c>
      <c r="F975">
        <v>1087.5999999999999</v>
      </c>
      <c r="G975">
        <v>108.29505209221099</v>
      </c>
      <c r="H975">
        <v>-1.2276077606696301E-2</v>
      </c>
      <c r="I975">
        <v>51.8850467991182</v>
      </c>
      <c r="J975">
        <v>-5.8553031456240303</v>
      </c>
      <c r="K975">
        <v>1096.7879983799401</v>
      </c>
      <c r="L975">
        <v>887.10149664909204</v>
      </c>
      <c r="M975">
        <v>36.703947673641601</v>
      </c>
      <c r="N975">
        <v>0.56132886015874295</v>
      </c>
      <c r="O975">
        <v>12.7988230967267</v>
      </c>
      <c r="P975">
        <v>141.584500524464</v>
      </c>
      <c r="Q975">
        <v>0.21992661020707699</v>
      </c>
    </row>
    <row r="976" spans="1:17" hidden="1" x14ac:dyDescent="0.3">
      <c r="A976" t="s">
        <v>2104</v>
      </c>
      <c r="B976" t="s">
        <v>2105</v>
      </c>
      <c r="C976" t="str">
        <f>IFERROR(VLOOKUP(Table1[[#This Row],[Ticker]],[1]!Table2[[Symbol]:[Industry]],2,FALSE),"-")</f>
        <v>-</v>
      </c>
      <c r="D976" t="s">
        <v>98</v>
      </c>
      <c r="E976">
        <v>2698.929018285</v>
      </c>
      <c r="F976">
        <v>1987.7</v>
      </c>
      <c r="G976">
        <v>640.24756621693996</v>
      </c>
      <c r="H976">
        <v>9.3414340988393096</v>
      </c>
      <c r="I976">
        <v>70.173549661696697</v>
      </c>
      <c r="J976">
        <v>-7.8866135344492498</v>
      </c>
      <c r="K976">
        <v>1780.012634297</v>
      </c>
      <c r="L976">
        <v>1234.3881052276299</v>
      </c>
      <c r="M976">
        <v>41.984170304521498</v>
      </c>
      <c r="N976">
        <v>1.4214071582822301</v>
      </c>
      <c r="O976">
        <v>22.880716405896202</v>
      </c>
      <c r="P976">
        <v>704.73684210526301</v>
      </c>
    </row>
    <row r="977" spans="1:17" hidden="1" x14ac:dyDescent="0.3">
      <c r="A977" t="s">
        <v>2106</v>
      </c>
      <c r="B977" t="s">
        <v>2107</v>
      </c>
      <c r="C977" t="str">
        <f>IFERROR(VLOOKUP(Table1[[#This Row],[Ticker]],[1]!Table2[[Symbol]:[Industry]],2,FALSE),"-")</f>
        <v>-</v>
      </c>
      <c r="D977" t="s">
        <v>21</v>
      </c>
      <c r="E977">
        <v>2691.6919739999998</v>
      </c>
      <c r="F977">
        <v>266.10000000000002</v>
      </c>
      <c r="G977">
        <v>-38.064699463826202</v>
      </c>
      <c r="H977">
        <v>-5.0805557259204397</v>
      </c>
      <c r="I977">
        <v>-22.659979882540501</v>
      </c>
      <c r="J977">
        <v>-3.60775685565967</v>
      </c>
      <c r="K977">
        <v>284.11131569605902</v>
      </c>
      <c r="L977">
        <v>282.51775591824997</v>
      </c>
      <c r="M977">
        <v>25.710199397274302</v>
      </c>
      <c r="N977">
        <v>0.55692268956875302</v>
      </c>
      <c r="O977">
        <v>51.146185644494501</v>
      </c>
      <c r="P977">
        <v>26.744462967373199</v>
      </c>
      <c r="Q977">
        <v>0.13669354136865999</v>
      </c>
    </row>
    <row r="978" spans="1:17" hidden="1" x14ac:dyDescent="0.3">
      <c r="A978" t="s">
        <v>2108</v>
      </c>
      <c r="B978" t="s">
        <v>2109</v>
      </c>
      <c r="C978" t="str">
        <f>IFERROR(VLOOKUP(Table1[[#This Row],[Ticker]],[1]!Table2[[Symbol]:[Industry]],2,FALSE),"-")</f>
        <v>-</v>
      </c>
      <c r="D978" t="s">
        <v>230</v>
      </c>
      <c r="E978">
        <v>2681.76151299</v>
      </c>
      <c r="F978">
        <v>120.31</v>
      </c>
      <c r="G978">
        <v>22.020260372328998</v>
      </c>
      <c r="H978">
        <v>33.415788972274498</v>
      </c>
      <c r="I978">
        <v>8.1394845373332192</v>
      </c>
      <c r="J978">
        <v>3.2038802323257798</v>
      </c>
      <c r="K978">
        <v>103.615269307861</v>
      </c>
      <c r="L978">
        <v>87.356662717522596</v>
      </c>
      <c r="M978">
        <v>54.9021288495276</v>
      </c>
      <c r="N978">
        <v>1.49473917139364</v>
      </c>
      <c r="O978">
        <v>7.8962679743994597</v>
      </c>
      <c r="P978">
        <v>73.1079136690647</v>
      </c>
      <c r="Q978">
        <v>0.25642859604696</v>
      </c>
    </row>
    <row r="979" spans="1:17" hidden="1" x14ac:dyDescent="0.3">
      <c r="A979" t="s">
        <v>2110</v>
      </c>
      <c r="B979" t="s">
        <v>2111</v>
      </c>
      <c r="C979" t="str">
        <f>IFERROR(VLOOKUP(Table1[[#This Row],[Ticker]],[1]!Table2[[Symbol]:[Industry]],2,FALSE),"-")</f>
        <v>-</v>
      </c>
      <c r="D979" t="s">
        <v>313</v>
      </c>
      <c r="E979">
        <v>2669.1620179349902</v>
      </c>
      <c r="F979">
        <v>876.05</v>
      </c>
      <c r="G979">
        <v>59.313096372038302</v>
      </c>
      <c r="H979">
        <v>-5.3103796437487603</v>
      </c>
      <c r="I979">
        <v>18.2029245065062</v>
      </c>
      <c r="J979">
        <v>-4.0744742599925496</v>
      </c>
      <c r="K979">
        <v>878.61030011293303</v>
      </c>
      <c r="L979">
        <v>723.04910643369601</v>
      </c>
      <c r="M979">
        <v>27.478389201523399</v>
      </c>
      <c r="N979">
        <v>0.51130526362560602</v>
      </c>
      <c r="O979">
        <v>13.286912847440201</v>
      </c>
      <c r="P979">
        <v>111.708554857419</v>
      </c>
      <c r="Q979">
        <v>0.101742795837306</v>
      </c>
    </row>
    <row r="980" spans="1:17" hidden="1" x14ac:dyDescent="0.3">
      <c r="A980" t="s">
        <v>2112</v>
      </c>
      <c r="B980" t="s">
        <v>2113</v>
      </c>
      <c r="C980" t="str">
        <f>IFERROR(VLOOKUP(Table1[[#This Row],[Ticker]],[1]!Table2[[Symbol]:[Industry]],2,FALSE),"-")</f>
        <v>-</v>
      </c>
      <c r="D980" t="s">
        <v>130</v>
      </c>
      <c r="E980">
        <v>2662.0060159999998</v>
      </c>
      <c r="F980">
        <v>551.35</v>
      </c>
      <c r="G980">
        <v>-18.067298841751299</v>
      </c>
      <c r="H980">
        <v>-10.873463272302899</v>
      </c>
      <c r="I980">
        <v>11.2769802673965</v>
      </c>
      <c r="J980">
        <v>-4.8056955279597799</v>
      </c>
      <c r="K980">
        <v>604.68603754288597</v>
      </c>
      <c r="L980">
        <v>533.14847533617296</v>
      </c>
      <c r="M980">
        <v>16.383804683689799</v>
      </c>
      <c r="N980">
        <v>0.44733373955636402</v>
      </c>
      <c r="O980">
        <v>32.366010701006601</v>
      </c>
      <c r="P980">
        <v>33.660606060606</v>
      </c>
      <c r="Q980">
        <v>2.160995377328E-2</v>
      </c>
    </row>
    <row r="981" spans="1:17" hidden="1" x14ac:dyDescent="0.3">
      <c r="A981" t="s">
        <v>2114</v>
      </c>
      <c r="B981" t="s">
        <v>2115</v>
      </c>
      <c r="C981" t="str">
        <f>IFERROR(VLOOKUP(Table1[[#This Row],[Ticker]],[1]!Table2[[Symbol]:[Industry]],2,FALSE),"-")</f>
        <v>-</v>
      </c>
      <c r="D981" t="s">
        <v>1837</v>
      </c>
      <c r="E981">
        <v>2661.5047073999999</v>
      </c>
      <c r="F981">
        <v>665.3</v>
      </c>
      <c r="G981">
        <v>5690.0872386392602</v>
      </c>
      <c r="H981">
        <v>-0.56280947459515396</v>
      </c>
      <c r="I981">
        <v>207.25058779451101</v>
      </c>
      <c r="J981">
        <v>0.69322075608880596</v>
      </c>
      <c r="K981">
        <v>656.19647500273504</v>
      </c>
      <c r="L981">
        <v>379.46286405521801</v>
      </c>
      <c r="M981">
        <v>50.348256420472701</v>
      </c>
      <c r="N981">
        <v>0.64614280195320795</v>
      </c>
      <c r="O981">
        <v>42.597324515256197</v>
      </c>
    </row>
    <row r="982" spans="1:17" hidden="1" x14ac:dyDescent="0.3">
      <c r="A982" t="s">
        <v>2116</v>
      </c>
      <c r="B982" t="s">
        <v>2117</v>
      </c>
      <c r="C982" t="str">
        <f>IFERROR(VLOOKUP(Table1[[#This Row],[Ticker]],[1]!Table2[[Symbol]:[Industry]],2,FALSE),"-")</f>
        <v>-</v>
      </c>
      <c r="D982" t="s">
        <v>51</v>
      </c>
      <c r="E982">
        <v>2645.506022945</v>
      </c>
      <c r="F982">
        <v>622.6</v>
      </c>
      <c r="G982">
        <v>49.052208920513202</v>
      </c>
      <c r="H982">
        <v>14.130139270815199</v>
      </c>
      <c r="I982">
        <v>62.204295964040398</v>
      </c>
      <c r="J982">
        <v>11.881801656333</v>
      </c>
      <c r="K982">
        <v>551.06663458580795</v>
      </c>
      <c r="L982">
        <v>446.96075776430598</v>
      </c>
      <c r="M982">
        <v>50.610183059472803</v>
      </c>
      <c r="N982">
        <v>0.42374043321228599</v>
      </c>
      <c r="O982">
        <v>10.801477674269201</v>
      </c>
      <c r="P982">
        <v>136.237127472145</v>
      </c>
      <c r="Q982">
        <v>-7.2378359571319995E-2</v>
      </c>
    </row>
    <row r="983" spans="1:17" hidden="1" x14ac:dyDescent="0.3">
      <c r="A983" t="s">
        <v>2118</v>
      </c>
      <c r="B983" t="s">
        <v>2119</v>
      </c>
      <c r="C983" t="str">
        <f>IFERROR(VLOOKUP(Table1[[#This Row],[Ticker]],[1]!Table2[[Symbol]:[Industry]],2,FALSE),"-")</f>
        <v>-</v>
      </c>
      <c r="D983" t="s">
        <v>1617</v>
      </c>
      <c r="E983">
        <v>2644.090741</v>
      </c>
      <c r="F983">
        <v>60.45</v>
      </c>
      <c r="G983">
        <v>-6.41265711101987</v>
      </c>
      <c r="H983">
        <v>-3.5793748095293099</v>
      </c>
      <c r="I983">
        <v>1.40761921117797</v>
      </c>
      <c r="J983">
        <v>2.59259439290103</v>
      </c>
      <c r="K983">
        <v>62.219305886280303</v>
      </c>
      <c r="L983">
        <v>58.848153070949799</v>
      </c>
      <c r="M983">
        <v>53.860821394049402</v>
      </c>
      <c r="N983">
        <v>1.9007411331578401</v>
      </c>
      <c r="O983">
        <v>9.0984284532671609</v>
      </c>
      <c r="P983">
        <v>23.091020158827099</v>
      </c>
      <c r="Q983">
        <v>-2.7484158448541001E-2</v>
      </c>
    </row>
    <row r="984" spans="1:17" x14ac:dyDescent="0.3">
      <c r="A984" t="s">
        <v>2120</v>
      </c>
      <c r="B984" t="s">
        <v>2121</v>
      </c>
      <c r="C984" t="str">
        <f>IFERROR(VLOOKUP(Table1[[#This Row],[Ticker]],[1]!Table2[[Symbol]:[Industry]],2,FALSE),"-")</f>
        <v>-</v>
      </c>
      <c r="D984" t="s">
        <v>844</v>
      </c>
      <c r="E984">
        <v>2642.2239144599998</v>
      </c>
      <c r="F984">
        <v>496.6</v>
      </c>
      <c r="G984">
        <v>-40.0958504429085</v>
      </c>
      <c r="H984">
        <v>5.0726824921237403</v>
      </c>
      <c r="I984">
        <v>-4.9377559029378597</v>
      </c>
      <c r="J984">
        <v>-0.95673857093952097</v>
      </c>
      <c r="K984">
        <v>487.77559986537398</v>
      </c>
      <c r="L984">
        <v>488.09767554362202</v>
      </c>
      <c r="M984">
        <v>42.467282696643601</v>
      </c>
      <c r="N984">
        <v>1.17992898135635</v>
      </c>
      <c r="O984">
        <v>22.835279903342698</v>
      </c>
      <c r="P984">
        <v>27.627859162169099</v>
      </c>
      <c r="Q984">
        <v>-9.5334541668226996E-2</v>
      </c>
    </row>
    <row r="985" spans="1:17" hidden="1" x14ac:dyDescent="0.3">
      <c r="A985" t="s">
        <v>2122</v>
      </c>
      <c r="B985" t="s">
        <v>2123</v>
      </c>
      <c r="C985" t="str">
        <f>IFERROR(VLOOKUP(Table1[[#This Row],[Ticker]],[1]!Table2[[Symbol]:[Industry]],2,FALSE),"-")</f>
        <v>-</v>
      </c>
      <c r="D985" t="s">
        <v>405</v>
      </c>
      <c r="E985">
        <v>2638.60626288</v>
      </c>
      <c r="F985">
        <v>407.6</v>
      </c>
      <c r="G985">
        <v>156.15095913451199</v>
      </c>
      <c r="H985">
        <v>-16.291017095633102</v>
      </c>
      <c r="I985">
        <v>-15.3176567603611</v>
      </c>
      <c r="J985">
        <v>-6.5721575527232803</v>
      </c>
      <c r="K985">
        <v>430.77386551843699</v>
      </c>
      <c r="L985">
        <v>354.82708101276398</v>
      </c>
      <c r="M985">
        <v>23.583778651942101</v>
      </c>
      <c r="N985">
        <v>0.657206251784203</v>
      </c>
      <c r="O985">
        <v>26.0304219823356</v>
      </c>
      <c r="P985">
        <v>203.38667659099301</v>
      </c>
      <c r="Q985">
        <v>0.116794150337571</v>
      </c>
    </row>
    <row r="986" spans="1:17" hidden="1" x14ac:dyDescent="0.3">
      <c r="A986" t="s">
        <v>2124</v>
      </c>
      <c r="B986" t="s">
        <v>2125</v>
      </c>
      <c r="C986" t="str">
        <f>IFERROR(VLOOKUP(Table1[[#This Row],[Ticker]],[1]!Table2[[Symbol]:[Industry]],2,FALSE),"-")</f>
        <v>-</v>
      </c>
      <c r="D986" t="s">
        <v>371</v>
      </c>
      <c r="E986">
        <v>2635.4979088949999</v>
      </c>
      <c r="F986">
        <v>796.55</v>
      </c>
      <c r="G986">
        <v>26.081641806775099</v>
      </c>
      <c r="H986">
        <v>5.5670550789809301</v>
      </c>
      <c r="I986">
        <v>-5.3451766466410398</v>
      </c>
      <c r="J986">
        <v>7.3012257386212998</v>
      </c>
      <c r="K986">
        <v>732.64192004677795</v>
      </c>
      <c r="L986">
        <v>681.05160005351604</v>
      </c>
      <c r="M986">
        <v>57.300021672405002</v>
      </c>
      <c r="N986">
        <v>2.4136795380589402</v>
      </c>
      <c r="O986">
        <v>10.350888205385701</v>
      </c>
      <c r="P986">
        <v>55.667383232362702</v>
      </c>
      <c r="Q986">
        <v>3.1993669323849999E-3</v>
      </c>
    </row>
    <row r="987" spans="1:17" hidden="1" x14ac:dyDescent="0.3">
      <c r="A987" t="s">
        <v>2126</v>
      </c>
      <c r="B987" t="s">
        <v>2127</v>
      </c>
      <c r="C987" t="str">
        <f>IFERROR(VLOOKUP(Table1[[#This Row],[Ticker]],[1]!Table2[[Symbol]:[Industry]],2,FALSE),"-")</f>
        <v>-</v>
      </c>
      <c r="D987" t="s">
        <v>219</v>
      </c>
      <c r="E987">
        <v>2633.9789184860001</v>
      </c>
      <c r="F987">
        <v>53.87</v>
      </c>
      <c r="G987">
        <v>84.659975301409503</v>
      </c>
      <c r="H987">
        <v>31.996478853473601</v>
      </c>
      <c r="I987">
        <v>-23.353833042667699</v>
      </c>
      <c r="J987">
        <v>2.1909250663336799</v>
      </c>
      <c r="K987">
        <v>49.474005920036198</v>
      </c>
      <c r="L987">
        <v>41.918103814753401</v>
      </c>
      <c r="M987">
        <v>44.001514360935403</v>
      </c>
      <c r="N987">
        <v>2.4824127496612398</v>
      </c>
      <c r="O987">
        <v>27.863374791163899</v>
      </c>
      <c r="P987">
        <v>112.086614173228</v>
      </c>
      <c r="Q987">
        <v>6.6333158115148005E-2</v>
      </c>
    </row>
    <row r="988" spans="1:17" hidden="1" x14ac:dyDescent="0.3">
      <c r="A988" t="s">
        <v>2128</v>
      </c>
      <c r="B988" t="s">
        <v>2129</v>
      </c>
      <c r="C988" t="str">
        <f>IFERROR(VLOOKUP(Table1[[#This Row],[Ticker]],[1]!Table2[[Symbol]:[Industry]],2,FALSE),"-")</f>
        <v>-</v>
      </c>
      <c r="D988" t="s">
        <v>230</v>
      </c>
      <c r="E988">
        <v>2630.5600239</v>
      </c>
      <c r="F988">
        <v>147.24</v>
      </c>
      <c r="G988">
        <v>30.9242525164541</v>
      </c>
      <c r="H988">
        <v>-10.4920638272914</v>
      </c>
      <c r="I988">
        <v>-7.1226303376106301</v>
      </c>
      <c r="J988">
        <v>-4.9081990759970697</v>
      </c>
      <c r="K988">
        <v>151.03370781414401</v>
      </c>
      <c r="L988">
        <v>133.077216264594</v>
      </c>
      <c r="M988">
        <v>31.827554964457502</v>
      </c>
      <c r="N988">
        <v>0.60273921704650602</v>
      </c>
      <c r="O988">
        <v>19.193154034229799</v>
      </c>
      <c r="P988">
        <v>67.223168654173705</v>
      </c>
      <c r="Q988">
        <v>0.14087772165868101</v>
      </c>
    </row>
    <row r="989" spans="1:17" x14ac:dyDescent="0.3">
      <c r="A989" t="s">
        <v>2130</v>
      </c>
      <c r="B989" t="s">
        <v>2131</v>
      </c>
      <c r="C989" t="str">
        <f>IFERROR(VLOOKUP(Table1[[#This Row],[Ticker]],[1]!Table2[[Symbol]:[Industry]],2,FALSE),"-")</f>
        <v>-</v>
      </c>
      <c r="D989" t="s">
        <v>46</v>
      </c>
      <c r="E989">
        <v>2614.5743254049999</v>
      </c>
      <c r="F989">
        <v>659.55</v>
      </c>
      <c r="G989">
        <v>-41.218110692304798</v>
      </c>
      <c r="H989">
        <v>9.6106402677462698E-3</v>
      </c>
      <c r="I989">
        <v>-24.0239788816924</v>
      </c>
      <c r="J989">
        <v>1.11418909870954</v>
      </c>
      <c r="K989">
        <v>679.36624839388196</v>
      </c>
      <c r="L989">
        <v>697.16807007927105</v>
      </c>
      <c r="M989">
        <v>37.483986929675602</v>
      </c>
      <c r="N989">
        <v>1.4066943786196799</v>
      </c>
      <c r="O989">
        <v>28.269274505344502</v>
      </c>
      <c r="P989">
        <v>9.9433238873145502</v>
      </c>
      <c r="Q989">
        <v>2.5582709034880999E-2</v>
      </c>
    </row>
    <row r="990" spans="1:17" hidden="1" x14ac:dyDescent="0.3">
      <c r="A990" t="s">
        <v>2132</v>
      </c>
      <c r="B990" t="s">
        <v>2133</v>
      </c>
      <c r="C990" t="str">
        <f>IFERROR(VLOOKUP(Table1[[#This Row],[Ticker]],[1]!Table2[[Symbol]:[Industry]],2,FALSE),"-")</f>
        <v>-</v>
      </c>
      <c r="D990" t="s">
        <v>136</v>
      </c>
      <c r="E990">
        <v>2600.6032407180001</v>
      </c>
      <c r="F990">
        <v>9.94</v>
      </c>
      <c r="G990">
        <v>587.06845314341297</v>
      </c>
      <c r="H990">
        <v>-13.994631474931101</v>
      </c>
      <c r="I990">
        <v>-55.823240481331901</v>
      </c>
      <c r="J990">
        <v>-4.20657610513015</v>
      </c>
      <c r="K990">
        <v>10.8782246931889</v>
      </c>
      <c r="L990">
        <v>9.4704753403962894</v>
      </c>
      <c r="M990">
        <v>32.021089283277803</v>
      </c>
      <c r="N990">
        <v>1.09025592823055</v>
      </c>
      <c r="O990">
        <v>99.195171026156899</v>
      </c>
      <c r="P990">
        <v>636.29629629629596</v>
      </c>
      <c r="Q990">
        <v>0.135105275018679</v>
      </c>
    </row>
    <row r="991" spans="1:17" x14ac:dyDescent="0.3">
      <c r="A991" t="s">
        <v>2134</v>
      </c>
      <c r="B991" t="s">
        <v>2135</v>
      </c>
      <c r="C991" t="str">
        <f>IFERROR(VLOOKUP(Table1[[#This Row],[Ticker]],[1]!Table2[[Symbol]:[Industry]],2,FALSE),"-")</f>
        <v>-</v>
      </c>
      <c r="D991" t="s">
        <v>248</v>
      </c>
      <c r="E991">
        <v>2599.0805715000001</v>
      </c>
      <c r="F991">
        <v>900.3</v>
      </c>
      <c r="G991">
        <v>-34.848189063806998</v>
      </c>
      <c r="H991">
        <v>12.9691115975205</v>
      </c>
      <c r="I991">
        <v>3.2843059799579901</v>
      </c>
      <c r="J991">
        <v>7.7531430318543899</v>
      </c>
      <c r="K991">
        <v>844.52299930574304</v>
      </c>
      <c r="L991">
        <v>830.28493757019203</v>
      </c>
      <c r="M991">
        <v>47.5851044766382</v>
      </c>
      <c r="N991">
        <v>2.0058386102634098</v>
      </c>
      <c r="O991">
        <v>21.070754193046699</v>
      </c>
      <c r="P991">
        <v>36.140934522909397</v>
      </c>
      <c r="Q991">
        <v>-9.4569797666380004E-3</v>
      </c>
    </row>
    <row r="992" spans="1:17" hidden="1" x14ac:dyDescent="0.3">
      <c r="A992" t="s">
        <v>2136</v>
      </c>
      <c r="B992" t="s">
        <v>2137</v>
      </c>
      <c r="C992" t="str">
        <f>IFERROR(VLOOKUP(Table1[[#This Row],[Ticker]],[1]!Table2[[Symbol]:[Industry]],2,FALSE),"-")</f>
        <v>-</v>
      </c>
      <c r="D992" t="s">
        <v>212</v>
      </c>
      <c r="E992">
        <v>2598.9031893000001</v>
      </c>
      <c r="F992">
        <v>2780.25</v>
      </c>
      <c r="G992">
        <v>11.4969416841735</v>
      </c>
      <c r="H992">
        <v>-5.6860253258929401</v>
      </c>
      <c r="I992">
        <v>2.47764403093346</v>
      </c>
      <c r="J992">
        <v>-0.64271802489706698</v>
      </c>
      <c r="K992">
        <v>2807.22465202178</v>
      </c>
      <c r="L992">
        <v>2543.3922793912202</v>
      </c>
      <c r="M992">
        <v>29.693815377532701</v>
      </c>
      <c r="N992">
        <v>0.42759285868944702</v>
      </c>
      <c r="O992">
        <v>9.1196834817012906</v>
      </c>
      <c r="P992">
        <v>40.059444346489997</v>
      </c>
      <c r="Q992">
        <v>5.9671707582852999E-2</v>
      </c>
    </row>
    <row r="993" spans="1:17" hidden="1" x14ac:dyDescent="0.3">
      <c r="A993" t="s">
        <v>2138</v>
      </c>
      <c r="B993" t="s">
        <v>2139</v>
      </c>
      <c r="C993" t="str">
        <f>IFERROR(VLOOKUP(Table1[[#This Row],[Ticker]],[1]!Table2[[Symbol]:[Industry]],2,FALSE),"-")</f>
        <v>-</v>
      </c>
      <c r="D993" t="s">
        <v>46</v>
      </c>
      <c r="E993">
        <v>2584.6535136500001</v>
      </c>
      <c r="F993">
        <v>305.5</v>
      </c>
      <c r="G993">
        <v>8.0999779128751506</v>
      </c>
      <c r="H993">
        <v>2.71823325551629</v>
      </c>
      <c r="I993">
        <v>1.9459635721598401</v>
      </c>
      <c r="J993">
        <v>-0.29266067930143003</v>
      </c>
      <c r="K993">
        <v>303.88664946311701</v>
      </c>
      <c r="L993">
        <v>274.27813008418701</v>
      </c>
      <c r="M993">
        <v>45.635399788957002</v>
      </c>
      <c r="N993">
        <v>1.1080237235646999</v>
      </c>
      <c r="O993">
        <v>10.4418985270049</v>
      </c>
      <c r="P993">
        <v>63.107314468766603</v>
      </c>
      <c r="Q993">
        <v>3.5311008023101997E-2</v>
      </c>
    </row>
    <row r="994" spans="1:17" hidden="1" x14ac:dyDescent="0.3">
      <c r="A994" t="s">
        <v>2140</v>
      </c>
      <c r="B994" t="s">
        <v>2141</v>
      </c>
      <c r="C994" t="str">
        <f>IFERROR(VLOOKUP(Table1[[#This Row],[Ticker]],[1]!Table2[[Symbol]:[Industry]],2,FALSE),"-")</f>
        <v>-</v>
      </c>
      <c r="D994" t="s">
        <v>21</v>
      </c>
      <c r="E994">
        <v>2583.8373181299999</v>
      </c>
      <c r="F994">
        <v>652.45000000000005</v>
      </c>
      <c r="G994">
        <v>92.150042067098894</v>
      </c>
      <c r="H994">
        <v>6.5158984441733603</v>
      </c>
      <c r="I994">
        <v>17.886751917016699</v>
      </c>
      <c r="J994">
        <v>-1.98410564539428</v>
      </c>
      <c r="K994">
        <v>631.80157768951995</v>
      </c>
      <c r="L994">
        <v>537.662205026577</v>
      </c>
      <c r="M994">
        <v>39.3026128535166</v>
      </c>
      <c r="N994">
        <v>1.8162662344074501</v>
      </c>
      <c r="O994">
        <v>17.817457276419599</v>
      </c>
      <c r="P994">
        <v>145.28195488721801</v>
      </c>
      <c r="Q994">
        <v>0.12974680945369299</v>
      </c>
    </row>
    <row r="995" spans="1:17" hidden="1" x14ac:dyDescent="0.3">
      <c r="A995" t="s">
        <v>2142</v>
      </c>
      <c r="B995" t="s">
        <v>2143</v>
      </c>
      <c r="C995" t="str">
        <f>IFERROR(VLOOKUP(Table1[[#This Row],[Ticker]],[1]!Table2[[Symbol]:[Industry]],2,FALSE),"-")</f>
        <v>-</v>
      </c>
      <c r="D995" t="s">
        <v>1293</v>
      </c>
      <c r="E995">
        <v>2580.8388</v>
      </c>
      <c r="F995">
        <v>1000</v>
      </c>
      <c r="G995">
        <v>-22.930546846586399</v>
      </c>
      <c r="H995">
        <v>1.3342373875279301</v>
      </c>
      <c r="I995">
        <v>-9.4071461317091902</v>
      </c>
      <c r="J995">
        <v>3.4788573175686799</v>
      </c>
      <c r="K995">
        <v>999.99559620329103</v>
      </c>
      <c r="L995">
        <v>999.99649693564095</v>
      </c>
      <c r="M995">
        <v>55.379180563809697</v>
      </c>
      <c r="N995">
        <v>0.90422852039272905</v>
      </c>
      <c r="O995">
        <v>3</v>
      </c>
      <c r="P995">
        <v>3.0927835051546202</v>
      </c>
      <c r="Q995">
        <v>-0.101916752053546</v>
      </c>
    </row>
    <row r="996" spans="1:17" hidden="1" x14ac:dyDescent="0.3">
      <c r="A996" t="s">
        <v>2144</v>
      </c>
      <c r="B996" t="s">
        <v>2145</v>
      </c>
      <c r="C996" t="str">
        <f>IFERROR(VLOOKUP(Table1[[#This Row],[Ticker]],[1]!Table2[[Symbol]:[Industry]],2,FALSE),"-")</f>
        <v>-</v>
      </c>
      <c r="D996" t="s">
        <v>2146</v>
      </c>
      <c r="E996">
        <v>2578.6813218399998</v>
      </c>
      <c r="F996">
        <v>518.04999999999995</v>
      </c>
      <c r="G996">
        <v>125.983752143602</v>
      </c>
      <c r="H996">
        <v>-10.6154672407894</v>
      </c>
      <c r="I996">
        <v>19.028695311123201</v>
      </c>
      <c r="J996">
        <v>1.7573872982263199</v>
      </c>
      <c r="K996">
        <v>507.18497689021098</v>
      </c>
      <c r="L996">
        <v>404.96203616379699</v>
      </c>
      <c r="M996">
        <v>44.0695433512767</v>
      </c>
      <c r="N996">
        <v>0.52628463038162798</v>
      </c>
      <c r="O996">
        <v>19.2935044879837</v>
      </c>
      <c r="P996">
        <v>167.03608247422599</v>
      </c>
    </row>
    <row r="997" spans="1:17" hidden="1" x14ac:dyDescent="0.3">
      <c r="A997" t="s">
        <v>2147</v>
      </c>
      <c r="B997" t="s">
        <v>2148</v>
      </c>
      <c r="C997" t="str">
        <f>IFERROR(VLOOKUP(Table1[[#This Row],[Ticker]],[1]!Table2[[Symbol]:[Industry]],2,FALSE),"-")</f>
        <v>-</v>
      </c>
      <c r="D997" t="s">
        <v>583</v>
      </c>
      <c r="E997">
        <v>2577.1607009999998</v>
      </c>
      <c r="F997">
        <v>586.35</v>
      </c>
      <c r="G997">
        <v>-8.2981157715425695</v>
      </c>
      <c r="H997">
        <v>-8.0401010197376408</v>
      </c>
      <c r="I997">
        <v>-4.6185830999793103</v>
      </c>
      <c r="J997">
        <v>-2.8712211753669599</v>
      </c>
      <c r="K997">
        <v>605.90330372426695</v>
      </c>
      <c r="L997">
        <v>555.14918911888299</v>
      </c>
      <c r="M997">
        <v>29.226030420873801</v>
      </c>
      <c r="N997">
        <v>1.26298988122895</v>
      </c>
      <c r="O997">
        <v>19.3826213012705</v>
      </c>
      <c r="P997">
        <v>28.868131868131801</v>
      </c>
      <c r="Q997">
        <v>-1.9064886997469999E-3</v>
      </c>
    </row>
    <row r="998" spans="1:17" hidden="1" x14ac:dyDescent="0.3">
      <c r="A998" t="s">
        <v>2149</v>
      </c>
      <c r="B998" t="s">
        <v>2150</v>
      </c>
      <c r="C998" t="str">
        <f>IFERROR(VLOOKUP(Table1[[#This Row],[Ticker]],[1]!Table2[[Symbol]:[Industry]],2,FALSE),"-")</f>
        <v>-</v>
      </c>
      <c r="D998" t="s">
        <v>368</v>
      </c>
      <c r="E998">
        <v>2575.9054132799902</v>
      </c>
      <c r="F998">
        <v>775.2</v>
      </c>
      <c r="G998">
        <v>-43.582552537532301</v>
      </c>
      <c r="H998">
        <v>-0.78166161237115095</v>
      </c>
      <c r="I998">
        <v>-20.3200578810645</v>
      </c>
      <c r="J998">
        <v>-0.210812848280133</v>
      </c>
      <c r="K998">
        <v>798.93041947286804</v>
      </c>
      <c r="L998">
        <v>838.97926347845896</v>
      </c>
      <c r="M998">
        <v>35.425910435985799</v>
      </c>
      <c r="N998">
        <v>1.59054408796326</v>
      </c>
      <c r="O998">
        <v>30.2760577915376</v>
      </c>
      <c r="P998">
        <v>8.4802686817800197</v>
      </c>
      <c r="Q998">
        <v>3.4131227586257001E-2</v>
      </c>
    </row>
    <row r="999" spans="1:17" x14ac:dyDescent="0.3">
      <c r="A999" t="s">
        <v>2151</v>
      </c>
      <c r="B999" t="s">
        <v>2152</v>
      </c>
      <c r="C999" t="str">
        <f>IFERROR(VLOOKUP(Table1[[#This Row],[Ticker]],[1]!Table2[[Symbol]:[Industry]],2,FALSE),"-")</f>
        <v>-</v>
      </c>
      <c r="D999" t="s">
        <v>371</v>
      </c>
      <c r="E999">
        <v>2572.9110470400001</v>
      </c>
      <c r="F999">
        <v>1826.4</v>
      </c>
      <c r="G999">
        <v>-27.5880513460415</v>
      </c>
      <c r="H999">
        <v>-5.7716076374788496</v>
      </c>
      <c r="I999">
        <v>-17.2076312242475</v>
      </c>
      <c r="J999">
        <v>-1.5933076308849301</v>
      </c>
      <c r="K999">
        <v>1888.1147245246</v>
      </c>
      <c r="L999">
        <v>1863.1923645643701</v>
      </c>
      <c r="M999">
        <v>32.624019264559102</v>
      </c>
      <c r="N999">
        <v>1.4570244290901699</v>
      </c>
      <c r="O999">
        <v>26.7466053438458</v>
      </c>
      <c r="P999">
        <v>19.294578706727599</v>
      </c>
      <c r="Q999">
        <v>-8.5721316720790003E-2</v>
      </c>
    </row>
    <row r="1000" spans="1:17" hidden="1" x14ac:dyDescent="0.3">
      <c r="A1000" t="s">
        <v>2153</v>
      </c>
      <c r="B1000" t="s">
        <v>2154</v>
      </c>
      <c r="C1000" t="str">
        <f>IFERROR(VLOOKUP(Table1[[#This Row],[Ticker]],[1]!Table2[[Symbol]:[Industry]],2,FALSE),"-")</f>
        <v>-</v>
      </c>
      <c r="D1000" t="s">
        <v>24</v>
      </c>
      <c r="E1000">
        <v>2572.354950426</v>
      </c>
      <c r="F1000">
        <v>49.97</v>
      </c>
      <c r="G1000">
        <v>-50.563697472082502</v>
      </c>
      <c r="H1000">
        <v>-3.9519337251337601</v>
      </c>
      <c r="I1000">
        <v>-38.478408739296199</v>
      </c>
      <c r="J1000">
        <v>2.19096351927266</v>
      </c>
      <c r="K1000">
        <v>52.856542616598901</v>
      </c>
      <c r="M1000">
        <v>35.706671860729998</v>
      </c>
      <c r="N1000">
        <v>1.0465692809554199</v>
      </c>
      <c r="O1000">
        <v>64.898939363618197</v>
      </c>
      <c r="P1000">
        <v>1.9795918367346801</v>
      </c>
    </row>
    <row r="1001" spans="1:17" hidden="1" x14ac:dyDescent="0.3">
      <c r="A1001" t="s">
        <v>2155</v>
      </c>
      <c r="B1001" t="s">
        <v>2156</v>
      </c>
      <c r="C1001" t="str">
        <f>IFERROR(VLOOKUP(Table1[[#This Row],[Ticker]],[1]!Table2[[Symbol]:[Industry]],2,FALSE),"-")</f>
        <v>-</v>
      </c>
      <c r="D1001" t="s">
        <v>536</v>
      </c>
      <c r="E1001">
        <v>2564.5090866149999</v>
      </c>
      <c r="F1001">
        <v>739.15</v>
      </c>
      <c r="G1001">
        <v>15.550888740603099</v>
      </c>
      <c r="H1001">
        <v>-0.35538997311819398</v>
      </c>
      <c r="I1001">
        <v>40.187077497230099</v>
      </c>
      <c r="J1001">
        <v>-8.0861599436511096</v>
      </c>
      <c r="K1001">
        <v>759.04787303188095</v>
      </c>
      <c r="L1001">
        <v>593.66300635390996</v>
      </c>
      <c r="M1001">
        <v>20.5757399642998</v>
      </c>
      <c r="N1001">
        <v>1.1083646785066601</v>
      </c>
      <c r="O1001">
        <v>26.902523168504299</v>
      </c>
      <c r="P1001">
        <v>94.846447871358805</v>
      </c>
      <c r="Q1001">
        <v>0.161076043892007</v>
      </c>
    </row>
    <row r="1002" spans="1:17" hidden="1" x14ac:dyDescent="0.3">
      <c r="A1002" t="s">
        <v>2157</v>
      </c>
      <c r="B1002" t="s">
        <v>2158</v>
      </c>
      <c r="C1002" t="str">
        <f>IFERROR(VLOOKUP(Table1[[#This Row],[Ticker]],[1]!Table2[[Symbol]:[Industry]],2,FALSE),"-")</f>
        <v>-</v>
      </c>
      <c r="D1002" t="s">
        <v>932</v>
      </c>
      <c r="E1002">
        <v>2549.5267036800001</v>
      </c>
      <c r="F1002">
        <v>382.8</v>
      </c>
      <c r="G1002">
        <v>391.206367391225</v>
      </c>
      <c r="H1002">
        <v>27.117535801127001</v>
      </c>
      <c r="I1002">
        <v>161.646167162323</v>
      </c>
      <c r="J1002">
        <v>22.8891403224582</v>
      </c>
      <c r="K1002">
        <v>296.64562647907297</v>
      </c>
      <c r="L1002">
        <v>199.11381491168001</v>
      </c>
      <c r="M1002">
        <v>73.256495899976997</v>
      </c>
      <c r="N1002">
        <v>1.19547874083087</v>
      </c>
      <c r="O1002">
        <v>9.1954022988505599</v>
      </c>
      <c r="Q1002">
        <v>0.17323584216957799</v>
      </c>
    </row>
    <row r="1003" spans="1:17" hidden="1" x14ac:dyDescent="0.3">
      <c r="A1003" t="s">
        <v>2159</v>
      </c>
      <c r="B1003" t="s">
        <v>2160</v>
      </c>
      <c r="C1003" t="str">
        <f>IFERROR(VLOOKUP(Table1[[#This Row],[Ticker]],[1]!Table2[[Symbol]:[Industry]],2,FALSE),"-")</f>
        <v>-</v>
      </c>
      <c r="D1003" t="s">
        <v>539</v>
      </c>
      <c r="E1003">
        <v>2543.4822183749998</v>
      </c>
      <c r="F1003">
        <v>183.75</v>
      </c>
      <c r="G1003">
        <v>20.8477958664181</v>
      </c>
      <c r="H1003">
        <v>-4.7387420569194596</v>
      </c>
      <c r="I1003">
        <v>-3.1635667835132701</v>
      </c>
      <c r="J1003">
        <v>-3.7851020732942602</v>
      </c>
      <c r="K1003">
        <v>193.63503143586499</v>
      </c>
      <c r="L1003">
        <v>182.62395637124499</v>
      </c>
      <c r="M1003">
        <v>30.427694766153401</v>
      </c>
      <c r="N1003">
        <v>0.77764384353694604</v>
      </c>
      <c r="O1003">
        <v>26.2585034013605</v>
      </c>
      <c r="P1003">
        <v>45.027624309392202</v>
      </c>
      <c r="Q1003">
        <v>-3.3593534950900002E-4</v>
      </c>
    </row>
    <row r="1004" spans="1:17" x14ac:dyDescent="0.3">
      <c r="A1004" t="s">
        <v>2161</v>
      </c>
      <c r="B1004" t="s">
        <v>2162</v>
      </c>
      <c r="C1004" t="str">
        <f>IFERROR(VLOOKUP(Table1[[#This Row],[Ticker]],[1]!Table2[[Symbol]:[Industry]],2,FALSE),"-")</f>
        <v>-</v>
      </c>
      <c r="D1004" t="s">
        <v>310</v>
      </c>
      <c r="E1004">
        <v>2536.4941630349999</v>
      </c>
      <c r="F1004">
        <v>1699.35</v>
      </c>
      <c r="G1004">
        <v>1.08144299964929</v>
      </c>
      <c r="H1004">
        <v>-5.0638706690647401</v>
      </c>
      <c r="I1004">
        <v>-15.8547865667141</v>
      </c>
      <c r="J1004">
        <v>-1.27578152061011</v>
      </c>
      <c r="K1004">
        <v>1777.1442735913899</v>
      </c>
      <c r="L1004">
        <v>1676.61120364709</v>
      </c>
      <c r="M1004">
        <v>26.521959688498999</v>
      </c>
      <c r="N1004">
        <v>0.81378926742825797</v>
      </c>
      <c r="O1004">
        <v>25.1890428693324</v>
      </c>
      <c r="P1004">
        <v>29.7213740458015</v>
      </c>
      <c r="Q1004">
        <v>1.0834668048526E-2</v>
      </c>
    </row>
    <row r="1005" spans="1:17" hidden="1" x14ac:dyDescent="0.3">
      <c r="A1005" t="s">
        <v>2163</v>
      </c>
      <c r="B1005" t="s">
        <v>2164</v>
      </c>
      <c r="C1005" t="str">
        <f>IFERROR(VLOOKUP(Table1[[#This Row],[Ticker]],[1]!Table2[[Symbol]:[Industry]],2,FALSE),"-")</f>
        <v>-</v>
      </c>
      <c r="D1005" t="s">
        <v>1377</v>
      </c>
      <c r="E1005">
        <v>2531.8858661999998</v>
      </c>
      <c r="F1005">
        <v>480.6</v>
      </c>
      <c r="G1005">
        <v>37.562692582384898</v>
      </c>
      <c r="H1005">
        <v>22.7738744431649</v>
      </c>
      <c r="I1005">
        <v>88.859180590963902</v>
      </c>
      <c r="J1005">
        <v>-1.03684328009756</v>
      </c>
      <c r="K1005">
        <v>421.509565101541</v>
      </c>
      <c r="L1005">
        <v>320.29620596131701</v>
      </c>
      <c r="M1005">
        <v>47.424700900031503</v>
      </c>
      <c r="N1005">
        <v>1.2480287113436801</v>
      </c>
      <c r="O1005">
        <v>14.3986683312525</v>
      </c>
      <c r="P1005">
        <v>127.072997873848</v>
      </c>
      <c r="Q1005">
        <v>7.7117755747699995E-2</v>
      </c>
    </row>
    <row r="1006" spans="1:17" x14ac:dyDescent="0.3">
      <c r="A1006" t="s">
        <v>2165</v>
      </c>
      <c r="B1006" t="s">
        <v>2166</v>
      </c>
      <c r="C1006" t="str">
        <f>IFERROR(VLOOKUP(Table1[[#This Row],[Ticker]],[1]!Table2[[Symbol]:[Industry]],2,FALSE),"-")</f>
        <v>-</v>
      </c>
      <c r="D1006" t="s">
        <v>371</v>
      </c>
      <c r="E1006">
        <v>2530.38964781</v>
      </c>
      <c r="F1006">
        <v>50.53</v>
      </c>
      <c r="G1006">
        <v>-40.312187798378503</v>
      </c>
      <c r="H1006">
        <v>-5.4066620825354601</v>
      </c>
      <c r="I1006">
        <v>-42.613698025384103</v>
      </c>
      <c r="J1006">
        <v>-2.8073915131141902</v>
      </c>
      <c r="K1006">
        <v>54.006843982656697</v>
      </c>
      <c r="L1006">
        <v>60.783588387133101</v>
      </c>
      <c r="M1006">
        <v>28.535989107104101</v>
      </c>
      <c r="N1006">
        <v>1.0188504229455799</v>
      </c>
      <c r="O1006">
        <v>66.336829606174504</v>
      </c>
      <c r="P1006">
        <v>5.0519750519750497</v>
      </c>
    </row>
    <row r="1007" spans="1:17" hidden="1" x14ac:dyDescent="0.3">
      <c r="A1007" t="s">
        <v>2167</v>
      </c>
      <c r="B1007" t="s">
        <v>2168</v>
      </c>
      <c r="C1007" t="str">
        <f>IFERROR(VLOOKUP(Table1[[#This Row],[Ticker]],[1]!Table2[[Symbol]:[Industry]],2,FALSE),"-")</f>
        <v>-</v>
      </c>
      <c r="D1007" t="s">
        <v>101</v>
      </c>
      <c r="E1007">
        <v>2528.2179000000001</v>
      </c>
      <c r="F1007">
        <v>379.1</v>
      </c>
      <c r="G1007">
        <v>172.54779842790299</v>
      </c>
      <c r="H1007">
        <v>-15.7544781163461</v>
      </c>
      <c r="I1007">
        <v>-12.124026557431399</v>
      </c>
      <c r="J1007">
        <v>-0.67005218355940799</v>
      </c>
      <c r="K1007">
        <v>414.88845493711102</v>
      </c>
      <c r="L1007">
        <v>344.33384242730199</v>
      </c>
      <c r="M1007">
        <v>24.309300368902001</v>
      </c>
      <c r="N1007">
        <v>0.83686622099471297</v>
      </c>
      <c r="O1007">
        <v>35.557900290160902</v>
      </c>
      <c r="P1007">
        <v>241.89087629640699</v>
      </c>
      <c r="Q1007">
        <v>0.23599321389234901</v>
      </c>
    </row>
    <row r="1008" spans="1:17" hidden="1" x14ac:dyDescent="0.3">
      <c r="A1008" t="s">
        <v>2169</v>
      </c>
      <c r="B1008" t="s">
        <v>2170</v>
      </c>
      <c r="C1008" t="str">
        <f>IFERROR(VLOOKUP(Table1[[#This Row],[Ticker]],[1]!Table2[[Symbol]:[Industry]],2,FALSE),"-")</f>
        <v>-</v>
      </c>
      <c r="D1008" t="s">
        <v>2171</v>
      </c>
      <c r="E1008">
        <v>2521.75</v>
      </c>
      <c r="F1008">
        <v>504.35</v>
      </c>
      <c r="G1008">
        <v>118.497024571984</v>
      </c>
      <c r="H1008">
        <v>-9.8289201858548392</v>
      </c>
      <c r="I1008">
        <v>130.75852052495699</v>
      </c>
      <c r="J1008">
        <v>0.52346698299619498</v>
      </c>
      <c r="K1008">
        <v>548.30137176670098</v>
      </c>
      <c r="M1008">
        <v>35.035152830028203</v>
      </c>
      <c r="N1008">
        <v>0.50157136480970999</v>
      </c>
      <c r="O1008">
        <v>42.1136115792604</v>
      </c>
      <c r="P1008">
        <v>152.17499999999899</v>
      </c>
    </row>
    <row r="1009" spans="1:17" hidden="1" x14ac:dyDescent="0.3">
      <c r="A1009" t="s">
        <v>2172</v>
      </c>
      <c r="B1009" t="s">
        <v>2173</v>
      </c>
      <c r="C1009" t="str">
        <f>IFERROR(VLOOKUP(Table1[[#This Row],[Ticker]],[1]!Table2[[Symbol]:[Industry]],2,FALSE),"-")</f>
        <v>-</v>
      </c>
      <c r="D1009" t="s">
        <v>371</v>
      </c>
      <c r="E1009">
        <v>2507.6876499999998</v>
      </c>
      <c r="F1009">
        <v>9772.75</v>
      </c>
      <c r="G1009">
        <v>-53.008819421248603</v>
      </c>
      <c r="H1009">
        <v>-7.99918801497404</v>
      </c>
      <c r="I1009">
        <v>-39.137244273978403</v>
      </c>
      <c r="J1009">
        <v>-6.6635737322114004</v>
      </c>
      <c r="K1009">
        <v>10450.473670482599</v>
      </c>
      <c r="L1009">
        <v>12006.370012535501</v>
      </c>
      <c r="M1009">
        <v>40.013076160588902</v>
      </c>
      <c r="N1009">
        <v>1.90714919402085</v>
      </c>
      <c r="O1009">
        <v>102.52180808881801</v>
      </c>
      <c r="P1009">
        <v>4.0983170004260598</v>
      </c>
      <c r="Q1009">
        <v>-0.111476578297647</v>
      </c>
    </row>
    <row r="1010" spans="1:17" x14ac:dyDescent="0.3">
      <c r="A1010" t="s">
        <v>2174</v>
      </c>
      <c r="B1010" t="s">
        <v>2175</v>
      </c>
      <c r="C1010" t="str">
        <f>IFERROR(VLOOKUP(Table1[[#This Row],[Ticker]],[1]!Table2[[Symbol]:[Industry]],2,FALSE),"-")</f>
        <v>-</v>
      </c>
      <c r="D1010" t="s">
        <v>1602</v>
      </c>
      <c r="E1010">
        <v>2500.3134004499998</v>
      </c>
      <c r="F1010">
        <v>604.95000000000005</v>
      </c>
      <c r="G1010">
        <v>-39.622313227171098</v>
      </c>
      <c r="H1010">
        <v>-10.895218959689799</v>
      </c>
      <c r="I1010">
        <v>-36.094203222240097</v>
      </c>
      <c r="J1010">
        <v>-0.53309988822112198</v>
      </c>
      <c r="K1010">
        <v>674.30733814132202</v>
      </c>
      <c r="L1010">
        <v>714.27629900805402</v>
      </c>
      <c r="M1010">
        <v>21.822724068727702</v>
      </c>
      <c r="N1010">
        <v>0.72267387692449903</v>
      </c>
      <c r="O1010">
        <v>49.599140424828398</v>
      </c>
      <c r="P1010">
        <v>0.65723793677205899</v>
      </c>
    </row>
    <row r="1011" spans="1:17" x14ac:dyDescent="0.3">
      <c r="A1011" t="s">
        <v>2176</v>
      </c>
      <c r="B1011" t="s">
        <v>2177</v>
      </c>
      <c r="C1011" t="str">
        <f>IFERROR(VLOOKUP(Table1[[#This Row],[Ticker]],[1]!Table2[[Symbol]:[Industry]],2,FALSE),"-")</f>
        <v>-</v>
      </c>
      <c r="D1011" t="s">
        <v>121</v>
      </c>
      <c r="E1011">
        <v>2499.1933806950001</v>
      </c>
      <c r="F1011">
        <v>10.210000000000001</v>
      </c>
      <c r="G1011">
        <v>2.3445267630453399</v>
      </c>
      <c r="H1011">
        <v>27.5945569118098</v>
      </c>
      <c r="I1011">
        <v>-67.130713429493895</v>
      </c>
      <c r="J1011">
        <v>27.023161115036999</v>
      </c>
      <c r="K1011">
        <v>10.3662016531751</v>
      </c>
      <c r="L1011">
        <v>14.3208954682982</v>
      </c>
      <c r="M1011">
        <v>79.868534365445299</v>
      </c>
      <c r="N1011">
        <v>0.65687279147559596</v>
      </c>
      <c r="O1011">
        <v>165.915768854064</v>
      </c>
      <c r="P1011">
        <v>52.160953800298003</v>
      </c>
      <c r="Q1011">
        <v>2.7263679091654999E-2</v>
      </c>
    </row>
    <row r="1012" spans="1:17" hidden="1" x14ac:dyDescent="0.3">
      <c r="A1012" t="s">
        <v>2178</v>
      </c>
      <c r="B1012" t="s">
        <v>2179</v>
      </c>
      <c r="C1012" t="str">
        <f>IFERROR(VLOOKUP(Table1[[#This Row],[Ticker]],[1]!Table2[[Symbol]:[Industry]],2,FALSE),"-")</f>
        <v>-</v>
      </c>
      <c r="D1012" t="s">
        <v>943</v>
      </c>
      <c r="E1012">
        <v>2493.9728219250001</v>
      </c>
      <c r="F1012">
        <v>378.45</v>
      </c>
      <c r="G1012">
        <v>-5.2177054880018003</v>
      </c>
      <c r="H1012">
        <v>-2.05096149030381</v>
      </c>
      <c r="I1012">
        <v>8.3056952268754607</v>
      </c>
      <c r="J1012">
        <v>-0.75388237503926203</v>
      </c>
      <c r="K1012">
        <v>378.31394077580302</v>
      </c>
      <c r="M1012">
        <v>28.6208682572043</v>
      </c>
      <c r="N1012">
        <v>0.73355607216872798</v>
      </c>
      <c r="O1012">
        <v>25.485533095521099</v>
      </c>
      <c r="P1012">
        <v>34.107016300496099</v>
      </c>
    </row>
    <row r="1013" spans="1:17" hidden="1" x14ac:dyDescent="0.3">
      <c r="A1013" t="s">
        <v>2180</v>
      </c>
      <c r="B1013" t="s">
        <v>2181</v>
      </c>
      <c r="C1013" t="str">
        <f>IFERROR(VLOOKUP(Table1[[#This Row],[Ticker]],[1]!Table2[[Symbol]:[Industry]],2,FALSE),"-")</f>
        <v>-</v>
      </c>
      <c r="D1013" t="s">
        <v>405</v>
      </c>
      <c r="E1013">
        <v>2477.177326</v>
      </c>
      <c r="F1013">
        <v>140.66</v>
      </c>
      <c r="G1013">
        <v>50.722774131067702</v>
      </c>
      <c r="H1013">
        <v>6.2336063812178599</v>
      </c>
      <c r="I1013">
        <v>-14.5278763272067</v>
      </c>
      <c r="J1013">
        <v>-0.84262895060580301</v>
      </c>
      <c r="K1013">
        <v>139.12812775166901</v>
      </c>
      <c r="L1013">
        <v>125.554556023068</v>
      </c>
      <c r="M1013">
        <v>36.982261722412503</v>
      </c>
      <c r="N1013">
        <v>1.0382499186458001</v>
      </c>
      <c r="O1013">
        <v>20.858808474335198</v>
      </c>
      <c r="P1013">
        <v>90.467163168584904</v>
      </c>
      <c r="Q1013">
        <v>8.4870264836691994E-2</v>
      </c>
    </row>
    <row r="1014" spans="1:17" hidden="1" x14ac:dyDescent="0.3">
      <c r="A1014" t="s">
        <v>2182</v>
      </c>
      <c r="B1014" t="s">
        <v>2183</v>
      </c>
      <c r="C1014" t="str">
        <f>IFERROR(VLOOKUP(Table1[[#This Row],[Ticker]],[1]!Table2[[Symbol]:[Industry]],2,FALSE),"-")</f>
        <v>-</v>
      </c>
      <c r="D1014" t="s">
        <v>251</v>
      </c>
      <c r="E1014">
        <v>2468.82063483</v>
      </c>
      <c r="F1014">
        <v>5655.55</v>
      </c>
      <c r="G1014">
        <v>140.36834373676899</v>
      </c>
      <c r="H1014">
        <v>-7.0326356383451802</v>
      </c>
      <c r="I1014">
        <v>32.989849653489102</v>
      </c>
      <c r="J1014">
        <v>-1.8826180922673801</v>
      </c>
      <c r="K1014">
        <v>5634.9576863126504</v>
      </c>
      <c r="L1014">
        <v>4298.3027371194803</v>
      </c>
      <c r="M1014">
        <v>22.236654633381399</v>
      </c>
      <c r="N1014">
        <v>0.115120879583042</v>
      </c>
      <c r="O1014">
        <v>19.5312569069321</v>
      </c>
      <c r="P1014">
        <v>169.311904761904</v>
      </c>
      <c r="Q1014">
        <v>9.8942217409184005E-2</v>
      </c>
    </row>
    <row r="1015" spans="1:17" hidden="1" x14ac:dyDescent="0.3">
      <c r="A1015" t="s">
        <v>2184</v>
      </c>
      <c r="B1015" t="s">
        <v>2185</v>
      </c>
      <c r="C1015" t="str">
        <f>IFERROR(VLOOKUP(Table1[[#This Row],[Ticker]],[1]!Table2[[Symbol]:[Industry]],2,FALSE),"-")</f>
        <v>-</v>
      </c>
      <c r="D1015" t="s">
        <v>70</v>
      </c>
      <c r="E1015">
        <v>2466.1178500000001</v>
      </c>
      <c r="F1015">
        <v>919.85</v>
      </c>
      <c r="G1015">
        <v>250.00581377588799</v>
      </c>
      <c r="H1015">
        <v>-18.819888951693699</v>
      </c>
      <c r="I1015">
        <v>52.980414190182302</v>
      </c>
      <c r="J1015">
        <v>-2.9885069076430701</v>
      </c>
      <c r="K1015">
        <v>1133.62270709821</v>
      </c>
      <c r="L1015">
        <v>913.020113264879</v>
      </c>
      <c r="M1015">
        <v>10.533963816123601</v>
      </c>
      <c r="N1015">
        <v>0.92327206064173994</v>
      </c>
      <c r="O1015">
        <v>72.636842963526604</v>
      </c>
      <c r="P1015">
        <v>314.72046889089199</v>
      </c>
      <c r="Q1015">
        <v>0.174594715670741</v>
      </c>
    </row>
    <row r="1016" spans="1:17" hidden="1" x14ac:dyDescent="0.3">
      <c r="A1016" t="s">
        <v>2186</v>
      </c>
      <c r="B1016" t="s">
        <v>2187</v>
      </c>
      <c r="C1016" t="str">
        <f>IFERROR(VLOOKUP(Table1[[#This Row],[Ticker]],[1]!Table2[[Symbol]:[Industry]],2,FALSE),"-")</f>
        <v>-</v>
      </c>
      <c r="D1016" t="s">
        <v>465</v>
      </c>
      <c r="E1016">
        <v>2465.26136</v>
      </c>
      <c r="F1016">
        <v>310</v>
      </c>
      <c r="G1016">
        <v>-13.3909108141837</v>
      </c>
      <c r="H1016">
        <v>8.0700794827909892</v>
      </c>
      <c r="I1016">
        <v>-1.20570286073197</v>
      </c>
      <c r="J1016">
        <v>-3.4936197466515</v>
      </c>
      <c r="K1016">
        <v>283.74389754532302</v>
      </c>
      <c r="L1016">
        <v>271.901618214709</v>
      </c>
      <c r="M1016">
        <v>60.508464178925799</v>
      </c>
      <c r="N1016">
        <v>2.8762154732968299</v>
      </c>
      <c r="O1016">
        <v>6.74193548387096</v>
      </c>
      <c r="P1016">
        <v>36.654176768789902</v>
      </c>
      <c r="Q1016">
        <v>-6.8846409946479004E-2</v>
      </c>
    </row>
    <row r="1017" spans="1:17" hidden="1" x14ac:dyDescent="0.3">
      <c r="A1017" t="s">
        <v>2188</v>
      </c>
      <c r="B1017" t="s">
        <v>2189</v>
      </c>
      <c r="C1017" t="str">
        <f>IFERROR(VLOOKUP(Table1[[#This Row],[Ticker]],[1]!Table2[[Symbol]:[Industry]],2,FALSE),"-")</f>
        <v>-</v>
      </c>
      <c r="D1017" t="s">
        <v>533</v>
      </c>
      <c r="E1017">
        <v>2457.2095525499999</v>
      </c>
      <c r="F1017">
        <v>102.75</v>
      </c>
      <c r="G1017">
        <v>91.801995463162598</v>
      </c>
      <c r="H1017">
        <v>6.0378104248770796</v>
      </c>
      <c r="I1017">
        <v>17.600506515892601</v>
      </c>
      <c r="J1017">
        <v>-7.1515399190461704</v>
      </c>
      <c r="K1017">
        <v>104.892400893941</v>
      </c>
      <c r="L1017">
        <v>86.550933468855305</v>
      </c>
      <c r="M1017">
        <v>32.594490259479997</v>
      </c>
      <c r="N1017">
        <v>0.69705669777996904</v>
      </c>
      <c r="O1017">
        <v>22.141119221411198</v>
      </c>
      <c r="P1017">
        <v>124.344978165938</v>
      </c>
      <c r="Q1017">
        <v>5.0645436352690001E-3</v>
      </c>
    </row>
    <row r="1018" spans="1:17" hidden="1" x14ac:dyDescent="0.3">
      <c r="A1018" t="s">
        <v>2190</v>
      </c>
      <c r="B1018" t="s">
        <v>2191</v>
      </c>
      <c r="C1018" t="str">
        <f>IFERROR(VLOOKUP(Table1[[#This Row],[Ticker]],[1]!Table2[[Symbol]:[Industry]],2,FALSE),"-")</f>
        <v>-</v>
      </c>
      <c r="D1018" t="s">
        <v>583</v>
      </c>
      <c r="E1018">
        <v>2453.7219</v>
      </c>
      <c r="F1018">
        <v>436.45</v>
      </c>
      <c r="G1018">
        <v>42.210504322135897</v>
      </c>
      <c r="H1018">
        <v>13.010577614617301</v>
      </c>
      <c r="I1018">
        <v>2.7897973030207801</v>
      </c>
      <c r="J1018">
        <v>0.25533624070010802</v>
      </c>
      <c r="K1018">
        <v>382.53698778003502</v>
      </c>
      <c r="L1018">
        <v>343.40874448191101</v>
      </c>
      <c r="M1018">
        <v>62.127563051769897</v>
      </c>
      <c r="N1018">
        <v>1.82218802881044</v>
      </c>
      <c r="O1018">
        <v>4.8917401764234203</v>
      </c>
      <c r="P1018">
        <v>92.268722466960298</v>
      </c>
      <c r="Q1018">
        <v>6.5149437439375998E-2</v>
      </c>
    </row>
    <row r="1019" spans="1:17" hidden="1" x14ac:dyDescent="0.3">
      <c r="A1019" t="s">
        <v>2192</v>
      </c>
      <c r="B1019" t="s">
        <v>2193</v>
      </c>
      <c r="C1019" t="str">
        <f>IFERROR(VLOOKUP(Table1[[#This Row],[Ticker]],[1]!Table2[[Symbol]:[Industry]],2,FALSE),"-")</f>
        <v>-</v>
      </c>
      <c r="D1019" t="s">
        <v>130</v>
      </c>
      <c r="E1019">
        <v>2450.3839578299999</v>
      </c>
      <c r="F1019">
        <v>354.85</v>
      </c>
      <c r="G1019">
        <v>-17.107259608584599</v>
      </c>
      <c r="H1019">
        <v>-1.9973659530754799</v>
      </c>
      <c r="I1019">
        <v>-3.5838588937073701</v>
      </c>
      <c r="J1019">
        <v>-4.0668345884365298</v>
      </c>
      <c r="M1019">
        <v>38.202483708089602</v>
      </c>
      <c r="O1019">
        <v>12.7236860645343</v>
      </c>
      <c r="P1019">
        <v>14.467741935483801</v>
      </c>
    </row>
    <row r="1020" spans="1:17" hidden="1" x14ac:dyDescent="0.3">
      <c r="A1020" t="s">
        <v>2194</v>
      </c>
      <c r="B1020" t="s">
        <v>2195</v>
      </c>
      <c r="C1020" t="str">
        <f>IFERROR(VLOOKUP(Table1[[#This Row],[Ticker]],[1]!Table2[[Symbol]:[Industry]],2,FALSE),"-")</f>
        <v>-</v>
      </c>
      <c r="D1020" t="s">
        <v>172</v>
      </c>
      <c r="E1020">
        <v>2449.27590246</v>
      </c>
      <c r="F1020">
        <v>91.27</v>
      </c>
      <c r="G1020">
        <v>513.65084198386603</v>
      </c>
      <c r="H1020">
        <v>-3.3487801663318</v>
      </c>
      <c r="I1020">
        <v>-12.62899284001</v>
      </c>
      <c r="J1020">
        <v>-6.6524359730340201</v>
      </c>
      <c r="K1020">
        <v>91.6680887778395</v>
      </c>
      <c r="L1020">
        <v>81.625607330293803</v>
      </c>
      <c r="M1020">
        <v>55.947701212894899</v>
      </c>
      <c r="N1020">
        <v>0.57967502174893903</v>
      </c>
      <c r="O1020">
        <v>53.391037580804202</v>
      </c>
      <c r="P1020">
        <v>546.84620836286297</v>
      </c>
      <c r="Q1020">
        <v>0.18974877144805199</v>
      </c>
    </row>
    <row r="1021" spans="1:17" hidden="1" x14ac:dyDescent="0.3">
      <c r="A1021" t="s">
        <v>2196</v>
      </c>
      <c r="B1021" t="s">
        <v>2197</v>
      </c>
      <c r="C1021" t="str">
        <f>IFERROR(VLOOKUP(Table1[[#This Row],[Ticker]],[1]!Table2[[Symbol]:[Industry]],2,FALSE),"-")</f>
        <v>-</v>
      </c>
      <c r="D1021" t="s">
        <v>533</v>
      </c>
      <c r="E1021">
        <v>2445.52</v>
      </c>
      <c r="F1021">
        <v>138.94999999999999</v>
      </c>
      <c r="G1021">
        <v>181.44961415108</v>
      </c>
      <c r="H1021">
        <v>5.77504963692967</v>
      </c>
      <c r="I1021">
        <v>49.391853858290702</v>
      </c>
      <c r="J1021">
        <v>4.8367134853968397</v>
      </c>
      <c r="K1021">
        <v>132.559073632523</v>
      </c>
      <c r="L1021">
        <v>102.386902386991</v>
      </c>
      <c r="M1021">
        <v>53.7480677094782</v>
      </c>
      <c r="N1021">
        <v>1.07463108413748</v>
      </c>
      <c r="O1021">
        <v>21.734436847786998</v>
      </c>
      <c r="P1021">
        <v>220.16129032257999</v>
      </c>
      <c r="Q1021">
        <v>1.6135074469332E-2</v>
      </c>
    </row>
    <row r="1022" spans="1:17" hidden="1" x14ac:dyDescent="0.3">
      <c r="A1022" t="s">
        <v>2198</v>
      </c>
      <c r="B1022" t="s">
        <v>2199</v>
      </c>
      <c r="C1022" t="str">
        <f>IFERROR(VLOOKUP(Table1[[#This Row],[Ticker]],[1]!Table2[[Symbol]:[Industry]],2,FALSE),"-")</f>
        <v>-</v>
      </c>
      <c r="D1022" t="s">
        <v>136</v>
      </c>
      <c r="E1022">
        <v>2444.1981900000001</v>
      </c>
      <c r="F1022">
        <v>688.8</v>
      </c>
      <c r="G1022">
        <v>71.129398331963102</v>
      </c>
      <c r="H1022">
        <v>4.8558126784119997</v>
      </c>
      <c r="I1022">
        <v>-4.3339088242777803</v>
      </c>
      <c r="J1022">
        <v>5.4463875060097697</v>
      </c>
      <c r="K1022">
        <v>671.42893311350201</v>
      </c>
      <c r="L1022">
        <v>589.28148462321496</v>
      </c>
      <c r="M1022">
        <v>53.3493520649671</v>
      </c>
      <c r="N1022">
        <v>0.68151170156552898</v>
      </c>
      <c r="O1022">
        <v>18.8730936052483</v>
      </c>
      <c r="P1022">
        <v>128.758221584296</v>
      </c>
      <c r="Q1022">
        <v>8.1293631918143996E-2</v>
      </c>
    </row>
    <row r="1023" spans="1:17" x14ac:dyDescent="0.3">
      <c r="A1023" t="s">
        <v>2200</v>
      </c>
      <c r="B1023" t="s">
        <v>2201</v>
      </c>
      <c r="C1023" t="str">
        <f>IFERROR(VLOOKUP(Table1[[#This Row],[Ticker]],[1]!Table2[[Symbol]:[Industry]],2,FALSE),"-")</f>
        <v>-</v>
      </c>
      <c r="D1023" t="s">
        <v>385</v>
      </c>
      <c r="E1023">
        <v>2435.1323766599999</v>
      </c>
      <c r="F1023">
        <v>211.45</v>
      </c>
      <c r="G1023">
        <v>-22.742018308849001</v>
      </c>
      <c r="H1023">
        <v>-5.01109158767777</v>
      </c>
      <c r="I1023">
        <v>-55.638279644569998</v>
      </c>
      <c r="J1023">
        <v>-1.4739079763871099</v>
      </c>
      <c r="K1023">
        <v>224.28660069608301</v>
      </c>
      <c r="L1023">
        <v>259.94268486365598</v>
      </c>
      <c r="M1023">
        <v>42.440012256500303</v>
      </c>
      <c r="N1023">
        <v>0.74326794391012796</v>
      </c>
      <c r="O1023">
        <v>104.185386616221</v>
      </c>
      <c r="P1023">
        <v>10.4177545691905</v>
      </c>
      <c r="Q1023">
        <v>-4.6136620643115002E-2</v>
      </c>
    </row>
    <row r="1024" spans="1:17" x14ac:dyDescent="0.3">
      <c r="A1024" t="s">
        <v>2202</v>
      </c>
      <c r="B1024" t="s">
        <v>2203</v>
      </c>
      <c r="C1024" t="str">
        <f>IFERROR(VLOOKUP(Table1[[#This Row],[Ticker]],[1]!Table2[[Symbol]:[Industry]],2,FALSE),"-")</f>
        <v>-</v>
      </c>
      <c r="D1024" t="s">
        <v>392</v>
      </c>
      <c r="E1024">
        <v>2422.4887897200001</v>
      </c>
      <c r="F1024">
        <v>456.85</v>
      </c>
      <c r="G1024">
        <v>-63.727244387850703</v>
      </c>
      <c r="H1024">
        <v>-6.5593499208180797</v>
      </c>
      <c r="I1024">
        <v>-24.625739163886099</v>
      </c>
      <c r="J1024">
        <v>-0.99006145824408098</v>
      </c>
      <c r="K1024">
        <v>479.02485905869997</v>
      </c>
      <c r="L1024">
        <v>500.45063765428199</v>
      </c>
      <c r="M1024">
        <v>34.8060909167584</v>
      </c>
      <c r="N1024">
        <v>0.65483789603484799</v>
      </c>
      <c r="O1024">
        <v>74.827623946590705</v>
      </c>
      <c r="P1024">
        <v>3.8295454545454501</v>
      </c>
    </row>
    <row r="1025" spans="1:17" hidden="1" x14ac:dyDescent="0.3">
      <c r="A1025" t="s">
        <v>2204</v>
      </c>
      <c r="B1025" t="s">
        <v>2205</v>
      </c>
      <c r="C1025" t="str">
        <f>IFERROR(VLOOKUP(Table1[[#This Row],[Ticker]],[1]!Table2[[Symbol]:[Industry]],2,FALSE),"-")</f>
        <v>-</v>
      </c>
      <c r="D1025" t="s">
        <v>2206</v>
      </c>
      <c r="E1025">
        <v>2417.5285557349998</v>
      </c>
      <c r="F1025">
        <v>4895.95</v>
      </c>
      <c r="G1025">
        <v>63.201477265678498</v>
      </c>
      <c r="H1025">
        <v>-9.3215101460285599</v>
      </c>
      <c r="I1025">
        <v>33.951589155422496</v>
      </c>
      <c r="J1025">
        <v>-12.2337521084774</v>
      </c>
      <c r="K1025">
        <v>5161.0694978864303</v>
      </c>
      <c r="L1025">
        <v>3932.2495795979398</v>
      </c>
      <c r="M1025">
        <v>21.823434430212298</v>
      </c>
      <c r="N1025">
        <v>1.22351402614627</v>
      </c>
      <c r="O1025">
        <v>31.598566161827598</v>
      </c>
      <c r="P1025">
        <v>106.232097725358</v>
      </c>
      <c r="Q1025">
        <v>0.14526168718424001</v>
      </c>
    </row>
    <row r="1026" spans="1:17" hidden="1" x14ac:dyDescent="0.3">
      <c r="A1026" t="s">
        <v>2207</v>
      </c>
      <c r="B1026" t="s">
        <v>2208</v>
      </c>
      <c r="C1026" t="str">
        <f>IFERROR(VLOOKUP(Table1[[#This Row],[Ticker]],[1]!Table2[[Symbol]:[Industry]],2,FALSE),"-")</f>
        <v>-</v>
      </c>
      <c r="D1026" t="s">
        <v>75</v>
      </c>
      <c r="E1026">
        <v>2415.9173577000001</v>
      </c>
      <c r="F1026">
        <v>35.08</v>
      </c>
      <c r="G1026">
        <v>-15.817043039792599</v>
      </c>
      <c r="H1026">
        <v>-25.2512315820222</v>
      </c>
      <c r="I1026">
        <v>-26.905794307278398</v>
      </c>
      <c r="J1026">
        <v>-16.9991183150461</v>
      </c>
      <c r="K1026">
        <v>40.969829076255103</v>
      </c>
      <c r="L1026">
        <v>37.455059729608301</v>
      </c>
      <c r="M1026">
        <v>55.893273104758201</v>
      </c>
      <c r="N1026">
        <v>1.4226325610531101</v>
      </c>
      <c r="O1026">
        <v>38.540478905359102</v>
      </c>
      <c r="P1026">
        <v>21.8055555555555</v>
      </c>
    </row>
    <row r="1027" spans="1:17" hidden="1" x14ac:dyDescent="0.3">
      <c r="A1027" t="s">
        <v>2209</v>
      </c>
      <c r="B1027" t="s">
        <v>2210</v>
      </c>
      <c r="C1027" t="str">
        <f>IFERROR(VLOOKUP(Table1[[#This Row],[Ticker]],[1]!Table2[[Symbol]:[Industry]],2,FALSE),"-")</f>
        <v>-</v>
      </c>
      <c r="D1027" t="s">
        <v>109</v>
      </c>
      <c r="E1027">
        <v>2415.0946681700002</v>
      </c>
      <c r="F1027">
        <v>163.55000000000001</v>
      </c>
      <c r="G1027">
        <v>44.3316971605948</v>
      </c>
      <c r="H1027">
        <v>52.126888171178599</v>
      </c>
      <c r="I1027">
        <v>13.285027151614001</v>
      </c>
      <c r="J1027">
        <v>26.808372399661</v>
      </c>
      <c r="K1027">
        <v>123.76660055327299</v>
      </c>
      <c r="L1027">
        <v>112.650516884398</v>
      </c>
      <c r="M1027">
        <v>78.714273582581995</v>
      </c>
      <c r="N1027">
        <v>3.2119878133548001</v>
      </c>
      <c r="O1027">
        <v>9.26322225619076</v>
      </c>
      <c r="P1027">
        <v>103.04158907510801</v>
      </c>
      <c r="Q1027">
        <v>0.16773765923266201</v>
      </c>
    </row>
    <row r="1028" spans="1:17" hidden="1" x14ac:dyDescent="0.3">
      <c r="A1028" t="s">
        <v>2211</v>
      </c>
      <c r="B1028" t="s">
        <v>2212</v>
      </c>
      <c r="C1028" t="str">
        <f>IFERROR(VLOOKUP(Table1[[#This Row],[Ticker]],[1]!Table2[[Symbol]:[Industry]],2,FALSE),"-")</f>
        <v>-</v>
      </c>
      <c r="D1028" t="s">
        <v>371</v>
      </c>
      <c r="E1028">
        <v>2408.64945678</v>
      </c>
      <c r="F1028">
        <v>219.24</v>
      </c>
      <c r="G1028">
        <v>-23.168168625789299</v>
      </c>
      <c r="H1028">
        <v>-2.3029703322616202</v>
      </c>
      <c r="I1028">
        <v>0.459055060996794</v>
      </c>
      <c r="J1028">
        <v>-0.51960481238134204</v>
      </c>
      <c r="K1028">
        <v>227.78064741722901</v>
      </c>
      <c r="L1028">
        <v>213.74967175451599</v>
      </c>
      <c r="M1028">
        <v>30.210560538207599</v>
      </c>
      <c r="N1028">
        <v>0.91971828153192003</v>
      </c>
      <c r="O1028">
        <v>19.480934136106502</v>
      </c>
      <c r="P1028">
        <v>22.480446927374299</v>
      </c>
      <c r="Q1028">
        <v>1.4816760010822E-2</v>
      </c>
    </row>
    <row r="1029" spans="1:17" x14ac:dyDescent="0.3">
      <c r="A1029" t="s">
        <v>2213</v>
      </c>
      <c r="B1029" t="s">
        <v>2214</v>
      </c>
      <c r="C1029" t="str">
        <f>IFERROR(VLOOKUP(Table1[[#This Row],[Ticker]],[1]!Table2[[Symbol]:[Industry]],2,FALSE),"-")</f>
        <v>-</v>
      </c>
      <c r="D1029" t="s">
        <v>1848</v>
      </c>
      <c r="E1029">
        <v>2405.7608020439998</v>
      </c>
      <c r="F1029">
        <v>50.46</v>
      </c>
      <c r="G1029">
        <v>-0.75237010113861302</v>
      </c>
      <c r="H1029">
        <v>-5.3093619004504999</v>
      </c>
      <c r="I1029">
        <v>-28.929677242187701</v>
      </c>
      <c r="J1029">
        <v>-4.9002392280469103</v>
      </c>
      <c r="K1029">
        <v>53.649298363054697</v>
      </c>
      <c r="L1029">
        <v>51.799662285008203</v>
      </c>
      <c r="M1029">
        <v>28.545538058560499</v>
      </c>
      <c r="N1029">
        <v>1.2394486587812501</v>
      </c>
      <c r="O1029">
        <v>37.534680935394299</v>
      </c>
      <c r="P1029">
        <v>23.9803439803439</v>
      </c>
      <c r="Q1029">
        <v>-2.4790802962352001E-2</v>
      </c>
    </row>
    <row r="1030" spans="1:17" hidden="1" x14ac:dyDescent="0.3">
      <c r="A1030" t="s">
        <v>2215</v>
      </c>
      <c r="B1030" t="s">
        <v>2216</v>
      </c>
      <c r="C1030" t="str">
        <f>IFERROR(VLOOKUP(Table1[[#This Row],[Ticker]],[1]!Table2[[Symbol]:[Industry]],2,FALSE),"-")</f>
        <v>-</v>
      </c>
      <c r="D1030" t="s">
        <v>130</v>
      </c>
      <c r="E1030">
        <v>2401.30387668</v>
      </c>
      <c r="F1030">
        <v>45.3</v>
      </c>
      <c r="G1030">
        <v>-7.8400834419524204</v>
      </c>
      <c r="H1030">
        <v>2.1094930852904001</v>
      </c>
      <c r="I1030">
        <v>-0.30409989893473899</v>
      </c>
      <c r="J1030">
        <v>-5.3227955749932896</v>
      </c>
      <c r="K1030">
        <v>43.996652226717302</v>
      </c>
      <c r="L1030">
        <v>39.014870439623202</v>
      </c>
      <c r="M1030">
        <v>38.427792480200601</v>
      </c>
      <c r="N1030">
        <v>0.90500084157231397</v>
      </c>
      <c r="O1030">
        <v>15.8940397350993</v>
      </c>
      <c r="P1030">
        <v>47.653194263363702</v>
      </c>
      <c r="Q1030">
        <v>0.10293392541591199</v>
      </c>
    </row>
    <row r="1031" spans="1:17" hidden="1" x14ac:dyDescent="0.3">
      <c r="A1031" t="s">
        <v>2217</v>
      </c>
      <c r="B1031" t="s">
        <v>2218</v>
      </c>
      <c r="C1031" t="str">
        <f>IFERROR(VLOOKUP(Table1[[#This Row],[Ticker]],[1]!Table2[[Symbol]:[Industry]],2,FALSE),"-")</f>
        <v>-</v>
      </c>
      <c r="D1031" t="s">
        <v>75</v>
      </c>
      <c r="E1031">
        <v>2399.7096000000001</v>
      </c>
      <c r="F1031">
        <v>774</v>
      </c>
      <c r="G1031">
        <v>81.819612727216807</v>
      </c>
      <c r="H1031">
        <v>12.882206097648</v>
      </c>
      <c r="I1031">
        <v>39.323598669973997</v>
      </c>
      <c r="J1031">
        <v>16.9024684286797</v>
      </c>
      <c r="K1031">
        <v>684.66031932711496</v>
      </c>
      <c r="L1031">
        <v>562.351657017158</v>
      </c>
      <c r="M1031">
        <v>60.140379545539702</v>
      </c>
      <c r="N1031">
        <v>1.24679523288092</v>
      </c>
      <c r="O1031">
        <v>9.8191214470284294</v>
      </c>
      <c r="P1031">
        <v>100.518134715025</v>
      </c>
      <c r="Q1031">
        <v>4.1732431959239001E-2</v>
      </c>
    </row>
    <row r="1032" spans="1:17" hidden="1" x14ac:dyDescent="0.3">
      <c r="A1032" t="s">
        <v>2219</v>
      </c>
      <c r="B1032" t="s">
        <v>2220</v>
      </c>
      <c r="C1032" t="str">
        <f>IFERROR(VLOOKUP(Table1[[#This Row],[Ticker]],[1]!Table2[[Symbol]:[Industry]],2,FALSE),"-")</f>
        <v>-</v>
      </c>
      <c r="D1032" t="s">
        <v>405</v>
      </c>
      <c r="E1032">
        <v>2399.1131017799999</v>
      </c>
      <c r="F1032">
        <v>582.54999999999995</v>
      </c>
      <c r="G1032">
        <v>-42.684973401114398</v>
      </c>
      <c r="H1032">
        <v>-3.38650331343587</v>
      </c>
      <c r="I1032">
        <v>-21.542384452418101</v>
      </c>
      <c r="J1032">
        <v>0.28984615201321201</v>
      </c>
      <c r="K1032">
        <v>632.85040961030302</v>
      </c>
      <c r="L1032">
        <v>653.43364660519296</v>
      </c>
      <c r="M1032">
        <v>25.570902094706899</v>
      </c>
      <c r="N1032">
        <v>0.99313946389496499</v>
      </c>
      <c r="O1032">
        <v>37.095528280834202</v>
      </c>
      <c r="P1032">
        <v>1.31304347826086</v>
      </c>
      <c r="Q1032">
        <v>1.0657106338382001E-2</v>
      </c>
    </row>
    <row r="1033" spans="1:17" hidden="1" x14ac:dyDescent="0.3">
      <c r="A1033" t="s">
        <v>2221</v>
      </c>
      <c r="B1033" t="s">
        <v>2222</v>
      </c>
      <c r="C1033" t="str">
        <f>IFERROR(VLOOKUP(Table1[[#This Row],[Ticker]],[1]!Table2[[Symbol]:[Industry]],2,FALSE),"-")</f>
        <v>-</v>
      </c>
      <c r="D1033" t="s">
        <v>310</v>
      </c>
      <c r="E1033">
        <v>2398.4337605699998</v>
      </c>
      <c r="F1033">
        <v>1587.7</v>
      </c>
      <c r="G1033">
        <v>43.624970321488398</v>
      </c>
      <c r="H1033">
        <v>-11.341037263156799</v>
      </c>
      <c r="I1033">
        <v>-5.91761392517245</v>
      </c>
      <c r="J1033">
        <v>-1.8188659749006699</v>
      </c>
      <c r="K1033">
        <v>1655.8203175224501</v>
      </c>
      <c r="L1033">
        <v>1483.7511892990501</v>
      </c>
      <c r="M1033">
        <v>23.0122898109747</v>
      </c>
      <c r="N1033">
        <v>0.64616879780674896</v>
      </c>
      <c r="O1033">
        <v>23.146690180764601</v>
      </c>
      <c r="P1033">
        <v>72.942650182451899</v>
      </c>
      <c r="Q1033">
        <v>1.2165999185946999E-2</v>
      </c>
    </row>
    <row r="1034" spans="1:17" hidden="1" x14ac:dyDescent="0.3">
      <c r="A1034" t="s">
        <v>2223</v>
      </c>
      <c r="B1034" t="s">
        <v>2224</v>
      </c>
      <c r="C1034" t="str">
        <f>IFERROR(VLOOKUP(Table1[[#This Row],[Ticker]],[1]!Table2[[Symbol]:[Industry]],2,FALSE),"-")</f>
        <v>-</v>
      </c>
      <c r="D1034" t="s">
        <v>539</v>
      </c>
      <c r="E1034">
        <v>2397.05882075</v>
      </c>
      <c r="F1034">
        <v>396.25</v>
      </c>
      <c r="G1034">
        <v>17.034323450580601</v>
      </c>
      <c r="H1034">
        <v>2.8180183723311001</v>
      </c>
      <c r="I1034">
        <v>12.234217634192399</v>
      </c>
      <c r="J1034">
        <v>-4.2082557944178003</v>
      </c>
      <c r="K1034">
        <v>396.75919464259198</v>
      </c>
      <c r="L1034">
        <v>355.41931171037498</v>
      </c>
      <c r="M1034">
        <v>36.101749582748802</v>
      </c>
      <c r="N1034">
        <v>1.21563506827483</v>
      </c>
      <c r="O1034">
        <v>14.195583596214499</v>
      </c>
      <c r="P1034">
        <v>39.426460239268103</v>
      </c>
      <c r="Q1034">
        <v>2.0984581420455999E-2</v>
      </c>
    </row>
    <row r="1035" spans="1:17" hidden="1" x14ac:dyDescent="0.3">
      <c r="A1035" t="s">
        <v>2225</v>
      </c>
      <c r="B1035" t="s">
        <v>2226</v>
      </c>
      <c r="C1035" t="str">
        <f>IFERROR(VLOOKUP(Table1[[#This Row],[Ticker]],[1]!Table2[[Symbol]:[Industry]],2,FALSE),"-")</f>
        <v>-</v>
      </c>
      <c r="D1035" t="s">
        <v>75</v>
      </c>
      <c r="E1035">
        <v>2393.0898449400001</v>
      </c>
      <c r="F1035">
        <v>870.3</v>
      </c>
      <c r="G1035">
        <v>131.765555865099</v>
      </c>
      <c r="H1035">
        <v>2.76555751747973</v>
      </c>
      <c r="I1035">
        <v>22.816101807242301</v>
      </c>
      <c r="J1035">
        <v>1.65336390521882</v>
      </c>
      <c r="K1035">
        <v>893.85287630054404</v>
      </c>
      <c r="L1035">
        <v>736.10188490175801</v>
      </c>
      <c r="M1035">
        <v>31.349402376565902</v>
      </c>
      <c r="N1035">
        <v>1.4467419781953399</v>
      </c>
      <c r="O1035">
        <v>13.024244513386099</v>
      </c>
      <c r="P1035">
        <v>169.818632770113</v>
      </c>
      <c r="Q1035">
        <v>5.6785053010081001E-2</v>
      </c>
    </row>
    <row r="1036" spans="1:17" hidden="1" x14ac:dyDescent="0.3">
      <c r="A1036" t="s">
        <v>2227</v>
      </c>
      <c r="B1036" t="s">
        <v>2228</v>
      </c>
      <c r="C1036" t="str">
        <f>IFERROR(VLOOKUP(Table1[[#This Row],[Ticker]],[1]!Table2[[Symbol]:[Industry]],2,FALSE),"-")</f>
        <v>-</v>
      </c>
      <c r="D1036" t="s">
        <v>385</v>
      </c>
      <c r="E1036">
        <v>2391.5052295999999</v>
      </c>
      <c r="F1036">
        <v>808</v>
      </c>
      <c r="G1036">
        <v>52.035971549649901</v>
      </c>
      <c r="H1036">
        <v>14.084820769505299</v>
      </c>
      <c r="I1036">
        <v>26.790758198787898</v>
      </c>
      <c r="J1036">
        <v>7.7073246607901202</v>
      </c>
      <c r="K1036">
        <v>704.42168611825298</v>
      </c>
      <c r="L1036">
        <v>611.47100400777197</v>
      </c>
      <c r="M1036">
        <v>63.651012324537803</v>
      </c>
      <c r="N1036">
        <v>1.4721565736208599</v>
      </c>
      <c r="O1036">
        <v>9.7029702970296903</v>
      </c>
      <c r="P1036">
        <v>82.743412868935806</v>
      </c>
      <c r="Q1036">
        <v>3.6181866147062001E-2</v>
      </c>
    </row>
    <row r="1037" spans="1:17" x14ac:dyDescent="0.3">
      <c r="A1037" t="s">
        <v>2229</v>
      </c>
      <c r="B1037" t="s">
        <v>2230</v>
      </c>
      <c r="C1037" t="str">
        <f>IFERROR(VLOOKUP(Table1[[#This Row],[Ticker]],[1]!Table2[[Symbol]:[Industry]],2,FALSE),"-")</f>
        <v>-</v>
      </c>
      <c r="D1037" t="s">
        <v>296</v>
      </c>
      <c r="E1037">
        <v>2380.2145785900002</v>
      </c>
      <c r="F1037">
        <v>405.45</v>
      </c>
      <c r="G1037">
        <v>-18.783075240866001</v>
      </c>
      <c r="H1037">
        <v>-5.4101458215515601</v>
      </c>
      <c r="I1037">
        <v>-17.915423587269402</v>
      </c>
      <c r="J1037">
        <v>-1.5486828207179599</v>
      </c>
      <c r="K1037">
        <v>408.39690425773603</v>
      </c>
      <c r="L1037">
        <v>407.29673215566498</v>
      </c>
      <c r="M1037">
        <v>36.065404786771801</v>
      </c>
      <c r="N1037">
        <v>1.0788859174754999</v>
      </c>
      <c r="O1037">
        <v>32.174127512640197</v>
      </c>
      <c r="P1037">
        <v>22.547982469396999</v>
      </c>
      <c r="Q1037">
        <v>-6.8952629929954004E-2</v>
      </c>
    </row>
    <row r="1038" spans="1:17" hidden="1" x14ac:dyDescent="0.3">
      <c r="A1038" t="s">
        <v>2231</v>
      </c>
      <c r="B1038" t="s">
        <v>2232</v>
      </c>
      <c r="C1038" t="str">
        <f>IFERROR(VLOOKUP(Table1[[#This Row],[Ticker]],[1]!Table2[[Symbol]:[Industry]],2,FALSE),"-")</f>
        <v>-</v>
      </c>
      <c r="D1038" t="s">
        <v>21</v>
      </c>
      <c r="E1038">
        <v>2373.1783858200001</v>
      </c>
      <c r="F1038">
        <v>364.1</v>
      </c>
      <c r="G1038">
        <v>34.995150172257503</v>
      </c>
      <c r="H1038">
        <v>7.2326571067348002</v>
      </c>
      <c r="I1038">
        <v>-30.3161509206818</v>
      </c>
      <c r="J1038">
        <v>10.3230167823024</v>
      </c>
      <c r="K1038">
        <v>367.85774699050398</v>
      </c>
      <c r="L1038">
        <v>373.40545404583798</v>
      </c>
      <c r="M1038">
        <v>47.608458527208803</v>
      </c>
      <c r="N1038">
        <v>2.1954179091224999</v>
      </c>
      <c r="O1038">
        <v>89.7143641856632</v>
      </c>
      <c r="P1038">
        <v>59.868276619099902</v>
      </c>
      <c r="Q1038">
        <v>0.116487148320643</v>
      </c>
    </row>
    <row r="1039" spans="1:17" hidden="1" x14ac:dyDescent="0.3">
      <c r="A1039" t="s">
        <v>2233</v>
      </c>
      <c r="B1039" t="s">
        <v>2234</v>
      </c>
      <c r="C1039" t="str">
        <f>IFERROR(VLOOKUP(Table1[[#This Row],[Ticker]],[1]!Table2[[Symbol]:[Industry]],2,FALSE),"-")</f>
        <v>-</v>
      </c>
      <c r="D1039" t="s">
        <v>51</v>
      </c>
      <c r="E1039">
        <v>2369.4103196999999</v>
      </c>
      <c r="F1039">
        <v>279.89999999999998</v>
      </c>
      <c r="G1039">
        <v>106.119189640958</v>
      </c>
      <c r="H1039">
        <v>19.940107606535399</v>
      </c>
      <c r="I1039">
        <v>104.500910029479</v>
      </c>
      <c r="J1039">
        <v>15.090810481852801</v>
      </c>
      <c r="K1039">
        <v>248.200050240595</v>
      </c>
      <c r="L1039">
        <v>188.05833270527299</v>
      </c>
      <c r="M1039">
        <v>47.472394700121001</v>
      </c>
      <c r="N1039">
        <v>1.5290157992631099</v>
      </c>
      <c r="O1039">
        <v>16.112897463379699</v>
      </c>
      <c r="P1039">
        <v>150.24586499776399</v>
      </c>
      <c r="Q1039">
        <v>3.5847031440578998E-2</v>
      </c>
    </row>
    <row r="1040" spans="1:17" hidden="1" x14ac:dyDescent="0.3">
      <c r="A1040" t="s">
        <v>2235</v>
      </c>
      <c r="B1040" t="s">
        <v>2236</v>
      </c>
      <c r="C1040" t="str">
        <f>IFERROR(VLOOKUP(Table1[[#This Row],[Ticker]],[1]!Table2[[Symbol]:[Industry]],2,FALSE),"-")</f>
        <v>-</v>
      </c>
      <c r="D1040" t="s">
        <v>465</v>
      </c>
      <c r="E1040">
        <v>2369.368755</v>
      </c>
      <c r="F1040">
        <v>944.25</v>
      </c>
      <c r="G1040">
        <v>85.857839544740102</v>
      </c>
      <c r="H1040">
        <v>-4.8988884565999102</v>
      </c>
      <c r="I1040">
        <v>49.663619356943002</v>
      </c>
      <c r="J1040">
        <v>-7.4196310479411398</v>
      </c>
      <c r="K1040">
        <v>765.08252455002696</v>
      </c>
      <c r="L1040">
        <v>635.12242954267504</v>
      </c>
      <c r="M1040">
        <v>67.875431191172396</v>
      </c>
      <c r="N1040">
        <v>1.29168683382611</v>
      </c>
      <c r="O1040">
        <v>0</v>
      </c>
      <c r="P1040">
        <v>119.46542707728</v>
      </c>
      <c r="Q1040">
        <v>0.10627195189135499</v>
      </c>
    </row>
    <row r="1041" spans="1:17" hidden="1" x14ac:dyDescent="0.3">
      <c r="A1041" t="s">
        <v>2237</v>
      </c>
      <c r="B1041" t="s">
        <v>2238</v>
      </c>
      <c r="C1041" t="str">
        <f>IFERROR(VLOOKUP(Table1[[#This Row],[Ticker]],[1]!Table2[[Symbol]:[Industry]],2,FALSE),"-")</f>
        <v>-</v>
      </c>
      <c r="D1041" t="s">
        <v>158</v>
      </c>
      <c r="E1041">
        <v>2355.5296609000002</v>
      </c>
      <c r="F1041">
        <v>1295.5</v>
      </c>
      <c r="G1041">
        <v>355.16369123865098</v>
      </c>
      <c r="H1041">
        <v>-9.3405474719086392</v>
      </c>
      <c r="I1041">
        <v>384.11566338210002</v>
      </c>
      <c r="J1041">
        <v>3.4788573175686799</v>
      </c>
      <c r="K1041">
        <v>1224.9802330054399</v>
      </c>
      <c r="M1041">
        <v>50.351492820956203</v>
      </c>
      <c r="N1041">
        <v>0.49242424242424199</v>
      </c>
      <c r="O1041">
        <v>21.111539945966801</v>
      </c>
      <c r="P1041">
        <v>459.97406526907201</v>
      </c>
    </row>
    <row r="1042" spans="1:17" x14ac:dyDescent="0.3">
      <c r="A1042" t="s">
        <v>2239</v>
      </c>
      <c r="B1042" t="s">
        <v>2240</v>
      </c>
      <c r="C1042" t="str">
        <f>IFERROR(VLOOKUP(Table1[[#This Row],[Ticker]],[1]!Table2[[Symbol]:[Industry]],2,FALSE),"-")</f>
        <v>-</v>
      </c>
      <c r="D1042" t="s">
        <v>230</v>
      </c>
      <c r="E1042">
        <v>2353.5837489549999</v>
      </c>
      <c r="F1042">
        <v>304.55</v>
      </c>
      <c r="G1042">
        <v>-48.029923639665697</v>
      </c>
      <c r="H1042">
        <v>2.22234180688445</v>
      </c>
      <c r="I1042">
        <v>-17.399082697600502</v>
      </c>
      <c r="J1042">
        <v>-2.24621821113222</v>
      </c>
      <c r="K1042">
        <v>303.24463249880301</v>
      </c>
      <c r="L1042">
        <v>320.36338539336703</v>
      </c>
      <c r="M1042">
        <v>40.051011647548499</v>
      </c>
      <c r="N1042">
        <v>1.9497775792809899</v>
      </c>
      <c r="O1042">
        <v>43.720242981448003</v>
      </c>
      <c r="P1042">
        <v>24.078223670808701</v>
      </c>
    </row>
    <row r="1043" spans="1:17" x14ac:dyDescent="0.3">
      <c r="A1043" t="s">
        <v>2241</v>
      </c>
      <c r="B1043" t="s">
        <v>2242</v>
      </c>
      <c r="C1043" t="str">
        <f>IFERROR(VLOOKUP(Table1[[#This Row],[Ticker]],[1]!Table2[[Symbol]:[Industry]],2,FALSE),"-")</f>
        <v>-</v>
      </c>
      <c r="D1043" t="s">
        <v>75</v>
      </c>
      <c r="E1043">
        <v>2352.3165560000002</v>
      </c>
      <c r="F1043">
        <v>91.06</v>
      </c>
      <c r="G1043">
        <v>-44.532924385643803</v>
      </c>
      <c r="H1043">
        <v>-7.6088783909352404</v>
      </c>
      <c r="I1043">
        <v>-30.397300154724402</v>
      </c>
      <c r="J1043">
        <v>-3.3620656965215701</v>
      </c>
      <c r="K1043">
        <v>96.618699135499298</v>
      </c>
      <c r="L1043">
        <v>99.980934975605606</v>
      </c>
      <c r="M1043">
        <v>25.811389964464801</v>
      </c>
      <c r="N1043">
        <v>0.71957331174006001</v>
      </c>
      <c r="O1043">
        <v>71.315616077311603</v>
      </c>
      <c r="P1043">
        <v>9.8431845597104903</v>
      </c>
      <c r="Q1043">
        <v>2.3385984092083999E-2</v>
      </c>
    </row>
    <row r="1044" spans="1:17" hidden="1" x14ac:dyDescent="0.3">
      <c r="A1044" t="s">
        <v>2243</v>
      </c>
      <c r="B1044" t="s">
        <v>2244</v>
      </c>
      <c r="C1044" t="str">
        <f>IFERROR(VLOOKUP(Table1[[#This Row],[Ticker]],[1]!Table2[[Symbol]:[Industry]],2,FALSE),"-")</f>
        <v>-</v>
      </c>
      <c r="D1044" t="s">
        <v>347</v>
      </c>
      <c r="E1044">
        <v>2322.1602698400002</v>
      </c>
      <c r="F1044">
        <v>242.4</v>
      </c>
      <c r="G1044">
        <v>-6.1685410762397304</v>
      </c>
      <c r="H1044">
        <v>-1.8018108539834099</v>
      </c>
      <c r="I1044">
        <v>13.950632484244901</v>
      </c>
      <c r="J1044">
        <v>-7.2288121896561996</v>
      </c>
      <c r="K1044">
        <v>237.779492844484</v>
      </c>
      <c r="M1044">
        <v>30.873993319128399</v>
      </c>
      <c r="N1044">
        <v>0.99234693018563902</v>
      </c>
      <c r="O1044">
        <v>17.986798679867899</v>
      </c>
      <c r="P1044">
        <v>60.956175298804702</v>
      </c>
    </row>
    <row r="1045" spans="1:17" x14ac:dyDescent="0.3">
      <c r="A1045" t="s">
        <v>2245</v>
      </c>
      <c r="B1045" t="s">
        <v>2246</v>
      </c>
      <c r="C1045" t="str">
        <f>IFERROR(VLOOKUP(Table1[[#This Row],[Ticker]],[1]!Table2[[Symbol]:[Industry]],2,FALSE),"-")</f>
        <v>-</v>
      </c>
      <c r="D1045" t="s">
        <v>583</v>
      </c>
      <c r="E1045">
        <v>2321.3513801180002</v>
      </c>
      <c r="F1045">
        <v>157.54</v>
      </c>
      <c r="G1045">
        <v>-58.603249592397098</v>
      </c>
      <c r="H1045">
        <v>-9.0952140366418597</v>
      </c>
      <c r="I1045">
        <v>-41.852400001057397</v>
      </c>
      <c r="J1045">
        <v>-4.9965919213004897</v>
      </c>
      <c r="K1045">
        <v>176.45206392207501</v>
      </c>
      <c r="L1045">
        <v>219.08926027758699</v>
      </c>
      <c r="M1045">
        <v>22.1940752815472</v>
      </c>
      <c r="N1045">
        <v>0.78546179014754502</v>
      </c>
      <c r="O1045">
        <v>98.044940967373293</v>
      </c>
      <c r="P1045">
        <v>9.4027777777777803</v>
      </c>
    </row>
    <row r="1046" spans="1:17" hidden="1" x14ac:dyDescent="0.3">
      <c r="A1046" t="s">
        <v>2247</v>
      </c>
      <c r="B1046" t="s">
        <v>2248</v>
      </c>
      <c r="C1046" t="str">
        <f>IFERROR(VLOOKUP(Table1[[#This Row],[Ticker]],[1]!Table2[[Symbol]:[Industry]],2,FALSE),"-")</f>
        <v>-</v>
      </c>
      <c r="D1046" t="s">
        <v>296</v>
      </c>
      <c r="E1046">
        <v>2320.9441499999998</v>
      </c>
      <c r="F1046">
        <v>464.7</v>
      </c>
      <c r="G1046">
        <v>-10.725824292298199</v>
      </c>
      <c r="H1046">
        <v>8.1850470747734398</v>
      </c>
      <c r="I1046">
        <v>4.44705415230026</v>
      </c>
      <c r="J1046">
        <v>12.136264724976</v>
      </c>
      <c r="K1046">
        <v>448.93659674686501</v>
      </c>
      <c r="L1046">
        <v>438.18794643208298</v>
      </c>
      <c r="M1046">
        <v>69.141593758041907</v>
      </c>
      <c r="N1046">
        <v>0.79881348243545303</v>
      </c>
      <c r="O1046">
        <v>6.9292016354637296</v>
      </c>
      <c r="P1046">
        <v>21.792687721137401</v>
      </c>
      <c r="Q1046">
        <v>1.6867970281932002E-2</v>
      </c>
    </row>
    <row r="1047" spans="1:17" hidden="1" x14ac:dyDescent="0.3">
      <c r="A1047" t="s">
        <v>2249</v>
      </c>
      <c r="B1047" t="s">
        <v>2250</v>
      </c>
      <c r="C1047" t="str">
        <f>IFERROR(VLOOKUP(Table1[[#This Row],[Ticker]],[1]!Table2[[Symbol]:[Industry]],2,FALSE),"-")</f>
        <v>-</v>
      </c>
      <c r="D1047" t="s">
        <v>130</v>
      </c>
      <c r="E1047">
        <v>2318.9160335040001</v>
      </c>
      <c r="F1047">
        <v>171.84</v>
      </c>
      <c r="G1047">
        <v>81.136648322719694</v>
      </c>
      <c r="H1047">
        <v>1.9769022079134599</v>
      </c>
      <c r="I1047">
        <v>-0.19937588432129599</v>
      </c>
      <c r="J1047">
        <v>-11.023605736618499</v>
      </c>
      <c r="K1047">
        <v>169.88817911079801</v>
      </c>
      <c r="L1047">
        <v>140.581330414353</v>
      </c>
      <c r="M1047">
        <v>35.339251298079297</v>
      </c>
      <c r="N1047">
        <v>1.0392126276843501</v>
      </c>
      <c r="O1047">
        <v>18.784916201117301</v>
      </c>
      <c r="P1047">
        <v>111.886559802712</v>
      </c>
      <c r="Q1047">
        <v>0.15648215310468</v>
      </c>
    </row>
    <row r="1048" spans="1:17" hidden="1" x14ac:dyDescent="0.3">
      <c r="A1048" t="s">
        <v>2251</v>
      </c>
      <c r="B1048" t="s">
        <v>2252</v>
      </c>
      <c r="C1048" t="str">
        <f>IFERROR(VLOOKUP(Table1[[#This Row],[Ticker]],[1]!Table2[[Symbol]:[Industry]],2,FALSE),"-")</f>
        <v>-</v>
      </c>
      <c r="D1048" t="s">
        <v>583</v>
      </c>
      <c r="E1048">
        <v>2315.6019935999998</v>
      </c>
      <c r="F1048">
        <v>1711.5</v>
      </c>
      <c r="G1048">
        <v>263.27227053374702</v>
      </c>
      <c r="H1048">
        <v>-16.216446980667101</v>
      </c>
      <c r="I1048">
        <v>62.222419441924799</v>
      </c>
      <c r="J1048">
        <v>-7.4706376319262597</v>
      </c>
      <c r="K1048">
        <v>1845.8982343534601</v>
      </c>
      <c r="L1048">
        <v>1366.89852840137</v>
      </c>
      <c r="M1048">
        <v>21.494406998290401</v>
      </c>
      <c r="N1048">
        <v>0.53817696062623199</v>
      </c>
      <c r="O1048">
        <v>31.194858311422699</v>
      </c>
      <c r="P1048">
        <v>293.44827586206901</v>
      </c>
      <c r="Q1048">
        <v>0.22952990592003999</v>
      </c>
    </row>
    <row r="1049" spans="1:17" hidden="1" x14ac:dyDescent="0.3">
      <c r="A1049" t="s">
        <v>2253</v>
      </c>
      <c r="B1049" t="s">
        <v>2254</v>
      </c>
      <c r="C1049" t="str">
        <f>IFERROR(VLOOKUP(Table1[[#This Row],[Ticker]],[1]!Table2[[Symbol]:[Industry]],2,FALSE),"-")</f>
        <v>-</v>
      </c>
      <c r="D1049" t="s">
        <v>310</v>
      </c>
      <c r="E1049">
        <v>2314.9568960000001</v>
      </c>
      <c r="F1049">
        <v>3632</v>
      </c>
      <c r="G1049">
        <v>1911.80234670083</v>
      </c>
      <c r="H1049">
        <v>-8.4217596346308401</v>
      </c>
      <c r="I1049">
        <v>195.801937891904</v>
      </c>
      <c r="J1049">
        <v>-5.1631179910732898</v>
      </c>
      <c r="K1049">
        <v>3164.2086259942698</v>
      </c>
      <c r="L1049">
        <v>1472.79419556071</v>
      </c>
      <c r="M1049">
        <v>43.164041240611503</v>
      </c>
      <c r="N1049">
        <v>0.376608169348216</v>
      </c>
      <c r="O1049">
        <v>14.950440528634299</v>
      </c>
      <c r="P1049">
        <v>2049.1124260355</v>
      </c>
    </row>
    <row r="1050" spans="1:17" hidden="1" x14ac:dyDescent="0.3">
      <c r="A1050" t="s">
        <v>2255</v>
      </c>
      <c r="B1050" t="s">
        <v>2256</v>
      </c>
      <c r="C1050" t="str">
        <f>IFERROR(VLOOKUP(Table1[[#This Row],[Ticker]],[1]!Table2[[Symbol]:[Industry]],2,FALSE),"-")</f>
        <v>-</v>
      </c>
      <c r="D1050" t="s">
        <v>136</v>
      </c>
      <c r="E1050">
        <v>2296.86498132</v>
      </c>
      <c r="F1050">
        <v>125.58</v>
      </c>
      <c r="G1050">
        <v>158.62329872381801</v>
      </c>
      <c r="H1050">
        <v>7.7321427220223597</v>
      </c>
      <c r="I1050">
        <v>9.7945116655996802</v>
      </c>
      <c r="J1050">
        <v>-13.3827779025571</v>
      </c>
      <c r="K1050">
        <v>122.614285645922</v>
      </c>
      <c r="L1050">
        <v>98.730441322321099</v>
      </c>
      <c r="M1050">
        <v>34.258644020036897</v>
      </c>
      <c r="N1050">
        <v>0.46888731846123599</v>
      </c>
      <c r="O1050">
        <v>29.3597706641184</v>
      </c>
      <c r="P1050">
        <v>198.644470868014</v>
      </c>
      <c r="Q1050">
        <v>4.4325154184961003E-2</v>
      </c>
    </row>
    <row r="1051" spans="1:17" hidden="1" x14ac:dyDescent="0.3">
      <c r="A1051" t="s">
        <v>2257</v>
      </c>
      <c r="B1051" t="s">
        <v>2258</v>
      </c>
      <c r="C1051" t="str">
        <f>IFERROR(VLOOKUP(Table1[[#This Row],[Ticker]],[1]!Table2[[Symbol]:[Industry]],2,FALSE),"-")</f>
        <v>-</v>
      </c>
      <c r="D1051" t="s">
        <v>465</v>
      </c>
      <c r="E1051">
        <v>2291.682296</v>
      </c>
      <c r="F1051">
        <v>274</v>
      </c>
      <c r="G1051">
        <v>12.698588773549</v>
      </c>
      <c r="H1051">
        <v>-0.24858080429035101</v>
      </c>
      <c r="I1051">
        <v>-4.2459891660808102</v>
      </c>
      <c r="J1051">
        <v>-1.78890607060073</v>
      </c>
      <c r="K1051">
        <v>256.67107442795799</v>
      </c>
      <c r="L1051">
        <v>233.91862193230801</v>
      </c>
      <c r="M1051">
        <v>46.5529243453962</v>
      </c>
      <c r="N1051">
        <v>0.80042626866887501</v>
      </c>
      <c r="O1051">
        <v>12.956204379561999</v>
      </c>
      <c r="P1051">
        <v>51.758515646635203</v>
      </c>
      <c r="Q1051">
        <v>0.123862528525574</v>
      </c>
    </row>
    <row r="1052" spans="1:17" hidden="1" x14ac:dyDescent="0.3">
      <c r="A1052" t="s">
        <v>2259</v>
      </c>
      <c r="B1052" t="s">
        <v>2260</v>
      </c>
      <c r="C1052" t="str">
        <f>IFERROR(VLOOKUP(Table1[[#This Row],[Ticker]],[1]!Table2[[Symbol]:[Industry]],2,FALSE),"-")</f>
        <v>-</v>
      </c>
      <c r="D1052" t="s">
        <v>212</v>
      </c>
      <c r="E1052">
        <v>2289.2621494999999</v>
      </c>
      <c r="F1052">
        <v>411.5</v>
      </c>
      <c r="G1052">
        <v>-11.232306900017599</v>
      </c>
      <c r="H1052">
        <v>-2.90883755042604</v>
      </c>
      <c r="I1052">
        <v>-4.4738097908231396</v>
      </c>
      <c r="J1052">
        <v>-0.208099204170443</v>
      </c>
      <c r="K1052">
        <v>418.49339797555098</v>
      </c>
      <c r="L1052">
        <v>384.48218772988901</v>
      </c>
      <c r="M1052">
        <v>31.0135879587916</v>
      </c>
      <c r="N1052">
        <v>0.681908659380844</v>
      </c>
      <c r="O1052">
        <v>11.4459295261239</v>
      </c>
      <c r="P1052">
        <v>31.448650375339302</v>
      </c>
      <c r="Q1052">
        <v>1.5508543123906E-2</v>
      </c>
    </row>
    <row r="1053" spans="1:17" hidden="1" x14ac:dyDescent="0.3">
      <c r="A1053" t="s">
        <v>2261</v>
      </c>
      <c r="B1053" t="s">
        <v>2262</v>
      </c>
      <c r="C1053" t="str">
        <f>IFERROR(VLOOKUP(Table1[[#This Row],[Ticker]],[1]!Table2[[Symbol]:[Industry]],2,FALSE),"-")</f>
        <v>-</v>
      </c>
      <c r="D1053" t="s">
        <v>310</v>
      </c>
      <c r="E1053">
        <v>2281.3559808</v>
      </c>
      <c r="F1053">
        <v>1574.4</v>
      </c>
      <c r="G1053">
        <v>430.071614365752</v>
      </c>
      <c r="H1053">
        <v>-5.5935231858524403</v>
      </c>
      <c r="I1053">
        <v>82.299616415368305</v>
      </c>
      <c r="J1053">
        <v>-2.11828553957417</v>
      </c>
      <c r="K1053">
        <v>1587.81271792293</v>
      </c>
      <c r="L1053">
        <v>1105.4262338717199</v>
      </c>
      <c r="M1053">
        <v>31.2417137757209</v>
      </c>
      <c r="N1053">
        <v>0.84586161107004398</v>
      </c>
      <c r="O1053">
        <v>27.032520325203201</v>
      </c>
      <c r="P1053">
        <v>467.35135135135101</v>
      </c>
      <c r="Q1053">
        <v>0.25329344358588102</v>
      </c>
    </row>
    <row r="1054" spans="1:17" hidden="1" x14ac:dyDescent="0.3">
      <c r="A1054" t="s">
        <v>2263</v>
      </c>
      <c r="B1054" t="s">
        <v>2264</v>
      </c>
      <c r="C1054" t="str">
        <f>IFERROR(VLOOKUP(Table1[[#This Row],[Ticker]],[1]!Table2[[Symbol]:[Industry]],2,FALSE),"-")</f>
        <v>-</v>
      </c>
      <c r="D1054" t="s">
        <v>130</v>
      </c>
      <c r="E1054">
        <v>2273.4931882419901</v>
      </c>
      <c r="F1054">
        <v>157.34</v>
      </c>
      <c r="G1054">
        <v>-29.0532652336748</v>
      </c>
      <c r="H1054">
        <v>-0.81127921269077896</v>
      </c>
      <c r="I1054">
        <v>-28.3885786854785</v>
      </c>
      <c r="J1054">
        <v>-8.1088714230125802</v>
      </c>
      <c r="K1054">
        <v>168.38966475623201</v>
      </c>
      <c r="L1054">
        <v>165.14342032688799</v>
      </c>
      <c r="M1054">
        <v>28.379603415886599</v>
      </c>
      <c r="N1054">
        <v>1.94754012808945</v>
      </c>
      <c r="O1054">
        <v>35.248506419219503</v>
      </c>
      <c r="P1054">
        <v>16.548148148148101</v>
      </c>
      <c r="Q1054">
        <v>-8.9513214609659997E-3</v>
      </c>
    </row>
    <row r="1055" spans="1:17" hidden="1" x14ac:dyDescent="0.3">
      <c r="A1055" t="s">
        <v>2265</v>
      </c>
      <c r="B1055" t="s">
        <v>2266</v>
      </c>
      <c r="C1055" t="str">
        <f>IFERROR(VLOOKUP(Table1[[#This Row],[Ticker]],[1]!Table2[[Symbol]:[Industry]],2,FALSE),"-")</f>
        <v>-</v>
      </c>
      <c r="D1055" t="s">
        <v>385</v>
      </c>
      <c r="E1055">
        <v>2272.1433542250002</v>
      </c>
      <c r="F1055">
        <v>1158.6500000000001</v>
      </c>
      <c r="G1055">
        <v>-33.082374664736598</v>
      </c>
      <c r="H1055">
        <v>-17.588983336466999</v>
      </c>
      <c r="I1055">
        <v>18.007040530089199</v>
      </c>
      <c r="J1055">
        <v>3.2866942295913901</v>
      </c>
      <c r="K1055">
        <v>1257.1439648573</v>
      </c>
      <c r="L1055">
        <v>1217.0177921908601</v>
      </c>
      <c r="M1055">
        <v>21.969828146872199</v>
      </c>
      <c r="N1055">
        <v>0.95422978287862104</v>
      </c>
      <c r="O1055">
        <v>28.597937254563401</v>
      </c>
      <c r="P1055">
        <v>40.433913096175999</v>
      </c>
      <c r="Q1055">
        <v>-4.5862832841723003E-2</v>
      </c>
    </row>
    <row r="1056" spans="1:17" hidden="1" x14ac:dyDescent="0.3">
      <c r="A1056" t="s">
        <v>2267</v>
      </c>
      <c r="B1056" t="s">
        <v>2268</v>
      </c>
      <c r="C1056" t="str">
        <f>IFERROR(VLOOKUP(Table1[[#This Row],[Ticker]],[1]!Table2[[Symbol]:[Industry]],2,FALSE),"-")</f>
        <v>-</v>
      </c>
      <c r="D1056" t="s">
        <v>313</v>
      </c>
      <c r="E1056">
        <v>2271.7815695999998</v>
      </c>
      <c r="F1056">
        <v>127.2</v>
      </c>
      <c r="G1056">
        <v>31.076645068515798</v>
      </c>
      <c r="H1056">
        <v>-6.0363691544634301</v>
      </c>
      <c r="I1056">
        <v>-12.048789080859599</v>
      </c>
      <c r="J1056">
        <v>-3.41891417164249</v>
      </c>
      <c r="K1056">
        <v>136.91787854216</v>
      </c>
      <c r="L1056">
        <v>125.75472141657301</v>
      </c>
      <c r="M1056">
        <v>30.8570936233026</v>
      </c>
      <c r="N1056">
        <v>0.80376531543362395</v>
      </c>
      <c r="O1056">
        <v>21.698113207547099</v>
      </c>
      <c r="P1056">
        <v>60.910815939278898</v>
      </c>
      <c r="Q1056">
        <v>0.13546308856793601</v>
      </c>
    </row>
    <row r="1057" spans="1:17" hidden="1" x14ac:dyDescent="0.3">
      <c r="A1057" t="s">
        <v>2269</v>
      </c>
      <c r="B1057" t="s">
        <v>2270</v>
      </c>
      <c r="C1057" t="str">
        <f>IFERROR(VLOOKUP(Table1[[#This Row],[Ticker]],[1]!Table2[[Symbol]:[Industry]],2,FALSE),"-")</f>
        <v>-</v>
      </c>
      <c r="D1057" t="s">
        <v>84</v>
      </c>
      <c r="E1057">
        <v>2271.7411140200002</v>
      </c>
      <c r="F1057">
        <v>26.81</v>
      </c>
      <c r="G1057">
        <v>114.934908311345</v>
      </c>
      <c r="H1057">
        <v>5.8887929330833897</v>
      </c>
      <c r="I1057">
        <v>-19.7332525001245</v>
      </c>
      <c r="J1057">
        <v>8.0344128731242392</v>
      </c>
      <c r="K1057">
        <v>26.728992632967401</v>
      </c>
      <c r="L1057">
        <v>22.7881294400215</v>
      </c>
      <c r="M1057">
        <v>44.134467642012801</v>
      </c>
      <c r="N1057">
        <v>1.49353243842487</v>
      </c>
      <c r="O1057">
        <v>25.1398731816486</v>
      </c>
      <c r="P1057">
        <v>179.28598716234799</v>
      </c>
      <c r="Q1057">
        <v>8.2440505632992003E-2</v>
      </c>
    </row>
    <row r="1058" spans="1:17" hidden="1" x14ac:dyDescent="0.3">
      <c r="A1058" t="s">
        <v>2271</v>
      </c>
      <c r="B1058" t="s">
        <v>2272</v>
      </c>
      <c r="C1058" t="str">
        <f>IFERROR(VLOOKUP(Table1[[#This Row],[Ticker]],[1]!Table2[[Symbol]:[Industry]],2,FALSE),"-")</f>
        <v>-</v>
      </c>
      <c r="D1058" t="s">
        <v>251</v>
      </c>
      <c r="E1058">
        <v>2266.83785304</v>
      </c>
      <c r="F1058">
        <v>601.79999999999995</v>
      </c>
      <c r="G1058">
        <v>23.367225478407899</v>
      </c>
      <c r="H1058">
        <v>-10.198387566924801</v>
      </c>
      <c r="I1058">
        <v>-4.8291210309264399</v>
      </c>
      <c r="J1058">
        <v>-6.1519491584488604</v>
      </c>
      <c r="K1058">
        <v>626.49735221270498</v>
      </c>
      <c r="L1058">
        <v>561.41123835779194</v>
      </c>
      <c r="M1058">
        <v>26.2080106660061</v>
      </c>
      <c r="N1058">
        <v>0.39742258266399499</v>
      </c>
      <c r="O1058">
        <v>20.970422067131899</v>
      </c>
      <c r="P1058">
        <v>52.547528517110202</v>
      </c>
      <c r="Q1058">
        <v>4.6209424898994003E-2</v>
      </c>
    </row>
    <row r="1059" spans="1:17" hidden="1" x14ac:dyDescent="0.3">
      <c r="A1059" t="s">
        <v>2273</v>
      </c>
      <c r="B1059" t="s">
        <v>2274</v>
      </c>
      <c r="C1059" t="str">
        <f>IFERROR(VLOOKUP(Table1[[#This Row],[Ticker]],[1]!Table2[[Symbol]:[Industry]],2,FALSE),"-")</f>
        <v>-</v>
      </c>
      <c r="D1059" t="s">
        <v>533</v>
      </c>
      <c r="E1059">
        <v>2266.5734875200001</v>
      </c>
      <c r="F1059">
        <v>247.2</v>
      </c>
      <c r="G1059">
        <v>-37.291498354940899</v>
      </c>
      <c r="H1059">
        <v>-11.232683699031501</v>
      </c>
      <c r="I1059">
        <v>-23.260733700517399</v>
      </c>
      <c r="J1059">
        <v>-4.9750649977397696</v>
      </c>
      <c r="K1059">
        <v>266.07014685730701</v>
      </c>
      <c r="L1059">
        <v>261.94358890892897</v>
      </c>
      <c r="M1059">
        <v>33.710700906428201</v>
      </c>
      <c r="N1059">
        <v>0.60068790702455999</v>
      </c>
      <c r="O1059">
        <v>29.105987055016101</v>
      </c>
      <c r="P1059">
        <v>16.056338028169002</v>
      </c>
      <c r="Q1059">
        <v>6.5823419996917001E-2</v>
      </c>
    </row>
    <row r="1060" spans="1:17" hidden="1" x14ac:dyDescent="0.3">
      <c r="A1060" t="s">
        <v>2275</v>
      </c>
      <c r="B1060" t="s">
        <v>2276</v>
      </c>
      <c r="C1060" t="str">
        <f>IFERROR(VLOOKUP(Table1[[#This Row],[Ticker]],[1]!Table2[[Symbol]:[Industry]],2,FALSE),"-")</f>
        <v>-</v>
      </c>
      <c r="D1060" t="s">
        <v>368</v>
      </c>
      <c r="E1060">
        <v>2261.0846862150001</v>
      </c>
      <c r="F1060">
        <v>1026.1500000000001</v>
      </c>
      <c r="G1060">
        <v>-9.3820823857815299</v>
      </c>
      <c r="H1060">
        <v>4.3837424280328898</v>
      </c>
      <c r="I1060">
        <v>-20.563990297553399</v>
      </c>
      <c r="J1060">
        <v>1.9537607924721601</v>
      </c>
      <c r="K1060">
        <v>1017.49572965034</v>
      </c>
      <c r="L1060">
        <v>1016.8730562442501</v>
      </c>
      <c r="M1060">
        <v>57.350930255448901</v>
      </c>
      <c r="N1060">
        <v>1.16561130294239</v>
      </c>
      <c r="O1060">
        <v>26.472737903815201</v>
      </c>
      <c r="P1060">
        <v>24.073514297805399</v>
      </c>
      <c r="Q1060">
        <v>0.157191489068461</v>
      </c>
    </row>
    <row r="1061" spans="1:17" hidden="1" x14ac:dyDescent="0.3">
      <c r="A1061" t="s">
        <v>2277</v>
      </c>
      <c r="B1061" t="s">
        <v>2278</v>
      </c>
      <c r="C1061" t="str">
        <f>IFERROR(VLOOKUP(Table1[[#This Row],[Ticker]],[1]!Table2[[Symbol]:[Industry]],2,FALSE),"-")</f>
        <v>-</v>
      </c>
      <c r="D1061" t="s">
        <v>583</v>
      </c>
      <c r="E1061">
        <v>2253.53227096</v>
      </c>
      <c r="F1061">
        <v>496.7</v>
      </c>
      <c r="G1061">
        <v>-31.7186187508111</v>
      </c>
      <c r="H1061">
        <v>-9.7925529404867007</v>
      </c>
      <c r="I1061">
        <v>-17.384060917068201</v>
      </c>
      <c r="J1061">
        <v>-7.5377715562030598</v>
      </c>
      <c r="K1061">
        <v>495.88512282436199</v>
      </c>
      <c r="L1061">
        <v>498.80013710749699</v>
      </c>
      <c r="M1061">
        <v>44.9063060796637</v>
      </c>
      <c r="N1061">
        <v>1.3813063427779</v>
      </c>
      <c r="O1061">
        <v>27.843768874572099</v>
      </c>
      <c r="P1061">
        <v>21.2646484375</v>
      </c>
      <c r="Q1061">
        <v>1.2155505883204999E-2</v>
      </c>
    </row>
    <row r="1062" spans="1:17" hidden="1" x14ac:dyDescent="0.3">
      <c r="A1062" t="s">
        <v>2279</v>
      </c>
      <c r="B1062" t="s">
        <v>2280</v>
      </c>
      <c r="C1062" t="str">
        <f>IFERROR(VLOOKUP(Table1[[#This Row],[Ticker]],[1]!Table2[[Symbol]:[Industry]],2,FALSE),"-")</f>
        <v>-</v>
      </c>
      <c r="D1062" t="s">
        <v>289</v>
      </c>
      <c r="E1062">
        <v>2252.4157567799998</v>
      </c>
      <c r="F1062">
        <v>876.3</v>
      </c>
      <c r="G1062">
        <v>51.926280141318202</v>
      </c>
      <c r="H1062">
        <v>2.15271481220717</v>
      </c>
      <c r="I1062">
        <v>44.734334069372402</v>
      </c>
      <c r="J1062">
        <v>-3.48080949523272</v>
      </c>
      <c r="K1062">
        <v>827.99288009887198</v>
      </c>
      <c r="L1062">
        <v>666.07004970117703</v>
      </c>
      <c r="M1062">
        <v>55.051581310482597</v>
      </c>
      <c r="N1062">
        <v>1.9583897207675001</v>
      </c>
      <c r="O1062">
        <v>12.9750085587127</v>
      </c>
      <c r="P1062">
        <v>117.985074626865</v>
      </c>
      <c r="Q1062">
        <v>0.20871738113067401</v>
      </c>
    </row>
    <row r="1063" spans="1:17" hidden="1" x14ac:dyDescent="0.3">
      <c r="A1063" t="s">
        <v>2281</v>
      </c>
      <c r="B1063" t="s">
        <v>2282</v>
      </c>
      <c r="C1063" t="str">
        <f>IFERROR(VLOOKUP(Table1[[#This Row],[Ticker]],[1]!Table2[[Symbol]:[Industry]],2,FALSE),"-")</f>
        <v>-</v>
      </c>
      <c r="D1063" t="s">
        <v>46</v>
      </c>
      <c r="E1063">
        <v>2251.9201600000001</v>
      </c>
      <c r="F1063">
        <v>99.89</v>
      </c>
      <c r="G1063">
        <v>109.641212165532</v>
      </c>
      <c r="H1063">
        <v>10.2967628882776</v>
      </c>
      <c r="I1063">
        <v>14.755930924791601</v>
      </c>
      <c r="J1063">
        <v>-2.0658807445546201</v>
      </c>
      <c r="K1063">
        <v>93.628003510628503</v>
      </c>
      <c r="L1063">
        <v>75.051688234001702</v>
      </c>
      <c r="M1063">
        <v>39.349523242145899</v>
      </c>
      <c r="N1063">
        <v>0.63560821118518096</v>
      </c>
      <c r="O1063">
        <v>13.524877365101601</v>
      </c>
      <c r="P1063">
        <v>144.229828850855</v>
      </c>
      <c r="Q1063">
        <v>0.125793365790136</v>
      </c>
    </row>
    <row r="1064" spans="1:17" hidden="1" x14ac:dyDescent="0.3">
      <c r="A1064" t="s">
        <v>2283</v>
      </c>
      <c r="B1064" t="s">
        <v>2284</v>
      </c>
      <c r="C1064" t="str">
        <f>IFERROR(VLOOKUP(Table1[[#This Row],[Ticker]],[1]!Table2[[Symbol]:[Industry]],2,FALSE),"-")</f>
        <v>-</v>
      </c>
      <c r="D1064" t="s">
        <v>54</v>
      </c>
      <c r="E1064">
        <v>2251.7847129869901</v>
      </c>
      <c r="F1064">
        <v>204.73</v>
      </c>
      <c r="G1064">
        <v>-30.419120286319899</v>
      </c>
      <c r="H1064">
        <v>-5.3307018924389702</v>
      </c>
      <c r="I1064">
        <v>-31.5492376039644</v>
      </c>
      <c r="J1064">
        <v>-4.0759578640980498</v>
      </c>
      <c r="K1064">
        <v>223.06204678526601</v>
      </c>
      <c r="L1064">
        <v>226.30642572034401</v>
      </c>
      <c r="M1064">
        <v>28.481135739875501</v>
      </c>
      <c r="N1064">
        <v>1.4138524855518999</v>
      </c>
      <c r="O1064">
        <v>38.499487129389898</v>
      </c>
      <c r="P1064">
        <v>11.8437585359191</v>
      </c>
      <c r="Q1064">
        <v>9.2204675879581005E-2</v>
      </c>
    </row>
    <row r="1065" spans="1:17" hidden="1" x14ac:dyDescent="0.3">
      <c r="A1065" t="s">
        <v>2285</v>
      </c>
      <c r="B1065" t="s">
        <v>2286</v>
      </c>
      <c r="C1065" t="str">
        <f>IFERROR(VLOOKUP(Table1[[#This Row],[Ticker]],[1]!Table2[[Symbol]:[Industry]],2,FALSE),"-")</f>
        <v>-</v>
      </c>
      <c r="D1065" t="s">
        <v>296</v>
      </c>
      <c r="E1065">
        <v>2249.010511</v>
      </c>
      <c r="F1065">
        <v>979.85</v>
      </c>
      <c r="G1065">
        <v>60.138626958270002</v>
      </c>
      <c r="H1065">
        <v>15.4173337209115</v>
      </c>
      <c r="I1065">
        <v>34.931545984680902</v>
      </c>
      <c r="J1065">
        <v>1.2937480621059001</v>
      </c>
      <c r="K1065">
        <v>840.52051677757095</v>
      </c>
      <c r="L1065">
        <v>701.75904379540498</v>
      </c>
      <c r="M1065">
        <v>65.353827562155004</v>
      </c>
      <c r="N1065">
        <v>1.1459923190105401</v>
      </c>
      <c r="O1065">
        <v>5.1232331479307902</v>
      </c>
      <c r="P1065">
        <v>103.584043216289</v>
      </c>
      <c r="Q1065">
        <v>8.4276695663826007E-2</v>
      </c>
    </row>
    <row r="1066" spans="1:17" hidden="1" x14ac:dyDescent="0.3">
      <c r="A1066" t="s">
        <v>2287</v>
      </c>
      <c r="B1066" t="s">
        <v>2288</v>
      </c>
      <c r="C1066" t="str">
        <f>IFERROR(VLOOKUP(Table1[[#This Row],[Ticker]],[1]!Table2[[Symbol]:[Industry]],2,FALSE),"-")</f>
        <v>-</v>
      </c>
      <c r="D1066" t="s">
        <v>161</v>
      </c>
      <c r="E1066">
        <v>2248.3071</v>
      </c>
      <c r="F1066">
        <v>2117.0500000000002</v>
      </c>
      <c r="G1066">
        <v>335.850553045894</v>
      </c>
      <c r="H1066">
        <v>28.589611760076401</v>
      </c>
      <c r="I1066">
        <v>126.08128656129399</v>
      </c>
      <c r="J1066">
        <v>17.0391294402786</v>
      </c>
      <c r="K1066">
        <v>1841.1517267587701</v>
      </c>
      <c r="L1066">
        <v>1282.1929885387799</v>
      </c>
      <c r="M1066">
        <v>52.466499946202703</v>
      </c>
      <c r="N1066">
        <v>0.97781168243170302</v>
      </c>
      <c r="O1066">
        <v>10.8004062256441</v>
      </c>
      <c r="P1066">
        <v>452.75456919060002</v>
      </c>
      <c r="Q1066">
        <v>0.174452741005723</v>
      </c>
    </row>
    <row r="1067" spans="1:17" hidden="1" x14ac:dyDescent="0.3">
      <c r="A1067" t="s">
        <v>2289</v>
      </c>
      <c r="B1067" t="s">
        <v>2290</v>
      </c>
      <c r="C1067" t="str">
        <f>IFERROR(VLOOKUP(Table1[[#This Row],[Ticker]],[1]!Table2[[Symbol]:[Industry]],2,FALSE),"-")</f>
        <v>-</v>
      </c>
      <c r="D1067" t="s">
        <v>124</v>
      </c>
      <c r="E1067">
        <v>2246.9789999999998</v>
      </c>
      <c r="F1067">
        <v>402</v>
      </c>
      <c r="G1067">
        <v>-54.206531971837002</v>
      </c>
      <c r="H1067">
        <v>5.1943412904586497</v>
      </c>
      <c r="I1067">
        <v>-25.6232357623845</v>
      </c>
      <c r="J1067">
        <v>2.3197944322419199</v>
      </c>
      <c r="K1067">
        <v>403.33710041585601</v>
      </c>
      <c r="L1067">
        <v>441.00542711059501</v>
      </c>
      <c r="M1067">
        <v>49.2617637144618</v>
      </c>
      <c r="N1067">
        <v>1.09650452647299</v>
      </c>
      <c r="O1067">
        <v>50.497512437810897</v>
      </c>
      <c r="P1067">
        <v>23.692307692307701</v>
      </c>
      <c r="Q1067">
        <v>0.28614518921507198</v>
      </c>
    </row>
    <row r="1068" spans="1:17" hidden="1" x14ac:dyDescent="0.3">
      <c r="A1068" t="s">
        <v>2291</v>
      </c>
      <c r="B1068" t="s">
        <v>2292</v>
      </c>
      <c r="C1068" t="str">
        <f>IFERROR(VLOOKUP(Table1[[#This Row],[Ticker]],[1]!Table2[[Symbol]:[Industry]],2,FALSE),"-")</f>
        <v>-</v>
      </c>
      <c r="D1068" t="s">
        <v>121</v>
      </c>
      <c r="E1068">
        <v>2242.2571280349998</v>
      </c>
      <c r="F1068">
        <v>1010.15</v>
      </c>
      <c r="G1068">
        <v>117.322942381134</v>
      </c>
      <c r="H1068">
        <v>14.1373346886674</v>
      </c>
      <c r="I1068">
        <v>28.017879298736901</v>
      </c>
      <c r="J1068">
        <v>2.0438928268594498</v>
      </c>
      <c r="K1068">
        <v>910.19859327619304</v>
      </c>
      <c r="L1068">
        <v>712.89293878739102</v>
      </c>
      <c r="M1068">
        <v>57.656501865901902</v>
      </c>
      <c r="N1068">
        <v>1.4747946420079501</v>
      </c>
      <c r="O1068">
        <v>6.8158194327575004</v>
      </c>
      <c r="P1068">
        <v>161.62911162911101</v>
      </c>
      <c r="Q1068">
        <v>7.5487683541879999E-2</v>
      </c>
    </row>
    <row r="1069" spans="1:17" hidden="1" x14ac:dyDescent="0.3">
      <c r="A1069" t="s">
        <v>2293</v>
      </c>
      <c r="B1069" t="s">
        <v>2294</v>
      </c>
      <c r="C1069" t="str">
        <f>IFERROR(VLOOKUP(Table1[[#This Row],[Ticker]],[1]!Table2[[Symbol]:[Industry]],2,FALSE),"-")</f>
        <v>-</v>
      </c>
      <c r="D1069" t="s">
        <v>539</v>
      </c>
      <c r="E1069">
        <v>2240.6079881750002</v>
      </c>
      <c r="F1069">
        <v>957.85</v>
      </c>
      <c r="G1069">
        <v>-66.186878610140994</v>
      </c>
      <c r="H1069">
        <v>-16.518924407688299</v>
      </c>
      <c r="I1069">
        <v>-35.642262429733897</v>
      </c>
      <c r="J1069">
        <v>0.66385731756868405</v>
      </c>
      <c r="K1069">
        <v>1082.09912541314</v>
      </c>
      <c r="L1069">
        <v>1275.25455733597</v>
      </c>
      <c r="M1069">
        <v>13.814050693238</v>
      </c>
      <c r="N1069">
        <v>1.3664031233445</v>
      </c>
      <c r="O1069">
        <v>85.039411181291399</v>
      </c>
      <c r="P1069">
        <v>0.49837372783547701</v>
      </c>
      <c r="Q1069">
        <v>-0.15419557918325499</v>
      </c>
    </row>
    <row r="1070" spans="1:17" hidden="1" x14ac:dyDescent="0.3">
      <c r="A1070" t="s">
        <v>2295</v>
      </c>
      <c r="B1070" t="s">
        <v>2296</v>
      </c>
      <c r="C1070" t="str">
        <f>IFERROR(VLOOKUP(Table1[[#This Row],[Ticker]],[1]!Table2[[Symbol]:[Industry]],2,FALSE),"-")</f>
        <v>-</v>
      </c>
      <c r="D1070" t="s">
        <v>533</v>
      </c>
      <c r="E1070">
        <v>2240.29926811</v>
      </c>
      <c r="F1070">
        <v>661.45</v>
      </c>
      <c r="G1070">
        <v>79.749623665858607</v>
      </c>
      <c r="H1070">
        <v>30.489635481793201</v>
      </c>
      <c r="I1070">
        <v>-5.4637759052042201</v>
      </c>
      <c r="J1070">
        <v>6.7843918133988499</v>
      </c>
      <c r="K1070">
        <v>579.42920616153901</v>
      </c>
      <c r="L1070">
        <v>519.54136821982297</v>
      </c>
      <c r="M1070">
        <v>58.905992510393801</v>
      </c>
      <c r="N1070">
        <v>3.0442387023838502</v>
      </c>
      <c r="O1070">
        <v>11.5730591881472</v>
      </c>
      <c r="P1070">
        <v>114.096132060203</v>
      </c>
      <c r="Q1070">
        <v>0.141064867739184</v>
      </c>
    </row>
    <row r="1071" spans="1:17" x14ac:dyDescent="0.3">
      <c r="A1071" t="s">
        <v>2297</v>
      </c>
      <c r="B1071" t="s">
        <v>2298</v>
      </c>
      <c r="C1071" t="str">
        <f>IFERROR(VLOOKUP(Table1[[#This Row],[Ticker]],[1]!Table2[[Symbol]:[Industry]],2,FALSE),"-")</f>
        <v>-</v>
      </c>
      <c r="D1071" t="s">
        <v>265</v>
      </c>
      <c r="E1071">
        <v>2239.1416113</v>
      </c>
      <c r="F1071">
        <v>500.25</v>
      </c>
      <c r="G1071">
        <v>-46.323583610032202</v>
      </c>
      <c r="H1071">
        <v>-2.9903061949324301</v>
      </c>
      <c r="I1071">
        <v>-21.760314341446399</v>
      </c>
      <c r="J1071">
        <v>2.4232906973734898</v>
      </c>
      <c r="K1071">
        <v>512.579849909622</v>
      </c>
      <c r="L1071">
        <v>538.65571151051199</v>
      </c>
      <c r="M1071">
        <v>47.133449183479001</v>
      </c>
      <c r="N1071">
        <v>1.44471090235161</v>
      </c>
      <c r="O1071">
        <v>38.620689655172399</v>
      </c>
      <c r="P1071">
        <v>10.1872246696035</v>
      </c>
    </row>
    <row r="1072" spans="1:17" hidden="1" x14ac:dyDescent="0.3">
      <c r="A1072" t="s">
        <v>2299</v>
      </c>
      <c r="B1072" t="s">
        <v>2300</v>
      </c>
      <c r="C1072" t="str">
        <f>IFERROR(VLOOKUP(Table1[[#This Row],[Ticker]],[1]!Table2[[Symbol]:[Industry]],2,FALSE),"-")</f>
        <v>-</v>
      </c>
      <c r="D1072" t="s">
        <v>310</v>
      </c>
      <c r="E1072">
        <v>2221.1931249999998</v>
      </c>
      <c r="F1072">
        <v>3539.75</v>
      </c>
      <c r="G1072">
        <v>1953.5390413786999</v>
      </c>
      <c r="H1072">
        <v>36.867816816780099</v>
      </c>
      <c r="I1072">
        <v>324.863722340685</v>
      </c>
      <c r="J1072">
        <v>1.46669515540652</v>
      </c>
      <c r="K1072">
        <v>2932.6634235260399</v>
      </c>
      <c r="L1072">
        <v>1773.3805689995399</v>
      </c>
      <c r="M1072">
        <v>52.677386618827498</v>
      </c>
      <c r="N1072">
        <v>1.1191871505833699</v>
      </c>
      <c r="O1072">
        <v>14.2736068931421</v>
      </c>
      <c r="P1072">
        <v>2071.6257668711601</v>
      </c>
      <c r="Q1072">
        <v>0.196806986605884</v>
      </c>
    </row>
    <row r="1073" spans="1:17" hidden="1" x14ac:dyDescent="0.3">
      <c r="A1073" t="s">
        <v>2301</v>
      </c>
      <c r="B1073" t="s">
        <v>2302</v>
      </c>
      <c r="C1073" t="str">
        <f>IFERROR(VLOOKUP(Table1[[#This Row],[Ticker]],[1]!Table2[[Symbol]:[Industry]],2,FALSE),"-")</f>
        <v>-</v>
      </c>
      <c r="D1073" t="s">
        <v>1458</v>
      </c>
      <c r="E1073">
        <v>2215.2176626249998</v>
      </c>
      <c r="F1073">
        <v>855.25</v>
      </c>
      <c r="G1073">
        <v>8.0910498496562493</v>
      </c>
      <c r="H1073">
        <v>-6.7326245571664902</v>
      </c>
      <c r="I1073">
        <v>33.359569407910897</v>
      </c>
      <c r="J1073">
        <v>-5.9125900508523603</v>
      </c>
      <c r="K1073">
        <v>786.33957393639605</v>
      </c>
      <c r="L1073">
        <v>673.81175717630003</v>
      </c>
      <c r="M1073">
        <v>47.191647851836102</v>
      </c>
      <c r="N1073">
        <v>1.49189385823875</v>
      </c>
      <c r="O1073">
        <v>13.6626717334112</v>
      </c>
      <c r="P1073">
        <v>89.424141749723105</v>
      </c>
      <c r="Q1073">
        <v>-1.6899753799578001E-2</v>
      </c>
    </row>
    <row r="1074" spans="1:17" hidden="1" x14ac:dyDescent="0.3">
      <c r="A1074" t="s">
        <v>2303</v>
      </c>
      <c r="B1074" t="s">
        <v>2304</v>
      </c>
      <c r="C1074" t="str">
        <f>IFERROR(VLOOKUP(Table1[[#This Row],[Ticker]],[1]!Table2[[Symbol]:[Industry]],2,FALSE),"-")</f>
        <v>-</v>
      </c>
      <c r="D1074" t="s">
        <v>536</v>
      </c>
      <c r="E1074">
        <v>2210.5230279500001</v>
      </c>
      <c r="F1074">
        <v>72.849999999999994</v>
      </c>
      <c r="G1074">
        <v>33.452988148637999</v>
      </c>
      <c r="H1074">
        <v>-9.95306967641406</v>
      </c>
      <c r="I1074">
        <v>-41.068558899682998</v>
      </c>
      <c r="J1074">
        <v>-0.56063998943311999</v>
      </c>
      <c r="K1074">
        <v>75.635098856837999</v>
      </c>
      <c r="L1074">
        <v>73.042969081758201</v>
      </c>
      <c r="M1074">
        <v>37.310520415814203</v>
      </c>
      <c r="N1074">
        <v>2.2088801240209701</v>
      </c>
      <c r="O1074">
        <v>60.3980782429649</v>
      </c>
      <c r="P1074">
        <v>54.670912951167701</v>
      </c>
      <c r="Q1074">
        <v>0.12436931731473599</v>
      </c>
    </row>
    <row r="1075" spans="1:17" hidden="1" x14ac:dyDescent="0.3">
      <c r="A1075" t="s">
        <v>2305</v>
      </c>
      <c r="B1075" t="s">
        <v>2306</v>
      </c>
      <c r="C1075" t="str">
        <f>IFERROR(VLOOKUP(Table1[[#This Row],[Ticker]],[1]!Table2[[Symbol]:[Industry]],2,FALSE),"-")</f>
        <v>-</v>
      </c>
      <c r="D1075" t="s">
        <v>75</v>
      </c>
      <c r="E1075">
        <v>2209.9358609400001</v>
      </c>
      <c r="F1075">
        <v>2930.6</v>
      </c>
      <c r="G1075">
        <v>-29.065238922824001</v>
      </c>
      <c r="H1075">
        <v>-5.14593363754152E-2</v>
      </c>
      <c r="I1075">
        <v>-1.7644363161812799</v>
      </c>
      <c r="J1075">
        <v>-1.08587574621546</v>
      </c>
      <c r="K1075">
        <v>2882.5141244966499</v>
      </c>
      <c r="L1075">
        <v>2811.56453898461</v>
      </c>
      <c r="M1075">
        <v>40.9509915624364</v>
      </c>
      <c r="N1075">
        <v>1.0551023325206801</v>
      </c>
      <c r="O1075">
        <v>9.7386200777997693</v>
      </c>
      <c r="P1075">
        <v>24.9376505446251</v>
      </c>
      <c r="Q1075">
        <v>-0.15498446734341501</v>
      </c>
    </row>
    <row r="1076" spans="1:17" hidden="1" x14ac:dyDescent="0.3">
      <c r="A1076" t="s">
        <v>2307</v>
      </c>
      <c r="B1076" t="s">
        <v>2308</v>
      </c>
      <c r="C1076" t="str">
        <f>IFERROR(VLOOKUP(Table1[[#This Row],[Ticker]],[1]!Table2[[Symbol]:[Industry]],2,FALSE),"-")</f>
        <v>-</v>
      </c>
      <c r="D1076" t="s">
        <v>539</v>
      </c>
      <c r="E1076">
        <v>2209.8914199999999</v>
      </c>
      <c r="F1076">
        <v>426.25</v>
      </c>
      <c r="G1076">
        <v>-37.792227971137599</v>
      </c>
      <c r="H1076">
        <v>-1.2757491315590099</v>
      </c>
      <c r="I1076">
        <v>-17.771039831916699</v>
      </c>
      <c r="J1076">
        <v>-2.59641149963561</v>
      </c>
      <c r="K1076">
        <v>441.66669402806502</v>
      </c>
      <c r="L1076">
        <v>459.037650127787</v>
      </c>
      <c r="M1076">
        <v>32.4264789518543</v>
      </c>
      <c r="N1076">
        <v>1.2240929711686599</v>
      </c>
      <c r="O1076">
        <v>32.1642228739003</v>
      </c>
      <c r="P1076">
        <v>11.292428198433401</v>
      </c>
      <c r="Q1076">
        <v>5.9963112130809997E-3</v>
      </c>
    </row>
    <row r="1077" spans="1:17" hidden="1" x14ac:dyDescent="0.3">
      <c r="A1077" t="s">
        <v>2309</v>
      </c>
      <c r="B1077" t="s">
        <v>2310</v>
      </c>
      <c r="C1077" t="str">
        <f>IFERROR(VLOOKUP(Table1[[#This Row],[Ticker]],[1]!Table2[[Symbol]:[Industry]],2,FALSE),"-")</f>
        <v>-</v>
      </c>
      <c r="D1077" t="s">
        <v>51</v>
      </c>
      <c r="E1077">
        <v>2206.3101946199999</v>
      </c>
      <c r="F1077">
        <v>1561.4</v>
      </c>
      <c r="G1077">
        <v>10.7385156380628</v>
      </c>
      <c r="H1077">
        <v>10.267720136148499</v>
      </c>
      <c r="I1077">
        <v>-8.0086591786933994</v>
      </c>
      <c r="J1077">
        <v>5.7084864677854998</v>
      </c>
      <c r="K1077">
        <v>1494.57582613663</v>
      </c>
      <c r="L1077">
        <v>1427.6797875683501</v>
      </c>
      <c r="M1077">
        <v>58.282844028390002</v>
      </c>
      <c r="N1077">
        <v>3.2389541328101101</v>
      </c>
      <c r="O1077">
        <v>15.6590239528628</v>
      </c>
      <c r="P1077">
        <v>41.790773701416597</v>
      </c>
      <c r="Q1077">
        <v>7.6257471940187005E-2</v>
      </c>
    </row>
    <row r="1078" spans="1:17" hidden="1" x14ac:dyDescent="0.3">
      <c r="A1078" t="s">
        <v>2311</v>
      </c>
      <c r="B1078" t="s">
        <v>2312</v>
      </c>
      <c r="C1078" t="str">
        <f>IFERROR(VLOOKUP(Table1[[#This Row],[Ticker]],[1]!Table2[[Symbol]:[Industry]],2,FALSE),"-")</f>
        <v>-</v>
      </c>
      <c r="D1078" t="s">
        <v>1308</v>
      </c>
      <c r="E1078">
        <v>2203.3742947349901</v>
      </c>
      <c r="F1078">
        <v>776.85</v>
      </c>
      <c r="G1078">
        <v>108.825613047948</v>
      </c>
      <c r="H1078">
        <v>33.105528885120897</v>
      </c>
      <c r="I1078">
        <v>35.445480559763702</v>
      </c>
      <c r="J1078">
        <v>-2.7175432138964601</v>
      </c>
      <c r="K1078">
        <v>622.21386108629702</v>
      </c>
      <c r="L1078">
        <v>504.05988456230398</v>
      </c>
      <c r="M1078">
        <v>57.436077177700597</v>
      </c>
      <c r="N1078">
        <v>2.6084609469890001</v>
      </c>
      <c r="O1078">
        <v>16.109931132136101</v>
      </c>
      <c r="P1078">
        <v>148.71138146310199</v>
      </c>
      <c r="Q1078">
        <v>6.3267488043781003E-2</v>
      </c>
    </row>
    <row r="1079" spans="1:17" hidden="1" x14ac:dyDescent="0.3">
      <c r="A1079" t="s">
        <v>2313</v>
      </c>
      <c r="B1079" t="s">
        <v>2314</v>
      </c>
      <c r="C1079" t="str">
        <f>IFERROR(VLOOKUP(Table1[[#This Row],[Ticker]],[1]!Table2[[Symbol]:[Industry]],2,FALSE),"-")</f>
        <v>-</v>
      </c>
      <c r="D1079" t="s">
        <v>505</v>
      </c>
      <c r="E1079">
        <v>2201.7893336249999</v>
      </c>
      <c r="F1079">
        <v>2588.25</v>
      </c>
      <c r="G1079">
        <v>28.7163218998218</v>
      </c>
      <c r="H1079">
        <v>4.4010402674870903</v>
      </c>
      <c r="I1079">
        <v>71.272482130542002</v>
      </c>
      <c r="J1079">
        <v>-6.7856588114635699</v>
      </c>
      <c r="K1079">
        <v>2488.78274133062</v>
      </c>
      <c r="L1079">
        <v>1939.67276537417</v>
      </c>
      <c r="M1079">
        <v>34.463018664605301</v>
      </c>
      <c r="N1079">
        <v>1.82986536607246</v>
      </c>
      <c r="O1079">
        <v>30.551530957210399</v>
      </c>
      <c r="P1079">
        <v>100.197238658777</v>
      </c>
      <c r="Q1079">
        <v>-1.5297622193666999E-2</v>
      </c>
    </row>
    <row r="1080" spans="1:17" hidden="1" x14ac:dyDescent="0.3">
      <c r="A1080" t="s">
        <v>2315</v>
      </c>
      <c r="B1080" t="s">
        <v>2316</v>
      </c>
      <c r="C1080" t="str">
        <f>IFERROR(VLOOKUP(Table1[[#This Row],[Ticker]],[1]!Table2[[Symbol]:[Industry]],2,FALSE),"-")</f>
        <v>-</v>
      </c>
      <c r="D1080" t="s">
        <v>116</v>
      </c>
      <c r="E1080">
        <v>2191.608000836</v>
      </c>
      <c r="F1080">
        <v>183.86</v>
      </c>
      <c r="G1080">
        <v>-10.378994304034</v>
      </c>
      <c r="H1080">
        <v>4.8691489797377798</v>
      </c>
      <c r="I1080">
        <v>-20.886239545657201</v>
      </c>
      <c r="J1080">
        <v>-2.51090891098554</v>
      </c>
      <c r="K1080">
        <v>191.219987487471</v>
      </c>
      <c r="L1080">
        <v>195.600317693287</v>
      </c>
      <c r="M1080">
        <v>32.102789283850598</v>
      </c>
      <c r="N1080">
        <v>1.1658332215998199</v>
      </c>
      <c r="O1080">
        <v>57.5927336016534</v>
      </c>
      <c r="P1080">
        <v>22.736982643524701</v>
      </c>
      <c r="Q1080">
        <v>3.2848002578169999E-2</v>
      </c>
    </row>
    <row r="1081" spans="1:17" x14ac:dyDescent="0.3">
      <c r="A1081" t="s">
        <v>2317</v>
      </c>
      <c r="B1081" t="s">
        <v>2318</v>
      </c>
      <c r="C1081" t="str">
        <f>IFERROR(VLOOKUP(Table1[[#This Row],[Ticker]],[1]!Table2[[Symbol]:[Industry]],2,FALSE),"-")</f>
        <v>-</v>
      </c>
      <c r="D1081" t="s">
        <v>512</v>
      </c>
      <c r="E1081">
        <v>2190.81985794</v>
      </c>
      <c r="F1081">
        <v>560.70000000000005</v>
      </c>
      <c r="G1081">
        <v>-40.951869979621797</v>
      </c>
      <c r="H1081">
        <v>-7.0135539526889001</v>
      </c>
      <c r="I1081">
        <v>-20.309147254056299</v>
      </c>
      <c r="J1081">
        <v>1.63998612958506</v>
      </c>
      <c r="K1081">
        <v>552.09301041674496</v>
      </c>
      <c r="L1081">
        <v>592.61343413559803</v>
      </c>
      <c r="M1081">
        <v>54.186895415324898</v>
      </c>
      <c r="N1081">
        <v>1.63723013899022</v>
      </c>
      <c r="O1081">
        <v>41.198501872659101</v>
      </c>
      <c r="P1081">
        <v>21.613707840798099</v>
      </c>
      <c r="Q1081">
        <v>-0.105078984766797</v>
      </c>
    </row>
    <row r="1082" spans="1:17" hidden="1" x14ac:dyDescent="0.3">
      <c r="A1082" t="s">
        <v>2319</v>
      </c>
      <c r="B1082" t="s">
        <v>2320</v>
      </c>
      <c r="C1082" t="str">
        <f>IFERROR(VLOOKUP(Table1[[#This Row],[Ticker]],[1]!Table2[[Symbol]:[Industry]],2,FALSE),"-")</f>
        <v>-</v>
      </c>
      <c r="D1082" t="s">
        <v>701</v>
      </c>
      <c r="E1082">
        <v>2186.357894025</v>
      </c>
      <c r="F1082">
        <v>549.75</v>
      </c>
      <c r="G1082">
        <v>10.8926985182917</v>
      </c>
      <c r="H1082">
        <v>-6.9005161009465299</v>
      </c>
      <c r="I1082">
        <v>-9.6531107579313904</v>
      </c>
      <c r="J1082">
        <v>0.48525980934927399</v>
      </c>
      <c r="K1082">
        <v>561.19725847650898</v>
      </c>
      <c r="L1082">
        <v>537.24069956769495</v>
      </c>
      <c r="M1082">
        <v>27.8301462913637</v>
      </c>
      <c r="N1082">
        <v>0.89996647231946103</v>
      </c>
      <c r="O1082">
        <v>22.7648931332423</v>
      </c>
      <c r="P1082">
        <v>35.057118290136302</v>
      </c>
      <c r="Q1082">
        <v>9.0758920837562998E-2</v>
      </c>
    </row>
    <row r="1083" spans="1:17" hidden="1" x14ac:dyDescent="0.3">
      <c r="A1083" t="s">
        <v>2321</v>
      </c>
      <c r="B1083" t="s">
        <v>2322</v>
      </c>
      <c r="C1083" t="str">
        <f>IFERROR(VLOOKUP(Table1[[#This Row],[Ticker]],[1]!Table2[[Symbol]:[Industry]],2,FALSE),"-")</f>
        <v>-</v>
      </c>
      <c r="D1083" t="s">
        <v>713</v>
      </c>
      <c r="E1083">
        <v>2180.653534008</v>
      </c>
      <c r="F1083">
        <v>266.33</v>
      </c>
      <c r="G1083">
        <v>1.0351260162490199</v>
      </c>
      <c r="H1083">
        <v>1.48938862116094</v>
      </c>
      <c r="I1083">
        <v>1.32277020620355</v>
      </c>
      <c r="J1083">
        <v>1.5994182354342701</v>
      </c>
      <c r="K1083">
        <v>265.25593219037501</v>
      </c>
      <c r="L1083">
        <v>245.34014272446399</v>
      </c>
      <c r="M1083">
        <v>58.290846172297002</v>
      </c>
      <c r="N1083">
        <v>1.0182556401331599</v>
      </c>
      <c r="O1083">
        <v>6.2216047760297304</v>
      </c>
      <c r="P1083">
        <v>28.537644787644702</v>
      </c>
      <c r="Q1083">
        <v>3.2968413234804997E-2</v>
      </c>
    </row>
    <row r="1084" spans="1:17" hidden="1" x14ac:dyDescent="0.3">
      <c r="A1084" t="s">
        <v>2323</v>
      </c>
      <c r="B1084" t="s">
        <v>2324</v>
      </c>
      <c r="C1084" t="str">
        <f>IFERROR(VLOOKUP(Table1[[#This Row],[Ticker]],[1]!Table2[[Symbol]:[Industry]],2,FALSE),"-")</f>
        <v>-</v>
      </c>
      <c r="D1084" t="s">
        <v>136</v>
      </c>
      <c r="E1084">
        <v>2176.0142803619901</v>
      </c>
      <c r="F1084">
        <v>272.22000000000003</v>
      </c>
      <c r="G1084">
        <v>450.16318998551799</v>
      </c>
      <c r="H1084">
        <v>61.243851902667501</v>
      </c>
      <c r="I1084">
        <v>84.411718578831795</v>
      </c>
      <c r="J1084">
        <v>27.1032850622348</v>
      </c>
      <c r="K1084">
        <v>188.17722927975601</v>
      </c>
      <c r="L1084">
        <v>134.703039415755</v>
      </c>
      <c r="M1084">
        <v>77.331673349557605</v>
      </c>
      <c r="N1084">
        <v>2.82363441602029</v>
      </c>
      <c r="O1084">
        <v>9.4702813900521399</v>
      </c>
      <c r="P1084">
        <v>547.37217598097504</v>
      </c>
      <c r="Q1084">
        <v>0.15107757897167701</v>
      </c>
    </row>
    <row r="1085" spans="1:17" hidden="1" x14ac:dyDescent="0.3">
      <c r="A1085" t="s">
        <v>2325</v>
      </c>
      <c r="B1085" t="s">
        <v>2326</v>
      </c>
      <c r="C1085" t="str">
        <f>IFERROR(VLOOKUP(Table1[[#This Row],[Ticker]],[1]!Table2[[Symbol]:[Industry]],2,FALSE),"-")</f>
        <v>-</v>
      </c>
      <c r="D1085" t="s">
        <v>1136</v>
      </c>
      <c r="E1085">
        <v>2169.3894400700001</v>
      </c>
      <c r="F1085">
        <v>763.45</v>
      </c>
      <c r="G1085">
        <v>-13.8127017197324</v>
      </c>
      <c r="H1085">
        <v>-7.2328929090068197</v>
      </c>
      <c r="I1085">
        <v>-37.428699575924099</v>
      </c>
      <c r="J1085">
        <v>0.10927835689097599</v>
      </c>
      <c r="K1085">
        <v>816.92824900065705</v>
      </c>
      <c r="L1085">
        <v>833.99915521873902</v>
      </c>
      <c r="M1085">
        <v>37.336431762313602</v>
      </c>
      <c r="N1085">
        <v>0.88920409899402997</v>
      </c>
      <c r="O1085">
        <v>50.756434606064502</v>
      </c>
      <c r="P1085">
        <v>28.732821853132101</v>
      </c>
      <c r="Q1085">
        <v>6.1607177759339998E-3</v>
      </c>
    </row>
    <row r="1086" spans="1:17" hidden="1" x14ac:dyDescent="0.3">
      <c r="A1086" t="s">
        <v>2327</v>
      </c>
      <c r="B1086" t="s">
        <v>2328</v>
      </c>
      <c r="C1086" t="str">
        <f>IFERROR(VLOOKUP(Table1[[#This Row],[Ticker]],[1]!Table2[[Symbol]:[Industry]],2,FALSE),"-")</f>
        <v>-</v>
      </c>
      <c r="D1086" t="s">
        <v>1512</v>
      </c>
      <c r="E1086">
        <v>2163.0349999999999</v>
      </c>
      <c r="F1086">
        <v>134.35</v>
      </c>
      <c r="G1086">
        <v>82.301984255538699</v>
      </c>
      <c r="H1086">
        <v>70.8370403474662</v>
      </c>
      <c r="I1086">
        <v>84.319323216618002</v>
      </c>
      <c r="J1086">
        <v>49.744093279647998</v>
      </c>
      <c r="K1086">
        <v>95.034563610239303</v>
      </c>
      <c r="L1086">
        <v>78.267259106457601</v>
      </c>
      <c r="M1086">
        <v>78.521412972915698</v>
      </c>
      <c r="N1086">
        <v>5.0202275584919303</v>
      </c>
      <c r="O1086">
        <v>13.137327874953399</v>
      </c>
      <c r="P1086">
        <v>158.31570851759199</v>
      </c>
      <c r="Q1086">
        <v>0.173707605911299</v>
      </c>
    </row>
    <row r="1087" spans="1:17" hidden="1" x14ac:dyDescent="0.3">
      <c r="A1087" t="s">
        <v>2329</v>
      </c>
      <c r="B1087" t="s">
        <v>2330</v>
      </c>
      <c r="C1087" t="str">
        <f>IFERROR(VLOOKUP(Table1[[#This Row],[Ticker]],[1]!Table2[[Symbol]:[Industry]],2,FALSE),"-")</f>
        <v>-</v>
      </c>
      <c r="D1087" t="s">
        <v>212</v>
      </c>
      <c r="E1087">
        <v>2160.5894469250002</v>
      </c>
      <c r="F1087">
        <v>1513.25</v>
      </c>
      <c r="G1087">
        <v>43.268343313649503</v>
      </c>
      <c r="H1087">
        <v>-10.349332508024901</v>
      </c>
      <c r="I1087">
        <v>19.313357771186201</v>
      </c>
      <c r="J1087">
        <v>-5.3014895032405702</v>
      </c>
      <c r="K1087">
        <v>1534.9356315862001</v>
      </c>
      <c r="L1087">
        <v>1301.9578625706999</v>
      </c>
      <c r="M1087">
        <v>22.224538849203</v>
      </c>
      <c r="N1087">
        <v>0.27714723844196798</v>
      </c>
      <c r="O1087">
        <v>24.566330745085001</v>
      </c>
      <c r="P1087">
        <v>69.068767107982794</v>
      </c>
      <c r="Q1087">
        <v>7.7990569897153E-2</v>
      </c>
    </row>
    <row r="1088" spans="1:17" hidden="1" x14ac:dyDescent="0.3">
      <c r="A1088" t="s">
        <v>2331</v>
      </c>
      <c r="B1088" t="s">
        <v>2332</v>
      </c>
      <c r="C1088" t="str">
        <f>IFERROR(VLOOKUP(Table1[[#This Row],[Ticker]],[1]!Table2[[Symbol]:[Industry]],2,FALSE),"-")</f>
        <v>-</v>
      </c>
      <c r="D1088" t="s">
        <v>296</v>
      </c>
      <c r="E1088">
        <v>2158.110394546</v>
      </c>
      <c r="F1088">
        <v>84.86</v>
      </c>
      <c r="G1088">
        <v>-20.752136862606999</v>
      </c>
      <c r="H1088">
        <v>6.2450453148134804</v>
      </c>
      <c r="I1088">
        <v>-10.5037172372803</v>
      </c>
      <c r="J1088">
        <v>3.1646115075128201</v>
      </c>
      <c r="K1088">
        <v>83.4602771409333</v>
      </c>
      <c r="L1088">
        <v>84.056158567607397</v>
      </c>
      <c r="M1088">
        <v>49.096024178998697</v>
      </c>
      <c r="N1088">
        <v>2.0368054244049398</v>
      </c>
      <c r="O1088">
        <v>23.144001885458302</v>
      </c>
      <c r="P1088">
        <v>18.851540616246499</v>
      </c>
      <c r="Q1088">
        <v>-2.8436972677362001E-2</v>
      </c>
    </row>
    <row r="1089" spans="1:17" hidden="1" x14ac:dyDescent="0.3">
      <c r="A1089" t="s">
        <v>2333</v>
      </c>
      <c r="B1089" t="s">
        <v>2334</v>
      </c>
      <c r="C1089" t="str">
        <f>IFERROR(VLOOKUP(Table1[[#This Row],[Ticker]],[1]!Table2[[Symbol]:[Industry]],2,FALSE),"-")</f>
        <v>-</v>
      </c>
      <c r="D1089" t="s">
        <v>130</v>
      </c>
      <c r="E1089">
        <v>2157.98966544</v>
      </c>
      <c r="F1089">
        <v>264.8</v>
      </c>
      <c r="G1089">
        <v>19.3595582647072</v>
      </c>
      <c r="H1089">
        <v>-14.337689140044001</v>
      </c>
      <c r="I1089">
        <v>10.1134065551988</v>
      </c>
      <c r="J1089">
        <v>-5.1098872711759</v>
      </c>
      <c r="K1089">
        <v>291.11427503104198</v>
      </c>
      <c r="L1089">
        <v>253.755359995276</v>
      </c>
      <c r="M1089">
        <v>16.516791765315102</v>
      </c>
      <c r="N1089">
        <v>0.62214738490799704</v>
      </c>
      <c r="O1089">
        <v>28.4743202416918</v>
      </c>
      <c r="P1089">
        <v>51.487414187642997</v>
      </c>
      <c r="Q1089">
        <v>6.1966372575158003E-2</v>
      </c>
    </row>
    <row r="1090" spans="1:17" hidden="1" x14ac:dyDescent="0.3">
      <c r="A1090" t="s">
        <v>2335</v>
      </c>
      <c r="B1090" t="s">
        <v>2336</v>
      </c>
      <c r="C1090" t="str">
        <f>IFERROR(VLOOKUP(Table1[[#This Row],[Ticker]],[1]!Table2[[Symbol]:[Industry]],2,FALSE),"-")</f>
        <v>-</v>
      </c>
      <c r="D1090" t="s">
        <v>265</v>
      </c>
      <c r="E1090">
        <v>2154.2498747999998</v>
      </c>
      <c r="F1090">
        <v>597.75</v>
      </c>
      <c r="G1090">
        <v>-2.2958253631455898</v>
      </c>
      <c r="H1090">
        <v>-6.5998770761638497</v>
      </c>
      <c r="I1090">
        <v>-24.003088276299898</v>
      </c>
      <c r="J1090">
        <v>1.1936061020095201</v>
      </c>
      <c r="K1090">
        <v>631.57131184001196</v>
      </c>
      <c r="L1090">
        <v>608.86264328098798</v>
      </c>
      <c r="M1090">
        <v>34.681691977850598</v>
      </c>
      <c r="N1090">
        <v>0.63191814752169095</v>
      </c>
      <c r="O1090">
        <v>56.419907988289403</v>
      </c>
      <c r="P1090">
        <v>39.791861552853099</v>
      </c>
      <c r="Q1090">
        <v>3.2074116926901E-2</v>
      </c>
    </row>
    <row r="1091" spans="1:17" hidden="1" x14ac:dyDescent="0.3">
      <c r="A1091" t="s">
        <v>2337</v>
      </c>
      <c r="B1091" t="s">
        <v>2338</v>
      </c>
      <c r="C1091" t="str">
        <f>IFERROR(VLOOKUP(Table1[[#This Row],[Ticker]],[1]!Table2[[Symbol]:[Industry]],2,FALSE),"-")</f>
        <v>-</v>
      </c>
      <c r="D1091" t="s">
        <v>212</v>
      </c>
      <c r="E1091">
        <v>2151.5346682499999</v>
      </c>
      <c r="F1091">
        <v>348.55</v>
      </c>
      <c r="G1091">
        <v>76.012517070353994</v>
      </c>
      <c r="H1091">
        <v>3.0059646502551098</v>
      </c>
      <c r="I1091">
        <v>18.594057310365599</v>
      </c>
      <c r="J1091">
        <v>-8.0745331437934206E-2</v>
      </c>
      <c r="K1091">
        <v>338.48238107479898</v>
      </c>
      <c r="L1091">
        <v>285.01548332759302</v>
      </c>
      <c r="M1091">
        <v>39.732822100562402</v>
      </c>
      <c r="N1091">
        <v>1.11483222661353</v>
      </c>
      <c r="O1091">
        <v>13.556161239420399</v>
      </c>
      <c r="P1091">
        <v>102.186901792447</v>
      </c>
      <c r="Q1091">
        <v>0.15046527220700201</v>
      </c>
    </row>
    <row r="1092" spans="1:17" hidden="1" x14ac:dyDescent="0.3">
      <c r="A1092" t="s">
        <v>2339</v>
      </c>
      <c r="B1092" t="s">
        <v>2340</v>
      </c>
      <c r="C1092" t="str">
        <f>IFERROR(VLOOKUP(Table1[[#This Row],[Ticker]],[1]!Table2[[Symbol]:[Industry]],2,FALSE),"-")</f>
        <v>-</v>
      </c>
      <c r="D1092" t="s">
        <v>770</v>
      </c>
      <c r="E1092">
        <v>2151.365061172</v>
      </c>
      <c r="F1092">
        <v>19.96</v>
      </c>
      <c r="G1092">
        <v>10.580158829032101</v>
      </c>
      <c r="H1092">
        <v>-9.3022436463026992</v>
      </c>
      <c r="I1092">
        <v>-38.249500865416898</v>
      </c>
      <c r="J1092">
        <v>-3.2031703322009002</v>
      </c>
      <c r="K1092">
        <v>22.339059627530499</v>
      </c>
      <c r="L1092">
        <v>22.273317309322302</v>
      </c>
      <c r="M1092">
        <v>25.706314527140702</v>
      </c>
      <c r="N1092">
        <v>1.0007768096255001</v>
      </c>
      <c r="O1092">
        <v>61.3226452905811</v>
      </c>
      <c r="P1092">
        <v>37.1821305841924</v>
      </c>
      <c r="Q1092">
        <v>-4.4535150234915999E-2</v>
      </c>
    </row>
    <row r="1093" spans="1:17" hidden="1" x14ac:dyDescent="0.3">
      <c r="A1093" t="s">
        <v>2341</v>
      </c>
      <c r="B1093" t="s">
        <v>2342</v>
      </c>
      <c r="C1093" t="str">
        <f>IFERROR(VLOOKUP(Table1[[#This Row],[Ticker]],[1]!Table2[[Symbol]:[Industry]],2,FALSE),"-")</f>
        <v>-</v>
      </c>
      <c r="D1093" t="s">
        <v>533</v>
      </c>
      <c r="E1093">
        <v>2150.5810708979998</v>
      </c>
      <c r="F1093">
        <v>119.47</v>
      </c>
      <c r="G1093">
        <v>62.540004195634701</v>
      </c>
      <c r="H1093">
        <v>-8.8773127696308496</v>
      </c>
      <c r="I1093">
        <v>-8.6321022783604899</v>
      </c>
      <c r="J1093">
        <v>-4.9980657593543896</v>
      </c>
      <c r="K1093">
        <v>122.873523688848</v>
      </c>
      <c r="L1093">
        <v>107.085687520962</v>
      </c>
      <c r="M1093">
        <v>30.6370575150588</v>
      </c>
      <c r="N1093">
        <v>0.50376957031571901</v>
      </c>
      <c r="O1093">
        <v>24.717502301833001</v>
      </c>
      <c r="P1093">
        <v>94.102355808285907</v>
      </c>
      <c r="Q1093">
        <v>4.9417000873727003E-2</v>
      </c>
    </row>
    <row r="1094" spans="1:17" hidden="1" x14ac:dyDescent="0.3">
      <c r="A1094" t="s">
        <v>2343</v>
      </c>
      <c r="B1094" t="s">
        <v>2344</v>
      </c>
      <c r="C1094" t="str">
        <f>IFERROR(VLOOKUP(Table1[[#This Row],[Ticker]],[1]!Table2[[Symbol]:[Industry]],2,FALSE),"-")</f>
        <v>-</v>
      </c>
      <c r="D1094" t="s">
        <v>166</v>
      </c>
      <c r="E1094">
        <v>2145.6224999999999</v>
      </c>
      <c r="F1094">
        <v>2151</v>
      </c>
      <c r="G1094">
        <v>1.7894110189243999</v>
      </c>
      <c r="H1094">
        <v>-14.693940879866201</v>
      </c>
      <c r="I1094">
        <v>-4.0986065955537399</v>
      </c>
      <c r="J1094">
        <v>3.74132450916973</v>
      </c>
      <c r="K1094">
        <v>2157.0363846006298</v>
      </c>
      <c r="L1094">
        <v>2067.60774230474</v>
      </c>
      <c r="M1094">
        <v>50.829281473830903</v>
      </c>
      <c r="N1094">
        <v>1.0124563575860801</v>
      </c>
      <c r="O1094">
        <v>29.1817759181775</v>
      </c>
      <c r="P1094">
        <v>27.278106508875702</v>
      </c>
      <c r="Q1094">
        <v>0.163884319628334</v>
      </c>
    </row>
    <row r="1095" spans="1:17" hidden="1" x14ac:dyDescent="0.3">
      <c r="A1095" t="s">
        <v>2345</v>
      </c>
      <c r="B1095" t="s">
        <v>2346</v>
      </c>
      <c r="C1095" t="str">
        <f>IFERROR(VLOOKUP(Table1[[#This Row],[Ticker]],[1]!Table2[[Symbol]:[Industry]],2,FALSE),"-")</f>
        <v>-</v>
      </c>
      <c r="D1095" t="s">
        <v>166</v>
      </c>
      <c r="E1095">
        <v>2143.14444624</v>
      </c>
      <c r="F1095">
        <v>1422.4</v>
      </c>
      <c r="G1095">
        <v>132.230351071478</v>
      </c>
      <c r="H1095">
        <v>-8.0593737683707207</v>
      </c>
      <c r="I1095">
        <v>120.511840926907</v>
      </c>
      <c r="J1095">
        <v>-0.94650595852114605</v>
      </c>
      <c r="K1095">
        <v>1443.80740214563</v>
      </c>
      <c r="L1095">
        <v>1111.6966594568801</v>
      </c>
      <c r="M1095">
        <v>28.5100068290111</v>
      </c>
      <c r="N1095">
        <v>0.58638457041949499</v>
      </c>
      <c r="O1095">
        <v>25.3550337457817</v>
      </c>
      <c r="P1095">
        <v>167.61994355597301</v>
      </c>
      <c r="Q1095">
        <v>7.9559627533102001E-2</v>
      </c>
    </row>
    <row r="1096" spans="1:17" hidden="1" x14ac:dyDescent="0.3">
      <c r="A1096" t="s">
        <v>2347</v>
      </c>
      <c r="B1096" t="s">
        <v>2348</v>
      </c>
      <c r="C1096" t="str">
        <f>IFERROR(VLOOKUP(Table1[[#This Row],[Ticker]],[1]!Table2[[Symbol]:[Industry]],2,FALSE),"-")</f>
        <v>-</v>
      </c>
      <c r="D1096" t="s">
        <v>251</v>
      </c>
      <c r="E1096">
        <v>2140.80410003</v>
      </c>
      <c r="F1096">
        <v>4168.1000000000004</v>
      </c>
      <c r="G1096">
        <v>38.651746004025298</v>
      </c>
      <c r="H1096">
        <v>-7.5540205315072901</v>
      </c>
      <c r="I1096">
        <v>19.519442091765299</v>
      </c>
      <c r="J1096">
        <v>-2.84399799108441</v>
      </c>
      <c r="K1096">
        <v>4119.6995115593099</v>
      </c>
      <c r="L1096">
        <v>3486.720965169</v>
      </c>
      <c r="M1096">
        <v>32.314011532770401</v>
      </c>
      <c r="N1096">
        <v>0.59961572295671595</v>
      </c>
      <c r="O1096">
        <v>14.560591156642101</v>
      </c>
      <c r="P1096">
        <v>77.328228036587902</v>
      </c>
      <c r="Q1096">
        <v>8.1823840374121007E-2</v>
      </c>
    </row>
    <row r="1097" spans="1:17" hidden="1" x14ac:dyDescent="0.3">
      <c r="A1097" t="s">
        <v>2349</v>
      </c>
      <c r="B1097" t="s">
        <v>2350</v>
      </c>
      <c r="C1097" t="str">
        <f>IFERROR(VLOOKUP(Table1[[#This Row],[Ticker]],[1]!Table2[[Symbol]:[Industry]],2,FALSE),"-")</f>
        <v>-</v>
      </c>
      <c r="D1097" t="s">
        <v>248</v>
      </c>
      <c r="E1097">
        <v>2133.7584113759999</v>
      </c>
      <c r="F1097">
        <v>109.43</v>
      </c>
      <c r="G1097">
        <v>-37.838234259385899</v>
      </c>
      <c r="H1097">
        <v>-0.877919682139635</v>
      </c>
      <c r="I1097">
        <v>-4.5901384788740396</v>
      </c>
      <c r="J1097">
        <v>6.0368321803762504</v>
      </c>
      <c r="K1097">
        <v>115.55552655235201</v>
      </c>
      <c r="L1097">
        <v>113.909168197726</v>
      </c>
      <c r="M1097">
        <v>36.749467025087696</v>
      </c>
      <c r="N1097">
        <v>0.93485404962345697</v>
      </c>
      <c r="O1097">
        <v>42.556885680343498</v>
      </c>
      <c r="P1097">
        <v>26.5671987046033</v>
      </c>
      <c r="Q1097">
        <v>0.18088325503453001</v>
      </c>
    </row>
    <row r="1098" spans="1:17" hidden="1" x14ac:dyDescent="0.3">
      <c r="A1098" t="s">
        <v>2351</v>
      </c>
      <c r="B1098" t="s">
        <v>2352</v>
      </c>
      <c r="C1098" t="str">
        <f>IFERROR(VLOOKUP(Table1[[#This Row],[Ticker]],[1]!Table2[[Symbol]:[Industry]],2,FALSE),"-")</f>
        <v>-</v>
      </c>
      <c r="D1098" t="s">
        <v>46</v>
      </c>
      <c r="E1098">
        <v>2132.4369503399998</v>
      </c>
      <c r="F1098">
        <v>508.35</v>
      </c>
      <c r="G1098">
        <v>-20.647844643306801</v>
      </c>
      <c r="H1098">
        <v>-16.596117068269901</v>
      </c>
      <c r="I1098">
        <v>-43.470017858422402</v>
      </c>
      <c r="J1098">
        <v>-6.92007885264408</v>
      </c>
      <c r="K1098">
        <v>562.34413000114205</v>
      </c>
      <c r="L1098">
        <v>570.81799723235099</v>
      </c>
      <c r="M1098">
        <v>26.9125944032027</v>
      </c>
      <c r="N1098">
        <v>0.83173069755653894</v>
      </c>
      <c r="O1098">
        <v>67.207632536638101</v>
      </c>
      <c r="P1098">
        <v>17.5239856663969</v>
      </c>
      <c r="Q1098">
        <v>0.157641596018229</v>
      </c>
    </row>
    <row r="1099" spans="1:17" hidden="1" x14ac:dyDescent="0.3">
      <c r="A1099" t="s">
        <v>2353</v>
      </c>
      <c r="B1099" t="s">
        <v>2354</v>
      </c>
      <c r="C1099" t="str">
        <f>IFERROR(VLOOKUP(Table1[[#This Row],[Ticker]],[1]!Table2[[Symbol]:[Industry]],2,FALSE),"-")</f>
        <v>-</v>
      </c>
      <c r="D1099" t="s">
        <v>51</v>
      </c>
      <c r="E1099">
        <v>2121.9849666</v>
      </c>
      <c r="F1099">
        <v>230.55</v>
      </c>
      <c r="G1099">
        <v>19.625262542083998</v>
      </c>
      <c r="H1099">
        <v>9.9834672145524905</v>
      </c>
      <c r="I1099">
        <v>-8.9725112037872705</v>
      </c>
      <c r="J1099">
        <v>-6.1666751559813999</v>
      </c>
      <c r="K1099">
        <v>227.41766690811301</v>
      </c>
      <c r="L1099">
        <v>207.37156819618701</v>
      </c>
      <c r="M1099">
        <v>37.728716864590602</v>
      </c>
      <c r="N1099">
        <v>2.1606633736577399</v>
      </c>
      <c r="O1099">
        <v>18.130557362828</v>
      </c>
      <c r="P1099">
        <v>62.3591549295774</v>
      </c>
      <c r="Q1099">
        <v>6.9466092599439005E-2</v>
      </c>
    </row>
    <row r="1100" spans="1:17" hidden="1" x14ac:dyDescent="0.3">
      <c r="A1100" t="s">
        <v>2355</v>
      </c>
      <c r="B1100" t="s">
        <v>2356</v>
      </c>
      <c r="C1100" t="str">
        <f>IFERROR(VLOOKUP(Table1[[#This Row],[Ticker]],[1]!Table2[[Symbol]:[Industry]],2,FALSE),"-")</f>
        <v>-</v>
      </c>
      <c r="D1100" t="s">
        <v>101</v>
      </c>
      <c r="E1100">
        <v>2115.4216183889998</v>
      </c>
      <c r="F1100">
        <v>21.57</v>
      </c>
      <c r="G1100">
        <v>31.1863239058282</v>
      </c>
      <c r="H1100">
        <v>-3.7352557731570899</v>
      </c>
      <c r="I1100">
        <v>-40.494408122539902</v>
      </c>
      <c r="J1100">
        <v>1.2221577406998501</v>
      </c>
      <c r="K1100">
        <v>21.117051106812301</v>
      </c>
      <c r="L1100">
        <v>19.944276634089601</v>
      </c>
      <c r="M1100">
        <v>52.503020109560602</v>
      </c>
      <c r="N1100">
        <v>1.4355806941138101</v>
      </c>
      <c r="O1100">
        <v>59.712563745943399</v>
      </c>
      <c r="P1100">
        <v>79.004149377593293</v>
      </c>
      <c r="Q1100">
        <v>0.15106308521439499</v>
      </c>
    </row>
    <row r="1101" spans="1:17" hidden="1" x14ac:dyDescent="0.3">
      <c r="A1101" t="s">
        <v>2357</v>
      </c>
      <c r="B1101" t="s">
        <v>2358</v>
      </c>
      <c r="C1101" t="str">
        <f>IFERROR(VLOOKUP(Table1[[#This Row],[Ticker]],[1]!Table2[[Symbol]:[Industry]],2,FALSE),"-")</f>
        <v>-</v>
      </c>
      <c r="D1101" t="s">
        <v>603</v>
      </c>
      <c r="E1101">
        <v>2097.49230678</v>
      </c>
      <c r="F1101">
        <v>313.3</v>
      </c>
      <c r="G1101">
        <v>-12.5757877864914</v>
      </c>
      <c r="H1101">
        <v>0.51658405486970804</v>
      </c>
      <c r="I1101">
        <v>-19.4569546401301</v>
      </c>
      <c r="J1101">
        <v>0.260107317568678</v>
      </c>
      <c r="K1101">
        <v>308.72523139235699</v>
      </c>
      <c r="L1101">
        <v>308.82322580453001</v>
      </c>
      <c r="M1101">
        <v>47.854267680980001</v>
      </c>
      <c r="N1101">
        <v>1.2413770235827399</v>
      </c>
      <c r="O1101">
        <v>22.8534950526651</v>
      </c>
      <c r="P1101">
        <v>33.149171270718199</v>
      </c>
    </row>
    <row r="1102" spans="1:17" hidden="1" x14ac:dyDescent="0.3">
      <c r="A1102" t="s">
        <v>2359</v>
      </c>
      <c r="B1102" t="s">
        <v>2360</v>
      </c>
      <c r="C1102" t="str">
        <f>IFERROR(VLOOKUP(Table1[[#This Row],[Ticker]],[1]!Table2[[Symbol]:[Industry]],2,FALSE),"-")</f>
        <v>-</v>
      </c>
      <c r="D1102" t="s">
        <v>701</v>
      </c>
      <c r="E1102">
        <v>2094.1775886999999</v>
      </c>
      <c r="F1102">
        <v>332.05</v>
      </c>
      <c r="G1102">
        <v>1.10655549679409</v>
      </c>
      <c r="H1102">
        <v>-2.83342928913883</v>
      </c>
      <c r="I1102">
        <v>-10.979214764801</v>
      </c>
      <c r="J1102">
        <v>4.0363690546578699</v>
      </c>
      <c r="K1102">
        <v>343.35233281452702</v>
      </c>
      <c r="L1102">
        <v>332.17696032727002</v>
      </c>
      <c r="M1102">
        <v>30.1384832529933</v>
      </c>
      <c r="N1102">
        <v>0.64860906820082898</v>
      </c>
      <c r="O1102">
        <v>27.044119861466601</v>
      </c>
      <c r="P1102">
        <v>29.328140214216099</v>
      </c>
      <c r="Q1102">
        <v>5.0393495345917999E-2</v>
      </c>
    </row>
    <row r="1103" spans="1:17" hidden="1" x14ac:dyDescent="0.3">
      <c r="A1103" t="s">
        <v>1725</v>
      </c>
      <c r="B1103" t="s">
        <v>2361</v>
      </c>
      <c r="C1103" t="str">
        <f>IFERROR(VLOOKUP(Table1[[#This Row],[Ticker]],[1]!Table2[[Symbol]:[Industry]],2,FALSE),"-")</f>
        <v>-</v>
      </c>
      <c r="D1103" t="s">
        <v>1727</v>
      </c>
      <c r="E1103">
        <v>2091.9342556299998</v>
      </c>
      <c r="F1103">
        <v>35.22</v>
      </c>
      <c r="G1103">
        <v>3.3050122831983799</v>
      </c>
      <c r="H1103">
        <v>-15.2949381421026</v>
      </c>
      <c r="I1103">
        <v>-17.449921598628301</v>
      </c>
      <c r="J1103">
        <v>-11.1581727131714</v>
      </c>
      <c r="K1103">
        <v>39.160842455960598</v>
      </c>
      <c r="L1103">
        <v>34.787811847545697</v>
      </c>
      <c r="M1103">
        <v>49.333103027404697</v>
      </c>
      <c r="N1103">
        <v>0.79716017546373497</v>
      </c>
      <c r="O1103">
        <v>30.465644520159</v>
      </c>
      <c r="P1103">
        <v>32.655367231638401</v>
      </c>
      <c r="Q1103">
        <v>7.0291434656782004E-2</v>
      </c>
    </row>
    <row r="1104" spans="1:17" hidden="1" x14ac:dyDescent="0.3">
      <c r="A1104" t="s">
        <v>2362</v>
      </c>
      <c r="B1104" t="s">
        <v>2363</v>
      </c>
      <c r="C1104" t="str">
        <f>IFERROR(VLOOKUP(Table1[[#This Row],[Ticker]],[1]!Table2[[Symbol]:[Industry]],2,FALSE),"-")</f>
        <v>-</v>
      </c>
      <c r="D1104" t="s">
        <v>265</v>
      </c>
      <c r="E1104">
        <v>2089.4047578</v>
      </c>
      <c r="F1104">
        <v>377.1</v>
      </c>
      <c r="G1104">
        <v>227.26695336396901</v>
      </c>
      <c r="H1104">
        <v>31.5448168428386</v>
      </c>
      <c r="I1104">
        <v>67.260862993919602</v>
      </c>
      <c r="J1104">
        <v>5.3915659183388902</v>
      </c>
      <c r="K1104">
        <v>305.60420837893503</v>
      </c>
      <c r="L1104">
        <v>223.86104127725901</v>
      </c>
      <c r="M1104">
        <v>52.231132114574798</v>
      </c>
      <c r="N1104">
        <v>1.7527747866660199</v>
      </c>
      <c r="O1104">
        <v>16.3351896048793</v>
      </c>
      <c r="P1104">
        <v>305.26598602901601</v>
      </c>
      <c r="Q1104">
        <v>0.144135722207307</v>
      </c>
    </row>
    <row r="1105" spans="1:17" hidden="1" x14ac:dyDescent="0.3">
      <c r="A1105" t="s">
        <v>2364</v>
      </c>
      <c r="B1105" t="s">
        <v>2365</v>
      </c>
      <c r="C1105" t="str">
        <f>IFERROR(VLOOKUP(Table1[[#This Row],[Ticker]],[1]!Table2[[Symbol]:[Industry]],2,FALSE),"-")</f>
        <v>-</v>
      </c>
      <c r="D1105" t="s">
        <v>219</v>
      </c>
      <c r="E1105">
        <v>2084.9920322500002</v>
      </c>
      <c r="F1105">
        <v>553.1</v>
      </c>
      <c r="G1105">
        <v>3.6794180054942398</v>
      </c>
      <c r="H1105">
        <v>-0.89682978279591596</v>
      </c>
      <c r="I1105">
        <v>11.540902622777899</v>
      </c>
      <c r="J1105">
        <v>-4.5033144814588697</v>
      </c>
      <c r="K1105">
        <v>547.41340674481296</v>
      </c>
      <c r="L1105">
        <v>470.74064707963697</v>
      </c>
      <c r="M1105">
        <v>32.901139170043798</v>
      </c>
      <c r="N1105">
        <v>0.456389308960923</v>
      </c>
      <c r="O1105">
        <v>20.122943409871599</v>
      </c>
      <c r="P1105">
        <v>61.9145199063231</v>
      </c>
      <c r="Q1105">
        <v>0.11940536489173501</v>
      </c>
    </row>
    <row r="1106" spans="1:17" hidden="1" x14ac:dyDescent="0.3">
      <c r="A1106" t="s">
        <v>2366</v>
      </c>
      <c r="B1106" t="s">
        <v>2367</v>
      </c>
      <c r="C1106" t="str">
        <f>IFERROR(VLOOKUP(Table1[[#This Row],[Ticker]],[1]!Table2[[Symbol]:[Industry]],2,FALSE),"-")</f>
        <v>-</v>
      </c>
      <c r="D1106" t="s">
        <v>371</v>
      </c>
      <c r="E1106">
        <v>2084.0306353750002</v>
      </c>
      <c r="F1106">
        <v>872.95</v>
      </c>
      <c r="G1106">
        <v>-22.580931843366599</v>
      </c>
      <c r="H1106">
        <v>-5.1270513320610496</v>
      </c>
      <c r="I1106">
        <v>-40.060354594203702</v>
      </c>
      <c r="J1106">
        <v>-1.78020427905128</v>
      </c>
      <c r="K1106">
        <v>893.25860783886105</v>
      </c>
      <c r="L1106">
        <v>933.42891082378299</v>
      </c>
      <c r="M1106">
        <v>45.402802156617902</v>
      </c>
      <c r="N1106">
        <v>1.07501934303816</v>
      </c>
      <c r="O1106">
        <v>66.103442350649999</v>
      </c>
      <c r="P1106">
        <v>16.907727333601098</v>
      </c>
      <c r="Q1106">
        <v>2.4511856916630001E-3</v>
      </c>
    </row>
    <row r="1107" spans="1:17" x14ac:dyDescent="0.3">
      <c r="A1107" t="s">
        <v>2368</v>
      </c>
      <c r="B1107" t="s">
        <v>2369</v>
      </c>
      <c r="C1107" t="str">
        <f>IFERROR(VLOOKUP(Table1[[#This Row],[Ticker]],[1]!Table2[[Symbol]:[Industry]],2,FALSE),"-")</f>
        <v>-</v>
      </c>
      <c r="D1107" t="s">
        <v>274</v>
      </c>
      <c r="E1107">
        <v>2073.6485798599901</v>
      </c>
      <c r="F1107">
        <v>642.20000000000005</v>
      </c>
      <c r="G1107">
        <v>-0.13995985849860301</v>
      </c>
      <c r="H1107">
        <v>-2.7542997144602799</v>
      </c>
      <c r="I1107">
        <v>-19.2937842529841</v>
      </c>
      <c r="J1107">
        <v>-3.0697512838046301</v>
      </c>
      <c r="K1107">
        <v>646.20918327566699</v>
      </c>
      <c r="L1107">
        <v>628.85846899823298</v>
      </c>
      <c r="M1107">
        <v>33.666600829890903</v>
      </c>
      <c r="N1107">
        <v>0.70867444295134596</v>
      </c>
      <c r="O1107">
        <v>19.573341638118901</v>
      </c>
      <c r="P1107">
        <v>33.208877826177101</v>
      </c>
      <c r="Q1107">
        <v>-6.1224376555163003E-2</v>
      </c>
    </row>
    <row r="1108" spans="1:17" hidden="1" x14ac:dyDescent="0.3">
      <c r="A1108" t="s">
        <v>2370</v>
      </c>
      <c r="B1108" t="s">
        <v>2371</v>
      </c>
      <c r="C1108" t="str">
        <f>IFERROR(VLOOKUP(Table1[[#This Row],[Ticker]],[1]!Table2[[Symbol]:[Industry]],2,FALSE),"-")</f>
        <v>-</v>
      </c>
      <c r="D1108" t="s">
        <v>1512</v>
      </c>
      <c r="E1108">
        <v>2060.5412526499999</v>
      </c>
      <c r="F1108">
        <v>288.7</v>
      </c>
      <c r="G1108">
        <v>12.5447553489507</v>
      </c>
      <c r="H1108">
        <v>10.533237377527801</v>
      </c>
      <c r="I1108">
        <v>-1.84480784066606</v>
      </c>
      <c r="J1108">
        <v>10.7288573175686</v>
      </c>
      <c r="K1108">
        <v>248.033259751272</v>
      </c>
      <c r="L1108">
        <v>224.816952800313</v>
      </c>
      <c r="M1108">
        <v>53.733187425310199</v>
      </c>
      <c r="N1108">
        <v>0.59289925891610795</v>
      </c>
      <c r="O1108">
        <v>16.695531693799701</v>
      </c>
      <c r="P1108">
        <v>113.85185185185099</v>
      </c>
      <c r="Q1108">
        <v>7.7319155759330002E-2</v>
      </c>
    </row>
    <row r="1109" spans="1:17" hidden="1" x14ac:dyDescent="0.3">
      <c r="A1109" t="s">
        <v>2372</v>
      </c>
      <c r="B1109" t="s">
        <v>2373</v>
      </c>
      <c r="C1109" t="str">
        <f>IFERROR(VLOOKUP(Table1[[#This Row],[Ticker]],[1]!Table2[[Symbol]:[Industry]],2,FALSE),"-")</f>
        <v>-</v>
      </c>
      <c r="D1109" t="s">
        <v>51</v>
      </c>
      <c r="E1109">
        <v>2053.75313052</v>
      </c>
      <c r="F1109">
        <v>710.85</v>
      </c>
      <c r="G1109">
        <v>-12.405231067112799</v>
      </c>
      <c r="H1109">
        <v>-5.2865077242412202</v>
      </c>
      <c r="I1109">
        <v>14.681929794399601</v>
      </c>
      <c r="J1109">
        <v>1.84246939344364</v>
      </c>
      <c r="K1109">
        <v>743.42519334686403</v>
      </c>
      <c r="L1109">
        <v>688.26819529538295</v>
      </c>
      <c r="M1109">
        <v>27.369233755423</v>
      </c>
      <c r="N1109">
        <v>0.75846199114008095</v>
      </c>
      <c r="O1109">
        <v>16.0793416332559</v>
      </c>
      <c r="P1109">
        <v>26.059585032807199</v>
      </c>
      <c r="Q1109">
        <v>-3.5250728499869002E-2</v>
      </c>
    </row>
    <row r="1110" spans="1:17" hidden="1" x14ac:dyDescent="0.3">
      <c r="A1110" t="s">
        <v>2374</v>
      </c>
      <c r="B1110" t="s">
        <v>2375</v>
      </c>
      <c r="C1110" t="str">
        <f>IFERROR(VLOOKUP(Table1[[#This Row],[Ticker]],[1]!Table2[[Symbol]:[Industry]],2,FALSE),"-")</f>
        <v>-</v>
      </c>
      <c r="D1110" t="s">
        <v>371</v>
      </c>
      <c r="E1110">
        <v>2051.0391045599999</v>
      </c>
      <c r="F1110">
        <v>841.65</v>
      </c>
      <c r="G1110">
        <v>-28.2364523471356</v>
      </c>
      <c r="H1110">
        <v>7.2275213357331296</v>
      </c>
      <c r="I1110">
        <v>-10.541706578688</v>
      </c>
      <c r="J1110">
        <v>-8.3481641768018306</v>
      </c>
      <c r="K1110">
        <v>819.44952739150096</v>
      </c>
      <c r="L1110">
        <v>795.17389861023003</v>
      </c>
      <c r="M1110">
        <v>36.008257257403102</v>
      </c>
      <c r="N1110">
        <v>0.999946987347197</v>
      </c>
      <c r="O1110">
        <v>29.507515000297001</v>
      </c>
      <c r="P1110">
        <v>30.599736209170601</v>
      </c>
      <c r="Q1110">
        <v>-6.9810201076925996E-2</v>
      </c>
    </row>
    <row r="1111" spans="1:17" hidden="1" x14ac:dyDescent="0.3">
      <c r="A1111" t="s">
        <v>2376</v>
      </c>
      <c r="B1111" t="s">
        <v>2377</v>
      </c>
      <c r="C1111" t="str">
        <f>IFERROR(VLOOKUP(Table1[[#This Row],[Ticker]],[1]!Table2[[Symbol]:[Industry]],2,FALSE),"-")</f>
        <v>-</v>
      </c>
      <c r="D1111" t="s">
        <v>296</v>
      </c>
      <c r="E1111">
        <v>2050.8904300200002</v>
      </c>
      <c r="F1111">
        <v>62.49</v>
      </c>
      <c r="G1111">
        <v>65.036568649504602</v>
      </c>
      <c r="H1111">
        <v>1.9013269733726701</v>
      </c>
      <c r="I1111">
        <v>-29.1899176436348</v>
      </c>
      <c r="J1111">
        <v>-5.0672681436859204</v>
      </c>
      <c r="K1111">
        <v>63.5098711639857</v>
      </c>
      <c r="L1111">
        <v>59.919222770625197</v>
      </c>
      <c r="M1111">
        <v>43.007623861928998</v>
      </c>
      <c r="N1111">
        <v>1.8345291441824401</v>
      </c>
      <c r="O1111">
        <v>53.4645543286925</v>
      </c>
      <c r="P1111">
        <v>107.36684917869501</v>
      </c>
      <c r="Q1111">
        <v>1.3581215524276E-2</v>
      </c>
    </row>
    <row r="1112" spans="1:17" hidden="1" x14ac:dyDescent="0.3">
      <c r="A1112" t="s">
        <v>2378</v>
      </c>
      <c r="B1112" t="s">
        <v>2379</v>
      </c>
      <c r="C1112" t="str">
        <f>IFERROR(VLOOKUP(Table1[[#This Row],[Ticker]],[1]!Table2[[Symbol]:[Industry]],2,FALSE),"-")</f>
        <v>-</v>
      </c>
      <c r="D1112" t="s">
        <v>929</v>
      </c>
      <c r="E1112">
        <v>2049.4958750400001</v>
      </c>
      <c r="F1112">
        <v>485.6</v>
      </c>
      <c r="G1112">
        <v>1753.6140481975001</v>
      </c>
      <c r="H1112">
        <v>15.093689910729999</v>
      </c>
      <c r="I1112">
        <v>764.13026004645405</v>
      </c>
      <c r="J1112">
        <v>24.898991193405401</v>
      </c>
      <c r="K1112">
        <v>337.03033669443897</v>
      </c>
      <c r="L1112">
        <v>189.05087770737299</v>
      </c>
      <c r="M1112">
        <v>91.293810262955702</v>
      </c>
      <c r="N1112">
        <v>2.0023950870597398</v>
      </c>
      <c r="O1112">
        <v>1.029654036242E-2</v>
      </c>
      <c r="P1112">
        <v>2011.3043478260799</v>
      </c>
      <c r="Q1112">
        <v>0.218058683458593</v>
      </c>
    </row>
    <row r="1113" spans="1:17" hidden="1" x14ac:dyDescent="0.3">
      <c r="A1113" t="s">
        <v>2380</v>
      </c>
      <c r="B1113" t="s">
        <v>2381</v>
      </c>
      <c r="C1113" t="str">
        <f>IFERROR(VLOOKUP(Table1[[#This Row],[Ticker]],[1]!Table2[[Symbol]:[Industry]],2,FALSE),"-")</f>
        <v>-</v>
      </c>
      <c r="D1113" t="s">
        <v>24</v>
      </c>
      <c r="E1113">
        <v>2032.5132402500001</v>
      </c>
      <c r="F1113">
        <v>191.3</v>
      </c>
      <c r="G1113">
        <v>-17.1532775726495</v>
      </c>
      <c r="H1113">
        <v>1.64036907976625</v>
      </c>
      <c r="I1113">
        <v>4.4948011640364802</v>
      </c>
      <c r="J1113">
        <v>3.9219348822058699</v>
      </c>
      <c r="K1113">
        <v>190.00481361313601</v>
      </c>
      <c r="L1113">
        <v>179.59996314925101</v>
      </c>
      <c r="M1113">
        <v>53.8240518289279</v>
      </c>
      <c r="N1113">
        <v>1.88766666713602</v>
      </c>
      <c r="O1113">
        <v>13.800313643491799</v>
      </c>
      <c r="P1113">
        <v>34.434293745607803</v>
      </c>
      <c r="Q1113">
        <v>6.4366620911839997E-3</v>
      </c>
    </row>
    <row r="1114" spans="1:17" hidden="1" x14ac:dyDescent="0.3">
      <c r="A1114" t="s">
        <v>2382</v>
      </c>
      <c r="B1114" t="s">
        <v>2383</v>
      </c>
      <c r="C1114" t="str">
        <f>IFERROR(VLOOKUP(Table1[[#This Row],[Ticker]],[1]!Table2[[Symbol]:[Industry]],2,FALSE),"-")</f>
        <v>-</v>
      </c>
      <c r="D1114" t="s">
        <v>133</v>
      </c>
      <c r="E1114">
        <v>2029.37706548499</v>
      </c>
      <c r="F1114">
        <v>1573.55</v>
      </c>
      <c r="G1114">
        <v>-24.780973004291099</v>
      </c>
      <c r="H1114">
        <v>-3.3962523821501498</v>
      </c>
      <c r="I1114">
        <v>-16.141394519150499</v>
      </c>
      <c r="J1114">
        <v>-1.33233232077888</v>
      </c>
      <c r="K1114">
        <v>1671.9647231239201</v>
      </c>
      <c r="L1114">
        <v>1597.1976185415399</v>
      </c>
      <c r="M1114">
        <v>34.269096105175201</v>
      </c>
      <c r="N1114">
        <v>0.50949837360828598</v>
      </c>
      <c r="O1114">
        <v>33.3926471990086</v>
      </c>
      <c r="P1114">
        <v>26.470824626265799</v>
      </c>
      <c r="Q1114">
        <v>0.11545667967044</v>
      </c>
    </row>
    <row r="1115" spans="1:17" hidden="1" x14ac:dyDescent="0.3">
      <c r="A1115" t="s">
        <v>2384</v>
      </c>
      <c r="B1115" t="s">
        <v>2385</v>
      </c>
      <c r="C1115" t="str">
        <f>IFERROR(VLOOKUP(Table1[[#This Row],[Ticker]],[1]!Table2[[Symbol]:[Industry]],2,FALSE),"-")</f>
        <v>-</v>
      </c>
      <c r="D1115" t="s">
        <v>1566</v>
      </c>
      <c r="E1115">
        <v>2027.6671979519999</v>
      </c>
      <c r="F1115">
        <v>93.16</v>
      </c>
      <c r="G1115">
        <v>-29.957494960378899</v>
      </c>
      <c r="H1115">
        <v>2.5406543676097599</v>
      </c>
      <c r="I1115">
        <v>-18.119562114271702</v>
      </c>
      <c r="J1115">
        <v>-4.57207314276432</v>
      </c>
      <c r="K1115">
        <v>96.0722772841157</v>
      </c>
      <c r="L1115">
        <v>96.887426602943293</v>
      </c>
      <c r="M1115">
        <v>30.4915818237283</v>
      </c>
      <c r="N1115">
        <v>1.44595916458979</v>
      </c>
      <c r="O1115">
        <v>39.008158007728603</v>
      </c>
      <c r="P1115">
        <v>12.240963855421599</v>
      </c>
      <c r="Q1115">
        <v>2.7026903005831E-2</v>
      </c>
    </row>
    <row r="1116" spans="1:17" hidden="1" x14ac:dyDescent="0.3">
      <c r="A1116" t="s">
        <v>2386</v>
      </c>
      <c r="B1116" t="s">
        <v>2387</v>
      </c>
      <c r="C1116" t="str">
        <f>IFERROR(VLOOKUP(Table1[[#This Row],[Ticker]],[1]!Table2[[Symbol]:[Industry]],2,FALSE),"-")</f>
        <v>-</v>
      </c>
      <c r="D1116" t="s">
        <v>75</v>
      </c>
      <c r="E1116">
        <v>2025.7762241599901</v>
      </c>
      <c r="F1116">
        <v>233.36</v>
      </c>
      <c r="G1116">
        <v>3.34550942046971</v>
      </c>
      <c r="H1116">
        <v>-9.8118007904110893</v>
      </c>
      <c r="I1116">
        <v>-19.011090166500999</v>
      </c>
      <c r="J1116">
        <v>-0.71867354662884397</v>
      </c>
      <c r="K1116">
        <v>243.60888154083699</v>
      </c>
      <c r="L1116">
        <v>225.22213447914399</v>
      </c>
      <c r="M1116">
        <v>29.816178913536</v>
      </c>
      <c r="N1116">
        <v>0.64756973606692103</v>
      </c>
      <c r="O1116">
        <v>17.6294137812821</v>
      </c>
      <c r="P1116">
        <v>37.513258691809</v>
      </c>
      <c r="Q1116">
        <v>-8.2880744878535001E-2</v>
      </c>
    </row>
    <row r="1117" spans="1:17" hidden="1" x14ac:dyDescent="0.3">
      <c r="A1117" t="s">
        <v>2388</v>
      </c>
      <c r="B1117" t="s">
        <v>2389</v>
      </c>
      <c r="C1117" t="str">
        <f>IFERROR(VLOOKUP(Table1[[#This Row],[Ticker]],[1]!Table2[[Symbol]:[Industry]],2,FALSE),"-")</f>
        <v>-</v>
      </c>
      <c r="D1117" t="s">
        <v>706</v>
      </c>
      <c r="E1117">
        <v>2024.45946</v>
      </c>
      <c r="F1117">
        <v>329.4</v>
      </c>
      <c r="G1117">
        <v>391.75595314341302</v>
      </c>
      <c r="H1117">
        <v>12.424730154413799</v>
      </c>
      <c r="I1117">
        <v>17.528270043261799</v>
      </c>
      <c r="J1117">
        <v>-4.2657441220474199</v>
      </c>
      <c r="K1117">
        <v>332.049767382168</v>
      </c>
      <c r="L1117">
        <v>250.994231726946</v>
      </c>
      <c r="M1117">
        <v>25.6116892892612</v>
      </c>
      <c r="N1117">
        <v>1.2106882119784801</v>
      </c>
      <c r="O1117">
        <v>35.094110503946503</v>
      </c>
      <c r="P1117">
        <v>448.99999999999898</v>
      </c>
      <c r="Q1117">
        <v>0.140310189100009</v>
      </c>
    </row>
    <row r="1118" spans="1:17" hidden="1" x14ac:dyDescent="0.3">
      <c r="A1118" t="s">
        <v>2390</v>
      </c>
      <c r="B1118" t="s">
        <v>2391</v>
      </c>
      <c r="C1118" t="str">
        <f>IFERROR(VLOOKUP(Table1[[#This Row],[Ticker]],[1]!Table2[[Symbol]:[Industry]],2,FALSE),"-")</f>
        <v>-</v>
      </c>
      <c r="D1118" t="s">
        <v>929</v>
      </c>
      <c r="E1118">
        <v>2023.6401519999999</v>
      </c>
      <c r="F1118">
        <v>111.04</v>
      </c>
      <c r="G1118">
        <v>-26.4337628989955</v>
      </c>
      <c r="H1118">
        <v>5.3699346252342597</v>
      </c>
      <c r="I1118">
        <v>-12.910362184118201</v>
      </c>
      <c r="J1118">
        <v>2.0018807754314198</v>
      </c>
      <c r="O1118">
        <v>15.985230547550399</v>
      </c>
      <c r="P1118">
        <v>3.67880485527545</v>
      </c>
    </row>
    <row r="1119" spans="1:17" hidden="1" x14ac:dyDescent="0.3">
      <c r="A1119" t="s">
        <v>2392</v>
      </c>
      <c r="B1119" t="s">
        <v>2393</v>
      </c>
      <c r="C1119" t="str">
        <f>IFERROR(VLOOKUP(Table1[[#This Row],[Ticker]],[1]!Table2[[Symbol]:[Industry]],2,FALSE),"-")</f>
        <v>-</v>
      </c>
      <c r="D1119" t="s">
        <v>130</v>
      </c>
      <c r="E1119">
        <v>2016.75117015</v>
      </c>
      <c r="F1119">
        <v>155.94999999999999</v>
      </c>
      <c r="G1119">
        <v>-27.403216075575799</v>
      </c>
      <c r="H1119">
        <v>-2.8193579945797298</v>
      </c>
      <c r="I1119">
        <v>-8.5349249256678892</v>
      </c>
      <c r="J1119">
        <v>1.4649195898019101</v>
      </c>
      <c r="K1119">
        <v>151.62763212124301</v>
      </c>
      <c r="L1119">
        <v>151.143138421853</v>
      </c>
      <c r="M1119">
        <v>54.642607695526998</v>
      </c>
      <c r="N1119">
        <v>0.91748460771345197</v>
      </c>
      <c r="O1119">
        <v>25.9057390189163</v>
      </c>
      <c r="P1119">
        <v>35.6086956521739</v>
      </c>
    </row>
    <row r="1120" spans="1:17" hidden="1" x14ac:dyDescent="0.3">
      <c r="A1120" t="s">
        <v>2394</v>
      </c>
      <c r="B1120" t="s">
        <v>2395</v>
      </c>
      <c r="C1120" t="str">
        <f>IFERROR(VLOOKUP(Table1[[#This Row],[Ticker]],[1]!Table2[[Symbol]:[Industry]],2,FALSE),"-")</f>
        <v>-</v>
      </c>
      <c r="D1120" t="s">
        <v>296</v>
      </c>
      <c r="E1120">
        <v>2015.8653058499999</v>
      </c>
      <c r="F1120">
        <v>406.65</v>
      </c>
      <c r="G1120">
        <v>-31.2507893320684</v>
      </c>
      <c r="H1120">
        <v>-7.9383581231819997</v>
      </c>
      <c r="I1120">
        <v>-32.602026583677301</v>
      </c>
      <c r="J1120">
        <v>-0.45268754829625701</v>
      </c>
      <c r="K1120">
        <v>439.69369063024902</v>
      </c>
      <c r="L1120">
        <v>442.97655635964401</v>
      </c>
      <c r="M1120">
        <v>26.7976094892507</v>
      </c>
      <c r="N1120">
        <v>1.0841188234102599</v>
      </c>
      <c r="O1120">
        <v>57.592524283782097</v>
      </c>
      <c r="P1120">
        <v>23.227272727272702</v>
      </c>
      <c r="Q1120">
        <v>3.5753975109572997E-2</v>
      </c>
    </row>
    <row r="1121" spans="1:17" hidden="1" x14ac:dyDescent="0.3">
      <c r="A1121" t="s">
        <v>2396</v>
      </c>
      <c r="B1121" t="s">
        <v>2397</v>
      </c>
      <c r="C1121" t="str">
        <f>IFERROR(VLOOKUP(Table1[[#This Row],[Ticker]],[1]!Table2[[Symbol]:[Industry]],2,FALSE),"-")</f>
        <v>-</v>
      </c>
      <c r="D1121" t="s">
        <v>392</v>
      </c>
      <c r="E1121">
        <v>2013.796122599</v>
      </c>
      <c r="F1121">
        <v>133.79</v>
      </c>
      <c r="G1121">
        <v>69.849432970502704</v>
      </c>
      <c r="H1121">
        <v>16.7225265017358</v>
      </c>
      <c r="I1121">
        <v>5.92806075484242</v>
      </c>
      <c r="J1121">
        <v>-9.1181183563300596</v>
      </c>
      <c r="K1121">
        <v>121.937149952442</v>
      </c>
      <c r="L1121">
        <v>101.700444999505</v>
      </c>
      <c r="M1121">
        <v>44.382815933259501</v>
      </c>
      <c r="N1121">
        <v>1.09375974727861</v>
      </c>
      <c r="O1121">
        <v>17.3406084161746</v>
      </c>
      <c r="P1121">
        <v>140.41329739442901</v>
      </c>
      <c r="Q1121">
        <v>9.8763100717879998E-2</v>
      </c>
    </row>
    <row r="1122" spans="1:17" hidden="1" x14ac:dyDescent="0.3">
      <c r="A1122" t="s">
        <v>2398</v>
      </c>
      <c r="B1122" t="s">
        <v>2399</v>
      </c>
      <c r="C1122" t="str">
        <f>IFERROR(VLOOKUP(Table1[[#This Row],[Ticker]],[1]!Table2[[Symbol]:[Industry]],2,FALSE),"-")</f>
        <v>-</v>
      </c>
      <c r="D1122" t="s">
        <v>296</v>
      </c>
      <c r="E1122">
        <v>2007.9395806509999</v>
      </c>
      <c r="F1122">
        <v>68.03</v>
      </c>
      <c r="G1122">
        <v>17.481249841039801</v>
      </c>
      <c r="H1122">
        <v>18.368556678276999</v>
      </c>
      <c r="I1122">
        <v>-10.2390499317967</v>
      </c>
      <c r="J1122">
        <v>-5.0035492312225899E-2</v>
      </c>
      <c r="K1122">
        <v>58.048935664494799</v>
      </c>
      <c r="L1122">
        <v>55.527400483522399</v>
      </c>
      <c r="M1122">
        <v>66.224561109587896</v>
      </c>
      <c r="N1122">
        <v>3.0950787937993098</v>
      </c>
      <c r="O1122">
        <v>7.2909010730559798</v>
      </c>
      <c r="P1122">
        <v>55.142531356898502</v>
      </c>
      <c r="Q1122">
        <v>6.2694614627449005E-2</v>
      </c>
    </row>
    <row r="1123" spans="1:17" hidden="1" x14ac:dyDescent="0.3">
      <c r="A1123" t="s">
        <v>2400</v>
      </c>
      <c r="B1123" t="s">
        <v>2401</v>
      </c>
      <c r="C1123" t="str">
        <f>IFERROR(VLOOKUP(Table1[[#This Row],[Ticker]],[1]!Table2[[Symbol]:[Industry]],2,FALSE),"-")</f>
        <v>-</v>
      </c>
      <c r="D1123" t="s">
        <v>212</v>
      </c>
      <c r="E1123">
        <v>2004.4343984</v>
      </c>
      <c r="F1123">
        <v>1232.5999999999999</v>
      </c>
      <c r="G1123">
        <v>21.046960327153599</v>
      </c>
      <c r="H1123">
        <v>-2.3509731487879502</v>
      </c>
      <c r="I1123">
        <v>17.749227355995298</v>
      </c>
      <c r="J1123">
        <v>4.3449990498521398</v>
      </c>
      <c r="K1123">
        <v>1202.98954775272</v>
      </c>
      <c r="L1123">
        <v>1017.91517331681</v>
      </c>
      <c r="M1123">
        <v>40.1543146656429</v>
      </c>
      <c r="N1123">
        <v>0.53783727789211999</v>
      </c>
      <c r="O1123">
        <v>13.499918870679799</v>
      </c>
      <c r="P1123">
        <v>58.932370575720398</v>
      </c>
      <c r="Q1123">
        <v>2.5403029078733E-2</v>
      </c>
    </row>
    <row r="1124" spans="1:17" hidden="1" x14ac:dyDescent="0.3">
      <c r="A1124" t="s">
        <v>2402</v>
      </c>
      <c r="B1124" t="s">
        <v>2403</v>
      </c>
      <c r="C1124" t="str">
        <f>IFERROR(VLOOKUP(Table1[[#This Row],[Ticker]],[1]!Table2[[Symbol]:[Industry]],2,FALSE),"-")</f>
        <v>-</v>
      </c>
      <c r="D1124" t="s">
        <v>251</v>
      </c>
      <c r="E1124">
        <v>1994.0992716149999</v>
      </c>
      <c r="F1124">
        <v>1829.15</v>
      </c>
      <c r="G1124">
        <v>70.057480364346105</v>
      </c>
      <c r="H1124">
        <v>-2.55085951829364</v>
      </c>
      <c r="I1124">
        <v>23.244693077958502</v>
      </c>
      <c r="J1124">
        <v>-2.5006803861069402</v>
      </c>
      <c r="K1124">
        <v>1753.3188887209201</v>
      </c>
      <c r="L1124">
        <v>1410.05654954897</v>
      </c>
      <c r="M1124">
        <v>37.117108285965799</v>
      </c>
      <c r="N1124">
        <v>0.74251530722020498</v>
      </c>
      <c r="O1124">
        <v>16.447530273624299</v>
      </c>
      <c r="P1124">
        <v>106.671939438449</v>
      </c>
      <c r="Q1124">
        <v>0.10047384791571</v>
      </c>
    </row>
    <row r="1125" spans="1:17" hidden="1" x14ac:dyDescent="0.3">
      <c r="A1125" t="s">
        <v>2404</v>
      </c>
      <c r="B1125" t="s">
        <v>2405</v>
      </c>
      <c r="C1125" t="str">
        <f>IFERROR(VLOOKUP(Table1[[#This Row],[Ticker]],[1]!Table2[[Symbol]:[Industry]],2,FALSE),"-")</f>
        <v>-</v>
      </c>
      <c r="D1125" t="s">
        <v>18</v>
      </c>
      <c r="E1125">
        <v>1993.3146646739999</v>
      </c>
      <c r="F1125">
        <v>203.67</v>
      </c>
      <c r="G1125">
        <v>-55.356895230840003</v>
      </c>
      <c r="H1125">
        <v>-5.5933090142247401</v>
      </c>
      <c r="I1125">
        <v>-26.1586059822978</v>
      </c>
      <c r="J1125">
        <v>-0.37223382492169999</v>
      </c>
      <c r="K1125">
        <v>211.38455552878301</v>
      </c>
      <c r="M1125">
        <v>36.723014529094499</v>
      </c>
      <c r="N1125">
        <v>0.64303829905919896</v>
      </c>
      <c r="O1125">
        <v>68.925222173123203</v>
      </c>
      <c r="P1125">
        <v>11.630583721567501</v>
      </c>
    </row>
    <row r="1126" spans="1:17" hidden="1" x14ac:dyDescent="0.3">
      <c r="A1126" t="s">
        <v>2406</v>
      </c>
      <c r="B1126" t="s">
        <v>2407</v>
      </c>
      <c r="C1126" t="str">
        <f>IFERROR(VLOOKUP(Table1[[#This Row],[Ticker]],[1]!Table2[[Symbol]:[Industry]],2,FALSE),"-")</f>
        <v>-</v>
      </c>
      <c r="D1126" t="s">
        <v>265</v>
      </c>
      <c r="E1126">
        <v>1988.25731</v>
      </c>
      <c r="F1126">
        <v>1459.25</v>
      </c>
      <c r="G1126">
        <v>-21.5158368261304</v>
      </c>
      <c r="H1126">
        <v>6.2643267881518296</v>
      </c>
      <c r="I1126">
        <v>0.28103339750971801</v>
      </c>
      <c r="J1126">
        <v>-3.3730685377693002</v>
      </c>
      <c r="K1126">
        <v>1452.7357347442301</v>
      </c>
      <c r="L1126">
        <v>1325.7062588824399</v>
      </c>
      <c r="M1126">
        <v>31.856236865286601</v>
      </c>
      <c r="N1126">
        <v>0.78787115945060004</v>
      </c>
      <c r="O1126">
        <v>18.022956998458099</v>
      </c>
      <c r="P1126">
        <v>41.929679521470597</v>
      </c>
      <c r="Q1126">
        <v>2.7560119977416E-2</v>
      </c>
    </row>
    <row r="1127" spans="1:17" hidden="1" x14ac:dyDescent="0.3">
      <c r="A1127" t="s">
        <v>2408</v>
      </c>
      <c r="B1127" t="s">
        <v>2409</v>
      </c>
      <c r="C1127" t="str">
        <f>IFERROR(VLOOKUP(Table1[[#This Row],[Ticker]],[1]!Table2[[Symbol]:[Industry]],2,FALSE),"-")</f>
        <v>-</v>
      </c>
      <c r="D1127" t="s">
        <v>127</v>
      </c>
      <c r="E1127">
        <v>1986.2451709939901</v>
      </c>
      <c r="F1127">
        <v>126.58</v>
      </c>
      <c r="G1127">
        <v>-21.467234862473202</v>
      </c>
      <c r="H1127">
        <v>3.0946277016236601</v>
      </c>
      <c r="I1127">
        <v>-36.640109349527599</v>
      </c>
      <c r="J1127">
        <v>2.7609164331266101</v>
      </c>
      <c r="K1127">
        <v>132.00800727791901</v>
      </c>
      <c r="L1127">
        <v>143.86389238861699</v>
      </c>
      <c r="M1127">
        <v>38.056877671166099</v>
      </c>
      <c r="N1127">
        <v>1.7324078033086401</v>
      </c>
      <c r="O1127">
        <v>53.262758729657101</v>
      </c>
      <c r="P1127">
        <v>5.4833333333333201</v>
      </c>
    </row>
    <row r="1128" spans="1:17" hidden="1" x14ac:dyDescent="0.3">
      <c r="A1128" t="s">
        <v>2410</v>
      </c>
      <c r="B1128" t="s">
        <v>2411</v>
      </c>
      <c r="C1128" t="str">
        <f>IFERROR(VLOOKUP(Table1[[#This Row],[Ticker]],[1]!Table2[[Symbol]:[Industry]],2,FALSE),"-")</f>
        <v>-</v>
      </c>
      <c r="D1128" t="s">
        <v>1617</v>
      </c>
      <c r="E1128">
        <v>1984.1380216</v>
      </c>
      <c r="F1128">
        <v>58.86</v>
      </c>
      <c r="G1128">
        <v>-6.7452065486513</v>
      </c>
      <c r="H1128">
        <v>-2.9501764711034002</v>
      </c>
      <c r="I1128">
        <v>1.4184401885486599</v>
      </c>
      <c r="J1128">
        <v>3.9012259609205899</v>
      </c>
      <c r="K1128">
        <v>60.600842913694798</v>
      </c>
      <c r="L1128">
        <v>57.382533635480897</v>
      </c>
      <c r="M1128">
        <v>58.880462682991599</v>
      </c>
      <c r="N1128">
        <v>2.25521165164113</v>
      </c>
      <c r="O1128">
        <v>8.6476384641522408</v>
      </c>
      <c r="P1128">
        <v>22.242990654205599</v>
      </c>
      <c r="Q1128">
        <v>-2.8254867209200001E-2</v>
      </c>
    </row>
    <row r="1129" spans="1:17" hidden="1" x14ac:dyDescent="0.3">
      <c r="A1129" t="s">
        <v>2412</v>
      </c>
      <c r="B1129" t="s">
        <v>2413</v>
      </c>
      <c r="C1129" t="str">
        <f>IFERROR(VLOOKUP(Table1[[#This Row],[Ticker]],[1]!Table2[[Symbol]:[Industry]],2,FALSE),"-")</f>
        <v>-</v>
      </c>
      <c r="D1129" t="s">
        <v>46</v>
      </c>
      <c r="E1129">
        <v>1980.68043970299</v>
      </c>
      <c r="F1129">
        <v>205.67</v>
      </c>
      <c r="G1129">
        <v>231.40560535290601</v>
      </c>
      <c r="H1129">
        <v>27.645956163992199</v>
      </c>
      <c r="I1129">
        <v>31.654953995464801</v>
      </c>
      <c r="J1129">
        <v>7.5653957791071402</v>
      </c>
      <c r="K1129">
        <v>174.77464061545001</v>
      </c>
      <c r="L1129">
        <v>136.00726927607599</v>
      </c>
      <c r="M1129">
        <v>53.391392325309603</v>
      </c>
      <c r="N1129">
        <v>0.55027115061712795</v>
      </c>
      <c r="O1129">
        <v>10.808576846404399</v>
      </c>
      <c r="P1129">
        <v>284.42990654205602</v>
      </c>
      <c r="Q1129">
        <v>0.16040075990240901</v>
      </c>
    </row>
    <row r="1130" spans="1:17" hidden="1" x14ac:dyDescent="0.3">
      <c r="A1130" t="s">
        <v>2414</v>
      </c>
      <c r="B1130" t="s">
        <v>2415</v>
      </c>
      <c r="C1130" t="str">
        <f>IFERROR(VLOOKUP(Table1[[#This Row],[Ticker]],[1]!Table2[[Symbol]:[Industry]],2,FALSE),"-")</f>
        <v>-</v>
      </c>
      <c r="D1130" t="s">
        <v>310</v>
      </c>
      <c r="E1130">
        <v>1978.99951858499</v>
      </c>
      <c r="F1130">
        <v>1275.1500000000001</v>
      </c>
      <c r="G1130">
        <v>-49.376516861201203</v>
      </c>
      <c r="H1130">
        <v>1.6566980166548899</v>
      </c>
      <c r="I1130">
        <v>-16.959077773696499</v>
      </c>
      <c r="J1130">
        <v>0.80220993183658296</v>
      </c>
      <c r="K1130">
        <v>1281.6628057489099</v>
      </c>
      <c r="L1130">
        <v>1313.7476576077499</v>
      </c>
      <c r="M1130">
        <v>44.855751008419098</v>
      </c>
      <c r="N1130">
        <v>1.7192512282563199</v>
      </c>
      <c r="O1130">
        <v>37.2348351174371</v>
      </c>
      <c r="P1130">
        <v>11.279343747272801</v>
      </c>
      <c r="Q1130">
        <v>3.0223324241600001E-3</v>
      </c>
    </row>
    <row r="1131" spans="1:17" hidden="1" x14ac:dyDescent="0.3">
      <c r="A1131" t="s">
        <v>2416</v>
      </c>
      <c r="B1131" t="s">
        <v>2417</v>
      </c>
      <c r="C1131" t="str">
        <f>IFERROR(VLOOKUP(Table1[[#This Row],[Ticker]],[1]!Table2[[Symbol]:[Industry]],2,FALSE),"-")</f>
        <v>-</v>
      </c>
      <c r="D1131" t="s">
        <v>405</v>
      </c>
      <c r="E1131">
        <v>1973.63312625</v>
      </c>
      <c r="F1131">
        <v>637.5</v>
      </c>
      <c r="G1131">
        <v>-9.8093749108851895</v>
      </c>
      <c r="H1131">
        <v>11.1245562423024</v>
      </c>
      <c r="I1131">
        <v>-2.9541092376431601</v>
      </c>
      <c r="J1131">
        <v>-4.92643516153995</v>
      </c>
      <c r="K1131">
        <v>629.05605941367503</v>
      </c>
      <c r="L1131">
        <v>585.930020657814</v>
      </c>
      <c r="M1131">
        <v>32.228057214682302</v>
      </c>
      <c r="N1131">
        <v>1.2367536135670401</v>
      </c>
      <c r="O1131">
        <v>17.168627450980399</v>
      </c>
      <c r="P1131">
        <v>44.869901147596799</v>
      </c>
      <c r="Q1131">
        <v>0.13744927273745</v>
      </c>
    </row>
    <row r="1132" spans="1:17" hidden="1" x14ac:dyDescent="0.3">
      <c r="A1132" t="s">
        <v>2418</v>
      </c>
      <c r="B1132" t="s">
        <v>2419</v>
      </c>
      <c r="C1132" t="str">
        <f>IFERROR(VLOOKUP(Table1[[#This Row],[Ticker]],[1]!Table2[[Symbol]:[Industry]],2,FALSE),"-")</f>
        <v>-</v>
      </c>
      <c r="D1132" t="s">
        <v>136</v>
      </c>
      <c r="E1132">
        <v>1962.55385147999</v>
      </c>
      <c r="F1132">
        <v>113.17</v>
      </c>
      <c r="G1132">
        <v>330.65562749211</v>
      </c>
      <c r="H1132">
        <v>-11.439705056431499</v>
      </c>
      <c r="I1132">
        <v>33.645829335474303</v>
      </c>
      <c r="J1132">
        <v>-4.07838841428664</v>
      </c>
      <c r="K1132">
        <v>119.408326109488</v>
      </c>
      <c r="L1132">
        <v>90.945710249130002</v>
      </c>
      <c r="M1132">
        <v>30.7094715277291</v>
      </c>
      <c r="N1132">
        <v>0.86478673607835599</v>
      </c>
      <c r="O1132">
        <v>21.657683131571901</v>
      </c>
      <c r="P1132">
        <v>361.918367346938</v>
      </c>
    </row>
    <row r="1133" spans="1:17" hidden="1" x14ac:dyDescent="0.3">
      <c r="A1133" t="s">
        <v>2420</v>
      </c>
      <c r="B1133" t="s">
        <v>2421</v>
      </c>
      <c r="C1133" t="str">
        <f>IFERROR(VLOOKUP(Table1[[#This Row],[Ticker]],[1]!Table2[[Symbol]:[Industry]],2,FALSE),"-")</f>
        <v>-</v>
      </c>
      <c r="D1133" t="s">
        <v>57</v>
      </c>
      <c r="E1133">
        <v>1960.23854532</v>
      </c>
      <c r="F1133">
        <v>20.13</v>
      </c>
      <c r="G1133">
        <v>16.376411620921999</v>
      </c>
      <c r="H1133">
        <v>13.496143266355499</v>
      </c>
      <c r="I1133">
        <v>-26.908146141709199</v>
      </c>
      <c r="J1133">
        <v>-4.2622019852832898</v>
      </c>
      <c r="K1133">
        <v>19.574608524469699</v>
      </c>
      <c r="L1133">
        <v>18.280354615425999</v>
      </c>
      <c r="M1133">
        <v>40.008438107880302</v>
      </c>
      <c r="N1133">
        <v>1.56471500958167</v>
      </c>
      <c r="O1133">
        <v>39.344262295081897</v>
      </c>
      <c r="P1133">
        <v>48.560885608855997</v>
      </c>
      <c r="Q1133">
        <v>2.9519007325342E-2</v>
      </c>
    </row>
    <row r="1134" spans="1:17" hidden="1" x14ac:dyDescent="0.3">
      <c r="A1134" t="s">
        <v>2422</v>
      </c>
      <c r="B1134" t="s">
        <v>2423</v>
      </c>
      <c r="C1134" t="str">
        <f>IFERROR(VLOOKUP(Table1[[#This Row],[Ticker]],[1]!Table2[[Symbol]:[Industry]],2,FALSE),"-")</f>
        <v>-</v>
      </c>
      <c r="D1134" t="s">
        <v>583</v>
      </c>
      <c r="E1134">
        <v>1958.43207609</v>
      </c>
      <c r="F1134">
        <v>393.05</v>
      </c>
      <c r="G1134">
        <v>-3.2816229600873199</v>
      </c>
      <c r="H1134">
        <v>-7.1779053441412</v>
      </c>
      <c r="I1134">
        <v>-38.5372481972448</v>
      </c>
      <c r="J1134">
        <v>-4.9454426349704699</v>
      </c>
      <c r="K1134">
        <v>408.88738836175003</v>
      </c>
      <c r="L1134">
        <v>399.43773252762998</v>
      </c>
      <c r="M1134">
        <v>37.238844392578798</v>
      </c>
      <c r="N1134">
        <v>1.2594574208857701</v>
      </c>
      <c r="O1134">
        <v>60.272229996183597</v>
      </c>
      <c r="P1134">
        <v>43.579908675798997</v>
      </c>
      <c r="Q1134">
        <v>8.8523851417541002E-2</v>
      </c>
    </row>
    <row r="1135" spans="1:17" hidden="1" x14ac:dyDescent="0.3">
      <c r="A1135" t="s">
        <v>2424</v>
      </c>
      <c r="B1135" t="s">
        <v>2425</v>
      </c>
      <c r="C1135" t="str">
        <f>IFERROR(VLOOKUP(Table1[[#This Row],[Ticker]],[1]!Table2[[Symbol]:[Industry]],2,FALSE),"-")</f>
        <v>-</v>
      </c>
      <c r="D1135" t="s">
        <v>2426</v>
      </c>
      <c r="E1135">
        <v>1956.7434338099999</v>
      </c>
      <c r="F1135">
        <v>1811.7</v>
      </c>
      <c r="G1135">
        <v>278.90942020562898</v>
      </c>
      <c r="H1135">
        <v>-0.108660345927552</v>
      </c>
      <c r="I1135">
        <v>53.360822008867899</v>
      </c>
      <c r="J1135">
        <v>-0.87692782712263295</v>
      </c>
      <c r="K1135">
        <v>1844.04098433428</v>
      </c>
      <c r="L1135">
        <v>1323.1015131429899</v>
      </c>
      <c r="M1135">
        <v>26.3287528730472</v>
      </c>
      <c r="N1135">
        <v>0.55471124798937399</v>
      </c>
      <c r="O1135">
        <v>24.7447149086493</v>
      </c>
      <c r="P1135">
        <v>414.32221433640802</v>
      </c>
      <c r="Q1135">
        <v>0.244993266101559</v>
      </c>
    </row>
    <row r="1136" spans="1:17" hidden="1" x14ac:dyDescent="0.3">
      <c r="A1136" t="s">
        <v>2427</v>
      </c>
      <c r="B1136" t="s">
        <v>2428</v>
      </c>
      <c r="C1136" t="str">
        <f>IFERROR(VLOOKUP(Table1[[#This Row],[Ticker]],[1]!Table2[[Symbol]:[Industry]],2,FALSE),"-")</f>
        <v>-</v>
      </c>
      <c r="D1136" t="s">
        <v>539</v>
      </c>
      <c r="E1136">
        <v>1953.024936</v>
      </c>
      <c r="F1136">
        <v>1713.3</v>
      </c>
      <c r="G1136">
        <v>-22.234075191372899</v>
      </c>
      <c r="H1136">
        <v>-11.9014209475401</v>
      </c>
      <c r="I1136">
        <v>-6.2314878056158198</v>
      </c>
      <c r="J1136">
        <v>-8.3475712353995597</v>
      </c>
      <c r="K1136">
        <v>1865.9678464343101</v>
      </c>
      <c r="L1136">
        <v>1793.7875893663399</v>
      </c>
      <c r="M1136">
        <v>17.8647373120887</v>
      </c>
      <c r="N1136">
        <v>1.34332312426516</v>
      </c>
      <c r="O1136">
        <v>41.636024047160397</v>
      </c>
      <c r="P1136">
        <v>13.089108910890999</v>
      </c>
    </row>
    <row r="1137" spans="1:17" hidden="1" x14ac:dyDescent="0.3">
      <c r="A1137" t="s">
        <v>2429</v>
      </c>
      <c r="B1137" t="s">
        <v>2430</v>
      </c>
      <c r="C1137" t="str">
        <f>IFERROR(VLOOKUP(Table1[[#This Row],[Ticker]],[1]!Table2[[Symbol]:[Industry]],2,FALSE),"-")</f>
        <v>-</v>
      </c>
      <c r="D1137" t="s">
        <v>1597</v>
      </c>
      <c r="E1137">
        <v>1952.77784352</v>
      </c>
      <c r="F1137">
        <v>186.09</v>
      </c>
      <c r="G1137">
        <v>-55.653889589775197</v>
      </c>
      <c r="H1137">
        <v>-11.527227738751201</v>
      </c>
      <c r="I1137">
        <v>-30.7730309927551</v>
      </c>
      <c r="J1137">
        <v>-2.8414586982321102</v>
      </c>
      <c r="K1137">
        <v>201.46209836584401</v>
      </c>
      <c r="L1137">
        <v>223.33722950232101</v>
      </c>
      <c r="M1137">
        <v>20.037239013414499</v>
      </c>
      <c r="N1137">
        <v>1.3101626264117301</v>
      </c>
      <c r="O1137">
        <v>62.260196679026201</v>
      </c>
      <c r="P1137">
        <v>1.6885245901639301</v>
      </c>
      <c r="Q1137">
        <v>0.13761536880011899</v>
      </c>
    </row>
    <row r="1138" spans="1:17" hidden="1" x14ac:dyDescent="0.3">
      <c r="A1138" t="s">
        <v>2431</v>
      </c>
      <c r="B1138" t="s">
        <v>2432</v>
      </c>
      <c r="C1138" t="str">
        <f>IFERROR(VLOOKUP(Table1[[#This Row],[Ticker]],[1]!Table2[[Symbol]:[Industry]],2,FALSE),"-")</f>
        <v>-</v>
      </c>
      <c r="D1138" t="s">
        <v>265</v>
      </c>
      <c r="E1138">
        <v>1952.6111137</v>
      </c>
      <c r="F1138">
        <v>621.70000000000005</v>
      </c>
      <c r="G1138">
        <v>59.144891860648698</v>
      </c>
      <c r="H1138">
        <v>-7.7347726980389098</v>
      </c>
      <c r="I1138">
        <v>33.134557056731602</v>
      </c>
      <c r="J1138">
        <v>-1.9760962891359</v>
      </c>
      <c r="K1138">
        <v>587.36170663096505</v>
      </c>
      <c r="L1138">
        <v>462.03591172318198</v>
      </c>
      <c r="M1138">
        <v>36.913239867961003</v>
      </c>
      <c r="N1138">
        <v>0.73552523757239296</v>
      </c>
      <c r="O1138">
        <v>20.090075599163502</v>
      </c>
      <c r="P1138">
        <v>108.484238765928</v>
      </c>
      <c r="Q1138">
        <v>0.13657016137842501</v>
      </c>
    </row>
    <row r="1139" spans="1:17" hidden="1" x14ac:dyDescent="0.3">
      <c r="A1139" t="s">
        <v>2433</v>
      </c>
      <c r="B1139" t="s">
        <v>2434</v>
      </c>
      <c r="C1139" t="str">
        <f>IFERROR(VLOOKUP(Table1[[#This Row],[Ticker]],[1]!Table2[[Symbol]:[Industry]],2,FALSE),"-")</f>
        <v>-</v>
      </c>
      <c r="D1139" t="s">
        <v>265</v>
      </c>
      <c r="E1139">
        <v>1949.04993770999</v>
      </c>
      <c r="F1139">
        <v>637.29999999999995</v>
      </c>
      <c r="G1139">
        <v>-53.067481958537897</v>
      </c>
      <c r="H1139">
        <v>-12.4000959558054</v>
      </c>
      <c r="I1139">
        <v>-34.497772941591698</v>
      </c>
      <c r="J1139">
        <v>-2.7462314569802002</v>
      </c>
      <c r="K1139">
        <v>703.93404998430901</v>
      </c>
      <c r="L1139">
        <v>793.248826349929</v>
      </c>
      <c r="M1139">
        <v>19.340673302063902</v>
      </c>
      <c r="N1139">
        <v>0.57490386240964497</v>
      </c>
      <c r="O1139">
        <v>80.448768241016793</v>
      </c>
      <c r="P1139">
        <v>0.44129235618597301</v>
      </c>
    </row>
    <row r="1140" spans="1:17" hidden="1" x14ac:dyDescent="0.3">
      <c r="A1140" t="s">
        <v>2435</v>
      </c>
      <c r="B1140" t="s">
        <v>2436</v>
      </c>
      <c r="C1140" t="str">
        <f>IFERROR(VLOOKUP(Table1[[#This Row],[Ticker]],[1]!Table2[[Symbol]:[Industry]],2,FALSE),"-")</f>
        <v>-</v>
      </c>
      <c r="D1140" t="s">
        <v>392</v>
      </c>
      <c r="E1140">
        <v>1937.4418800000001</v>
      </c>
      <c r="F1140">
        <v>3247.2</v>
      </c>
      <c r="G1140">
        <v>235.51861320523</v>
      </c>
      <c r="H1140">
        <v>1.4934444143138299</v>
      </c>
      <c r="I1140">
        <v>75.097095484473201</v>
      </c>
      <c r="J1140">
        <v>-3.7679329820033498</v>
      </c>
      <c r="K1140">
        <v>2978.4876475631399</v>
      </c>
      <c r="L1140">
        <v>2141.1167148119698</v>
      </c>
      <c r="M1140">
        <v>41.065199670061098</v>
      </c>
      <c r="N1140">
        <v>0.99924644177188204</v>
      </c>
      <c r="O1140">
        <v>16.254003449125399</v>
      </c>
      <c r="P1140">
        <v>273.24137931034397</v>
      </c>
      <c r="Q1140">
        <v>0.114259822115458</v>
      </c>
    </row>
    <row r="1141" spans="1:17" hidden="1" x14ac:dyDescent="0.3">
      <c r="A1141" t="s">
        <v>2437</v>
      </c>
      <c r="B1141" t="s">
        <v>2438</v>
      </c>
      <c r="C1141" t="str">
        <f>IFERROR(VLOOKUP(Table1[[#This Row],[Ticker]],[1]!Table2[[Symbol]:[Industry]],2,FALSE),"-")</f>
        <v>-</v>
      </c>
      <c r="D1141" t="s">
        <v>385</v>
      </c>
      <c r="E1141">
        <v>1932.2616539400001</v>
      </c>
      <c r="F1141">
        <v>220.51</v>
      </c>
      <c r="G1141">
        <v>-49.739280654611598</v>
      </c>
      <c r="H1141">
        <v>-2.5449872381240199</v>
      </c>
      <c r="I1141">
        <v>-24.694354362992399</v>
      </c>
      <c r="J1141">
        <v>-9.3799166499103492</v>
      </c>
      <c r="K1141">
        <v>230.73405689795999</v>
      </c>
      <c r="L1141">
        <v>250.11662051674301</v>
      </c>
      <c r="M1141">
        <v>35.530875000908097</v>
      </c>
      <c r="N1141">
        <v>1.4048752650838801</v>
      </c>
      <c r="O1141">
        <v>57.974695025168899</v>
      </c>
      <c r="P1141">
        <v>5.0047619047618896</v>
      </c>
      <c r="Q1141">
        <v>0.157285020965519</v>
      </c>
    </row>
    <row r="1142" spans="1:17" hidden="1" x14ac:dyDescent="0.3">
      <c r="A1142" t="s">
        <v>2439</v>
      </c>
      <c r="B1142" t="s">
        <v>2440</v>
      </c>
      <c r="C1142" t="str">
        <f>IFERROR(VLOOKUP(Table1[[#This Row],[Ticker]],[1]!Table2[[Symbol]:[Industry]],2,FALSE),"-")</f>
        <v>-</v>
      </c>
      <c r="D1142" t="s">
        <v>212</v>
      </c>
      <c r="E1142">
        <v>1930.4585999999999</v>
      </c>
      <c r="F1142">
        <v>790.2</v>
      </c>
      <c r="G1142">
        <v>-4.6034576117353003</v>
      </c>
      <c r="H1142">
        <v>-10.692114894556299</v>
      </c>
      <c r="I1142">
        <v>10.4098978309973</v>
      </c>
      <c r="J1142">
        <v>-8.4916976088186296</v>
      </c>
      <c r="K1142">
        <v>791.82838408282203</v>
      </c>
      <c r="L1142">
        <v>704.64028472256996</v>
      </c>
      <c r="M1142">
        <v>35.918334911587003</v>
      </c>
      <c r="N1142">
        <v>0.58890768046248998</v>
      </c>
      <c r="O1142">
        <v>15.7871424955707</v>
      </c>
      <c r="P1142">
        <v>44.197080291970799</v>
      </c>
      <c r="Q1142">
        <v>-2.7945199609729E-2</v>
      </c>
    </row>
    <row r="1143" spans="1:17" hidden="1" x14ac:dyDescent="0.3">
      <c r="A1143" t="s">
        <v>2441</v>
      </c>
      <c r="B1143" t="s">
        <v>2442</v>
      </c>
      <c r="C1143" t="str">
        <f>IFERROR(VLOOKUP(Table1[[#This Row],[Ticker]],[1]!Table2[[Symbol]:[Industry]],2,FALSE),"-")</f>
        <v>-</v>
      </c>
      <c r="D1143" t="s">
        <v>98</v>
      </c>
      <c r="E1143">
        <v>1927.54515697799</v>
      </c>
      <c r="F1143">
        <v>180.49</v>
      </c>
      <c r="G1143">
        <v>15.110518152973601</v>
      </c>
      <c r="H1143">
        <v>2.0364722579779002</v>
      </c>
      <c r="I1143">
        <v>-14.712448345276901</v>
      </c>
      <c r="J1143">
        <v>-1.6967532137657499</v>
      </c>
      <c r="K1143">
        <v>175.98810851355799</v>
      </c>
      <c r="L1143">
        <v>168.22260152532999</v>
      </c>
      <c r="M1143">
        <v>44.691876755493801</v>
      </c>
      <c r="N1143">
        <v>1.4274937164117001</v>
      </c>
      <c r="O1143">
        <v>19.951243836223501</v>
      </c>
      <c r="P1143">
        <v>50.095634095634097</v>
      </c>
      <c r="Q1143">
        <v>1.5806950741853999E-2</v>
      </c>
    </row>
    <row r="1144" spans="1:17" hidden="1" x14ac:dyDescent="0.3">
      <c r="A1144" t="s">
        <v>2443</v>
      </c>
      <c r="B1144" t="s">
        <v>2444</v>
      </c>
      <c r="C1144" t="str">
        <f>IFERROR(VLOOKUP(Table1[[#This Row],[Ticker]],[1]!Table2[[Symbol]:[Industry]],2,FALSE),"-")</f>
        <v>-</v>
      </c>
      <c r="D1144" t="s">
        <v>943</v>
      </c>
      <c r="E1144">
        <v>1924.0078215000001</v>
      </c>
      <c r="F1144">
        <v>541.9</v>
      </c>
      <c r="G1144">
        <v>39.679105806579201</v>
      </c>
      <c r="H1144">
        <v>5.0027077537178499</v>
      </c>
      <c r="I1144">
        <v>69.348245083756595</v>
      </c>
      <c r="J1144">
        <v>-5.4895705697781203</v>
      </c>
      <c r="K1144">
        <v>526.11247987669105</v>
      </c>
      <c r="L1144">
        <v>395.85067305710601</v>
      </c>
      <c r="M1144">
        <v>28.614905582222001</v>
      </c>
      <c r="N1144">
        <v>0.21948513711697901</v>
      </c>
      <c r="O1144">
        <v>26.213323491419001</v>
      </c>
      <c r="P1144">
        <v>112.426499411995</v>
      </c>
      <c r="Q1144">
        <v>0.140362518616165</v>
      </c>
    </row>
    <row r="1145" spans="1:17" hidden="1" x14ac:dyDescent="0.3">
      <c r="A1145" t="s">
        <v>2445</v>
      </c>
      <c r="B1145" t="s">
        <v>2446</v>
      </c>
      <c r="C1145" t="str">
        <f>IFERROR(VLOOKUP(Table1[[#This Row],[Ticker]],[1]!Table2[[Symbol]:[Industry]],2,FALSE),"-")</f>
        <v>-</v>
      </c>
      <c r="D1145" t="s">
        <v>382</v>
      </c>
      <c r="E1145">
        <v>1916.81285413</v>
      </c>
      <c r="F1145">
        <v>14376.1</v>
      </c>
      <c r="G1145">
        <v>278.92734507610197</v>
      </c>
      <c r="H1145">
        <v>1.3384097913209401</v>
      </c>
      <c r="I1145">
        <v>173.06881532646901</v>
      </c>
      <c r="J1145">
        <v>-3.2387367641296101</v>
      </c>
      <c r="K1145">
        <v>12760.9910436107</v>
      </c>
      <c r="L1145">
        <v>8318.9246027037607</v>
      </c>
      <c r="M1145">
        <v>39.741882489338003</v>
      </c>
      <c r="N1145">
        <v>0.30766675662770598</v>
      </c>
      <c r="O1145">
        <v>16.4710874298314</v>
      </c>
      <c r="P1145">
        <v>320.74748302505202</v>
      </c>
      <c r="Q1145">
        <v>0.243244995066941</v>
      </c>
    </row>
    <row r="1146" spans="1:17" hidden="1" x14ac:dyDescent="0.3">
      <c r="A1146" t="s">
        <v>2447</v>
      </c>
      <c r="B1146" t="s">
        <v>2448</v>
      </c>
      <c r="C1146" t="str">
        <f>IFERROR(VLOOKUP(Table1[[#This Row],[Ticker]],[1]!Table2[[Symbol]:[Industry]],2,FALSE),"-")</f>
        <v>-</v>
      </c>
      <c r="D1146" t="s">
        <v>1837</v>
      </c>
      <c r="E1146">
        <v>1915.84</v>
      </c>
      <c r="F1146">
        <v>299.35000000000002</v>
      </c>
      <c r="G1146">
        <v>1.56419030290607</v>
      </c>
      <c r="H1146">
        <v>10.4695071641761</v>
      </c>
      <c r="I1146">
        <v>10.3318538582907</v>
      </c>
      <c r="J1146">
        <v>7.4113495345111602</v>
      </c>
      <c r="K1146">
        <v>301.68597165933699</v>
      </c>
      <c r="L1146">
        <v>274.17116591424502</v>
      </c>
      <c r="M1146">
        <v>38.533039736093102</v>
      </c>
      <c r="N1146">
        <v>1.86193273034081</v>
      </c>
      <c r="O1146">
        <v>16.218473358944301</v>
      </c>
      <c r="P1146">
        <v>31.8432063422153</v>
      </c>
      <c r="Q1146">
        <v>0.165851707127985</v>
      </c>
    </row>
    <row r="1147" spans="1:17" hidden="1" x14ac:dyDescent="0.3">
      <c r="A1147" t="s">
        <v>2449</v>
      </c>
      <c r="B1147" t="s">
        <v>2450</v>
      </c>
      <c r="C1147" t="str">
        <f>IFERROR(VLOOKUP(Table1[[#This Row],[Ticker]],[1]!Table2[[Symbol]:[Industry]],2,FALSE),"-")</f>
        <v>-</v>
      </c>
      <c r="D1147" t="s">
        <v>46</v>
      </c>
      <c r="E1147">
        <v>1915.6039599999999</v>
      </c>
      <c r="F1147">
        <v>164.65</v>
      </c>
      <c r="G1147">
        <v>279.88190880090502</v>
      </c>
      <c r="H1147">
        <v>-1.5377793144296601</v>
      </c>
      <c r="I1147">
        <v>71.824655179149204</v>
      </c>
      <c r="J1147">
        <v>-1.72256448337918</v>
      </c>
      <c r="K1147">
        <v>149.930694708555</v>
      </c>
      <c r="L1147">
        <v>106.37307476903899</v>
      </c>
      <c r="M1147">
        <v>48.4691397025993</v>
      </c>
      <c r="N1147">
        <v>1.25251122695673</v>
      </c>
      <c r="O1147">
        <v>23.8991800789553</v>
      </c>
      <c r="P1147">
        <v>345.90385917400101</v>
      </c>
      <c r="Q1147">
        <v>0.19141500596050601</v>
      </c>
    </row>
    <row r="1148" spans="1:17" hidden="1" x14ac:dyDescent="0.3">
      <c r="A1148" t="s">
        <v>2451</v>
      </c>
      <c r="B1148" t="s">
        <v>2452</v>
      </c>
      <c r="C1148" t="str">
        <f>IFERROR(VLOOKUP(Table1[[#This Row],[Ticker]],[1]!Table2[[Symbol]:[Industry]],2,FALSE),"-")</f>
        <v>-</v>
      </c>
      <c r="D1148" t="s">
        <v>21</v>
      </c>
      <c r="E1148">
        <v>1911.2570184599999</v>
      </c>
      <c r="F1148">
        <v>210.36</v>
      </c>
      <c r="G1148">
        <v>-65.456137020520899</v>
      </c>
      <c r="H1148">
        <v>-12.8262323955189</v>
      </c>
      <c r="I1148">
        <v>-51.932736305643701</v>
      </c>
      <c r="J1148">
        <v>-1.3530286766419699</v>
      </c>
      <c r="K1148">
        <v>246.48777160031</v>
      </c>
      <c r="M1148">
        <v>20.5119297871315</v>
      </c>
      <c r="N1148">
        <v>1.26947182683783</v>
      </c>
      <c r="O1148">
        <v>101.416619129111</v>
      </c>
      <c r="P1148">
        <v>0.75677746910625099</v>
      </c>
    </row>
    <row r="1149" spans="1:17" hidden="1" x14ac:dyDescent="0.3">
      <c r="A1149" t="s">
        <v>2453</v>
      </c>
      <c r="B1149" t="s">
        <v>2454</v>
      </c>
      <c r="C1149" t="str">
        <f>IFERROR(VLOOKUP(Table1[[#This Row],[Ticker]],[1]!Table2[[Symbol]:[Industry]],2,FALSE),"-")</f>
        <v>-</v>
      </c>
      <c r="D1149" t="s">
        <v>1617</v>
      </c>
      <c r="E1149">
        <v>1906.0882018</v>
      </c>
      <c r="F1149">
        <v>60.47</v>
      </c>
      <c r="G1149">
        <v>-6.4863321444741002</v>
      </c>
      <c r="H1149">
        <v>-3.2350514764753</v>
      </c>
      <c r="I1149">
        <v>1.74994209358482</v>
      </c>
      <c r="J1149">
        <v>2.9064006607155499</v>
      </c>
      <c r="K1149">
        <v>62.285523696748498</v>
      </c>
      <c r="L1149">
        <v>58.870003130240796</v>
      </c>
      <c r="M1149">
        <v>59.453032016997597</v>
      </c>
      <c r="N1149">
        <v>3.0495484882205202</v>
      </c>
      <c r="O1149">
        <v>8.9961964610550709</v>
      </c>
      <c r="P1149">
        <v>22.161616161616099</v>
      </c>
      <c r="Q1149">
        <v>-2.8326200589973E-2</v>
      </c>
    </row>
    <row r="1150" spans="1:17" hidden="1" x14ac:dyDescent="0.3">
      <c r="A1150" t="s">
        <v>2455</v>
      </c>
      <c r="B1150" t="s">
        <v>2456</v>
      </c>
      <c r="C1150" t="str">
        <f>IFERROR(VLOOKUP(Table1[[#This Row],[Ticker]],[1]!Table2[[Symbol]:[Industry]],2,FALSE),"-")</f>
        <v>-</v>
      </c>
      <c r="D1150" t="s">
        <v>1617</v>
      </c>
      <c r="E1150">
        <v>1905.052968</v>
      </c>
      <c r="F1150">
        <v>60.48</v>
      </c>
      <c r="G1150">
        <v>-6.5791036091837096</v>
      </c>
      <c r="H1150">
        <v>-3.4683999020691401</v>
      </c>
      <c r="I1150">
        <v>1.3610846275214601</v>
      </c>
      <c r="J1150">
        <v>2.3345055111276101</v>
      </c>
      <c r="K1150">
        <v>62.141548277008603</v>
      </c>
      <c r="L1150">
        <v>58.821546595091199</v>
      </c>
      <c r="M1150">
        <v>55.931821315525497</v>
      </c>
      <c r="N1150">
        <v>2.8641859593258201</v>
      </c>
      <c r="O1150">
        <v>10.201719576719499</v>
      </c>
      <c r="P1150">
        <v>22.901849217638599</v>
      </c>
      <c r="Q1150">
        <v>-2.9924776916618E-2</v>
      </c>
    </row>
    <row r="1151" spans="1:17" hidden="1" x14ac:dyDescent="0.3">
      <c r="A1151" t="s">
        <v>2457</v>
      </c>
      <c r="B1151" t="s">
        <v>2458</v>
      </c>
      <c r="C1151" t="str">
        <f>IFERROR(VLOOKUP(Table1[[#This Row],[Ticker]],[1]!Table2[[Symbol]:[Industry]],2,FALSE),"-")</f>
        <v>-</v>
      </c>
      <c r="D1151" t="s">
        <v>230</v>
      </c>
      <c r="E1151">
        <v>1902.34</v>
      </c>
      <c r="F1151">
        <v>432.35</v>
      </c>
      <c r="G1151">
        <v>11.7988987651024</v>
      </c>
      <c r="H1151">
        <v>-2.48013184633936</v>
      </c>
      <c r="I1151">
        <v>35.021451319456503</v>
      </c>
      <c r="J1151">
        <v>4.4442446498032</v>
      </c>
      <c r="K1151">
        <v>401.588711400303</v>
      </c>
      <c r="L1151">
        <v>336.76862182985701</v>
      </c>
      <c r="M1151">
        <v>59.972001821009997</v>
      </c>
      <c r="N1151">
        <v>0.86011592080214105</v>
      </c>
      <c r="O1151">
        <v>7.5517520527350301</v>
      </c>
      <c r="P1151">
        <v>90.085733128160001</v>
      </c>
      <c r="Q1151">
        <v>0.17082980810255699</v>
      </c>
    </row>
    <row r="1152" spans="1:17" hidden="1" x14ac:dyDescent="0.3">
      <c r="A1152" t="s">
        <v>2459</v>
      </c>
      <c r="B1152" t="s">
        <v>2460</v>
      </c>
      <c r="C1152" t="str">
        <f>IFERROR(VLOOKUP(Table1[[#This Row],[Ticker]],[1]!Table2[[Symbol]:[Industry]],2,FALSE),"-")</f>
        <v>-</v>
      </c>
      <c r="D1152" t="s">
        <v>347</v>
      </c>
      <c r="E1152">
        <v>1901.1371776799999</v>
      </c>
      <c r="F1152">
        <v>575.20000000000005</v>
      </c>
      <c r="G1152">
        <v>-6.4707248278357801</v>
      </c>
      <c r="H1152">
        <v>-10.7086880883106</v>
      </c>
      <c r="I1152">
        <v>16.3323719476994</v>
      </c>
      <c r="J1152">
        <v>-5.1656068385477401</v>
      </c>
      <c r="K1152">
        <v>574.68587752191502</v>
      </c>
      <c r="L1152">
        <v>514.92381472268403</v>
      </c>
      <c r="M1152">
        <v>33.8402975916065</v>
      </c>
      <c r="N1152">
        <v>0.53578255026910704</v>
      </c>
      <c r="O1152">
        <v>14.0994436717663</v>
      </c>
      <c r="P1152">
        <v>40.463980463980398</v>
      </c>
      <c r="Q1152">
        <v>-5.7604799055282999E-2</v>
      </c>
    </row>
    <row r="1153" spans="1:17" hidden="1" x14ac:dyDescent="0.3">
      <c r="A1153" t="s">
        <v>2461</v>
      </c>
      <c r="B1153" t="s">
        <v>2462</v>
      </c>
      <c r="C1153" t="str">
        <f>IFERROR(VLOOKUP(Table1[[#This Row],[Ticker]],[1]!Table2[[Symbol]:[Industry]],2,FALSE),"-")</f>
        <v>-</v>
      </c>
      <c r="D1153" t="s">
        <v>713</v>
      </c>
      <c r="E1153">
        <v>1901.11000107</v>
      </c>
      <c r="F1153">
        <v>749.82</v>
      </c>
      <c r="G1153">
        <v>34.6532541185721</v>
      </c>
      <c r="H1153">
        <v>-0.48088806867308098</v>
      </c>
      <c r="I1153">
        <v>15.484836518983199</v>
      </c>
      <c r="J1153">
        <v>0.72377202608772295</v>
      </c>
      <c r="K1153">
        <v>757.90316062059196</v>
      </c>
      <c r="L1153">
        <v>655.64742191433504</v>
      </c>
      <c r="M1153">
        <v>43.078312623575101</v>
      </c>
      <c r="N1153">
        <v>1.17884685568943</v>
      </c>
      <c r="O1153">
        <v>8.4126857112373408</v>
      </c>
      <c r="P1153">
        <v>69.049712546499805</v>
      </c>
      <c r="Q1153">
        <v>-3.6227040049000002E-5</v>
      </c>
    </row>
    <row r="1154" spans="1:17" hidden="1" x14ac:dyDescent="0.3">
      <c r="A1154" t="s">
        <v>2463</v>
      </c>
      <c r="B1154" t="s">
        <v>2464</v>
      </c>
      <c r="C1154" t="str">
        <f>IFERROR(VLOOKUP(Table1[[#This Row],[Ticker]],[1]!Table2[[Symbol]:[Industry]],2,FALSE),"-")</f>
        <v>-</v>
      </c>
      <c r="D1154" t="s">
        <v>199</v>
      </c>
      <c r="E1154">
        <v>1892.76992114</v>
      </c>
      <c r="F1154">
        <v>3108.7</v>
      </c>
      <c r="G1154">
        <v>115.538842833502</v>
      </c>
      <c r="H1154">
        <v>29.8118410995339</v>
      </c>
      <c r="I1154">
        <v>68.404586226877299</v>
      </c>
      <c r="J1154">
        <v>29.714394507651299</v>
      </c>
      <c r="K1154">
        <v>2384.0098464603502</v>
      </c>
      <c r="L1154">
        <v>1937.0026748257901</v>
      </c>
      <c r="M1154">
        <v>70.346932041916304</v>
      </c>
      <c r="N1154">
        <v>3.79561008751153</v>
      </c>
      <c r="O1154">
        <v>10.946697976646201</v>
      </c>
      <c r="P1154">
        <v>148.695999999999</v>
      </c>
      <c r="Q1154">
        <v>0.157044797963347</v>
      </c>
    </row>
    <row r="1155" spans="1:17" hidden="1" x14ac:dyDescent="0.3">
      <c r="A1155" t="s">
        <v>2465</v>
      </c>
      <c r="B1155" t="s">
        <v>2466</v>
      </c>
      <c r="C1155" t="str">
        <f>IFERROR(VLOOKUP(Table1[[#This Row],[Ticker]],[1]!Table2[[Symbol]:[Industry]],2,FALSE),"-")</f>
        <v>-</v>
      </c>
      <c r="D1155" t="s">
        <v>95</v>
      </c>
      <c r="E1155">
        <v>1889.8074240000001</v>
      </c>
      <c r="F1155">
        <v>344.8</v>
      </c>
      <c r="G1155">
        <v>-32.799537968859397</v>
      </c>
      <c r="H1155">
        <v>3.3477301311510201</v>
      </c>
      <c r="I1155">
        <v>-14.8776457990088</v>
      </c>
      <c r="J1155">
        <v>0.75635869954766899</v>
      </c>
      <c r="K1155">
        <v>342.55798538954099</v>
      </c>
      <c r="L1155">
        <v>345.23227457420302</v>
      </c>
      <c r="M1155">
        <v>38.9257213045844</v>
      </c>
      <c r="N1155">
        <v>0.96590053834424605</v>
      </c>
      <c r="O1155">
        <v>28.7703016241299</v>
      </c>
      <c r="P1155">
        <v>22.247828399219902</v>
      </c>
      <c r="Q1155">
        <v>7.1393429319015003E-2</v>
      </c>
    </row>
    <row r="1156" spans="1:17" hidden="1" x14ac:dyDescent="0.3">
      <c r="A1156" t="s">
        <v>2467</v>
      </c>
      <c r="B1156" t="s">
        <v>2468</v>
      </c>
      <c r="C1156" t="str">
        <f>IFERROR(VLOOKUP(Table1[[#This Row],[Ticker]],[1]!Table2[[Symbol]:[Industry]],2,FALSE),"-")</f>
        <v>-</v>
      </c>
      <c r="D1156" t="s">
        <v>274</v>
      </c>
      <c r="E1156">
        <v>1881.0105000000001</v>
      </c>
      <c r="F1156">
        <v>4002.15</v>
      </c>
      <c r="G1156">
        <v>104.276632637875</v>
      </c>
      <c r="H1156">
        <v>24.104761327531701</v>
      </c>
      <c r="I1156">
        <v>22.241524910922202</v>
      </c>
      <c r="J1156">
        <v>2.31760731756868</v>
      </c>
      <c r="K1156">
        <v>3484.7254072143901</v>
      </c>
      <c r="L1156">
        <v>3051.2444702092298</v>
      </c>
      <c r="M1156">
        <v>70.817114265115407</v>
      </c>
      <c r="N1156">
        <v>2.9666403542772199</v>
      </c>
      <c r="O1156">
        <v>4.8436465399847402</v>
      </c>
      <c r="P1156">
        <v>134.037016461506</v>
      </c>
      <c r="Q1156">
        <v>0.19882673827133801</v>
      </c>
    </row>
    <row r="1157" spans="1:17" hidden="1" x14ac:dyDescent="0.3">
      <c r="A1157" t="s">
        <v>2469</v>
      </c>
      <c r="B1157" t="s">
        <v>2470</v>
      </c>
      <c r="C1157" t="str">
        <f>IFERROR(VLOOKUP(Table1[[#This Row],[Ticker]],[1]!Table2[[Symbol]:[Industry]],2,FALSE),"-")</f>
        <v>-</v>
      </c>
      <c r="D1157" t="s">
        <v>2471</v>
      </c>
      <c r="E1157">
        <v>1863.3218623</v>
      </c>
      <c r="F1157">
        <v>801.8</v>
      </c>
      <c r="G1157">
        <v>214.468537283085</v>
      </c>
      <c r="H1157">
        <v>4.1773932216836798</v>
      </c>
      <c r="I1157">
        <v>43.563331488739998</v>
      </c>
      <c r="J1157">
        <v>7.0222673594096801</v>
      </c>
      <c r="K1157">
        <v>788.93020004661605</v>
      </c>
      <c r="L1157">
        <v>638.90753959064</v>
      </c>
      <c r="M1157">
        <v>72.076739522769401</v>
      </c>
      <c r="N1157">
        <v>1.2435884365857</v>
      </c>
      <c r="O1157">
        <v>22.224993764030899</v>
      </c>
      <c r="P1157">
        <v>338.261820169445</v>
      </c>
      <c r="Q1157">
        <v>0.27495415231165499</v>
      </c>
    </row>
    <row r="1158" spans="1:17" hidden="1" x14ac:dyDescent="0.3">
      <c r="A1158" t="s">
        <v>2472</v>
      </c>
      <c r="B1158" t="s">
        <v>2473</v>
      </c>
      <c r="C1158" t="str">
        <f>IFERROR(VLOOKUP(Table1[[#This Row],[Ticker]],[1]!Table2[[Symbol]:[Industry]],2,FALSE),"-")</f>
        <v>-</v>
      </c>
      <c r="D1158" t="s">
        <v>759</v>
      </c>
      <c r="E1158">
        <v>1858.92935125999</v>
      </c>
      <c r="F1158">
        <v>719.8</v>
      </c>
      <c r="G1158">
        <v>18.496884227016899</v>
      </c>
      <c r="H1158">
        <v>-8.9193451745710401</v>
      </c>
      <c r="I1158">
        <v>-34.829065169839602</v>
      </c>
      <c r="J1158">
        <v>-1.52082664678249</v>
      </c>
      <c r="K1158">
        <v>821.53032044093197</v>
      </c>
      <c r="L1158">
        <v>797.47746658220206</v>
      </c>
      <c r="M1158">
        <v>22.3222806021477</v>
      </c>
      <c r="N1158">
        <v>0.68867942106570001</v>
      </c>
      <c r="O1158">
        <v>80.605723812169998</v>
      </c>
      <c r="P1158">
        <v>53.312034078807201</v>
      </c>
      <c r="Q1158">
        <v>0.17148315779251</v>
      </c>
    </row>
    <row r="1159" spans="1:17" hidden="1" x14ac:dyDescent="0.3">
      <c r="A1159" t="s">
        <v>2474</v>
      </c>
      <c r="B1159" t="s">
        <v>2475</v>
      </c>
      <c r="C1159" t="str">
        <f>IFERROR(VLOOKUP(Table1[[#This Row],[Ticker]],[1]!Table2[[Symbol]:[Industry]],2,FALSE),"-")</f>
        <v>-</v>
      </c>
      <c r="D1159" t="s">
        <v>539</v>
      </c>
      <c r="E1159">
        <v>1854.1736822599901</v>
      </c>
      <c r="F1159">
        <v>75.05</v>
      </c>
      <c r="G1159">
        <v>-40.186232633874297</v>
      </c>
      <c r="H1159">
        <v>13.6232462192608</v>
      </c>
      <c r="I1159">
        <v>-17.2091289426921</v>
      </c>
      <c r="J1159">
        <v>-9.9302335915222208</v>
      </c>
      <c r="K1159">
        <v>75.003838028020098</v>
      </c>
      <c r="L1159">
        <v>77.750076385814197</v>
      </c>
      <c r="M1159">
        <v>32.221701121564898</v>
      </c>
      <c r="N1159">
        <v>1.5278805489809999</v>
      </c>
      <c r="O1159">
        <v>46.568954030646204</v>
      </c>
      <c r="P1159">
        <v>52.851323828920499</v>
      </c>
    </row>
    <row r="1160" spans="1:17" hidden="1" x14ac:dyDescent="0.3">
      <c r="A1160" t="s">
        <v>2476</v>
      </c>
      <c r="B1160" t="s">
        <v>2477</v>
      </c>
      <c r="C1160" t="str">
        <f>IFERROR(VLOOKUP(Table1[[#This Row],[Ticker]],[1]!Table2[[Symbol]:[Industry]],2,FALSE),"-")</f>
        <v>-</v>
      </c>
      <c r="D1160" t="s">
        <v>54</v>
      </c>
      <c r="E1160">
        <v>1852.0026101599999</v>
      </c>
      <c r="F1160">
        <v>1767.4</v>
      </c>
      <c r="G1160">
        <v>-42.748260403451603</v>
      </c>
      <c r="H1160">
        <v>-12.8466720206169</v>
      </c>
      <c r="I1160">
        <v>-33.995861884247603</v>
      </c>
      <c r="J1160">
        <v>-3.4341002531467901</v>
      </c>
      <c r="K1160">
        <v>2027.2531138483</v>
      </c>
      <c r="L1160">
        <v>2086.8199692854</v>
      </c>
      <c r="M1160">
        <v>27.248468718972099</v>
      </c>
      <c r="N1160">
        <v>1.2290370462287801</v>
      </c>
      <c r="O1160">
        <v>51.635170306665103</v>
      </c>
      <c r="P1160">
        <v>5.5290183902555601</v>
      </c>
      <c r="Q1160">
        <v>9.4838113031210994E-2</v>
      </c>
    </row>
    <row r="1161" spans="1:17" hidden="1" x14ac:dyDescent="0.3">
      <c r="A1161" t="s">
        <v>2478</v>
      </c>
      <c r="B1161" t="s">
        <v>2479</v>
      </c>
      <c r="C1161" t="str">
        <f>IFERROR(VLOOKUP(Table1[[#This Row],[Ticker]],[1]!Table2[[Symbol]:[Industry]],2,FALSE),"-")</f>
        <v>-</v>
      </c>
      <c r="D1161" t="s">
        <v>539</v>
      </c>
      <c r="E1161">
        <v>1844.76548925</v>
      </c>
      <c r="F1161">
        <v>599.04999999999995</v>
      </c>
      <c r="G1161">
        <v>15.1938854699063</v>
      </c>
      <c r="H1161">
        <v>-6.1312082891650102</v>
      </c>
      <c r="I1161">
        <v>8.4454836045035595</v>
      </c>
      <c r="J1161">
        <v>-2.8968482234123201</v>
      </c>
      <c r="K1161">
        <v>583.51204967827402</v>
      </c>
      <c r="L1161">
        <v>524.39328095285703</v>
      </c>
      <c r="M1161">
        <v>42.424951266484797</v>
      </c>
      <c r="N1161">
        <v>0.89583732923770998</v>
      </c>
      <c r="O1161">
        <v>11.0090977380853</v>
      </c>
      <c r="P1161">
        <v>48.832298136645903</v>
      </c>
      <c r="Q1161">
        <v>-2.4722988739946002E-2</v>
      </c>
    </row>
    <row r="1162" spans="1:17" hidden="1" x14ac:dyDescent="0.3">
      <c r="A1162" t="s">
        <v>2480</v>
      </c>
      <c r="B1162" t="s">
        <v>2481</v>
      </c>
      <c r="C1162" t="str">
        <f>IFERROR(VLOOKUP(Table1[[#This Row],[Ticker]],[1]!Table2[[Symbol]:[Industry]],2,FALSE),"-")</f>
        <v>-</v>
      </c>
      <c r="D1162" t="s">
        <v>177</v>
      </c>
      <c r="E1162">
        <v>1844.605989225</v>
      </c>
      <c r="F1162">
        <v>449.25</v>
      </c>
      <c r="G1162">
        <v>-27.982799102174599</v>
      </c>
      <c r="H1162">
        <v>-2.9422717385826198</v>
      </c>
      <c r="I1162">
        <v>-32.329995674179003</v>
      </c>
      <c r="J1162">
        <v>1.70642843354241</v>
      </c>
      <c r="K1162">
        <v>468.95387669172902</v>
      </c>
      <c r="M1162">
        <v>39.573128803095301</v>
      </c>
      <c r="N1162">
        <v>0.65207838422596498</v>
      </c>
      <c r="O1162">
        <v>42.682248191430098</v>
      </c>
      <c r="P1162">
        <v>4.0894346617238204</v>
      </c>
    </row>
    <row r="1163" spans="1:17" hidden="1" x14ac:dyDescent="0.3">
      <c r="A1163" t="s">
        <v>2482</v>
      </c>
      <c r="B1163" t="s">
        <v>2483</v>
      </c>
      <c r="C1163" t="str">
        <f>IFERROR(VLOOKUP(Table1[[#This Row],[Ticker]],[1]!Table2[[Symbol]:[Industry]],2,FALSE),"-")</f>
        <v>-</v>
      </c>
      <c r="D1163" t="s">
        <v>956</v>
      </c>
      <c r="E1163">
        <v>1836.3107399999999</v>
      </c>
      <c r="F1163">
        <v>804.75</v>
      </c>
      <c r="G1163">
        <v>-22.035107538632701</v>
      </c>
      <c r="H1163">
        <v>-9.7141632340929505</v>
      </c>
      <c r="I1163">
        <v>-7.5088109090407196</v>
      </c>
      <c r="J1163">
        <v>-2.4900857061569899</v>
      </c>
      <c r="K1163">
        <v>812.10405560706397</v>
      </c>
      <c r="L1163">
        <v>773.63647401880598</v>
      </c>
      <c r="M1163">
        <v>35.984484056046597</v>
      </c>
      <c r="N1163">
        <v>0.76588171323003196</v>
      </c>
      <c r="O1163">
        <v>18.918918918918902</v>
      </c>
      <c r="P1163">
        <v>25.243171737607899</v>
      </c>
      <c r="Q1163">
        <v>4.9224233571476997E-2</v>
      </c>
    </row>
    <row r="1164" spans="1:17" hidden="1" x14ac:dyDescent="0.3">
      <c r="A1164" t="s">
        <v>2484</v>
      </c>
      <c r="B1164" t="s">
        <v>2485</v>
      </c>
      <c r="C1164" t="str">
        <f>IFERROR(VLOOKUP(Table1[[#This Row],[Ticker]],[1]!Table2[[Symbol]:[Industry]],2,FALSE),"-")</f>
        <v>-</v>
      </c>
      <c r="D1164" t="s">
        <v>539</v>
      </c>
      <c r="E1164">
        <v>1827.2231776599999</v>
      </c>
      <c r="F1164">
        <v>1403.3</v>
      </c>
      <c r="G1164">
        <v>9.6804357553960401</v>
      </c>
      <c r="H1164">
        <v>-1.47989288187824</v>
      </c>
      <c r="I1164">
        <v>1.9339413736634199</v>
      </c>
      <c r="J1164">
        <v>2.9556511672269998</v>
      </c>
      <c r="K1164">
        <v>1366.58246583346</v>
      </c>
      <c r="L1164">
        <v>1310.4823002482401</v>
      </c>
      <c r="M1164">
        <v>59.522968997510603</v>
      </c>
      <c r="N1164">
        <v>1.3610592517280999</v>
      </c>
      <c r="O1164">
        <v>10.6677118221335</v>
      </c>
      <c r="P1164">
        <v>40.470470470470403</v>
      </c>
      <c r="Q1164">
        <v>-4.3967464362197999E-2</v>
      </c>
    </row>
    <row r="1165" spans="1:17" hidden="1" x14ac:dyDescent="0.3">
      <c r="A1165" t="s">
        <v>2486</v>
      </c>
      <c r="B1165" t="s">
        <v>2487</v>
      </c>
      <c r="C1165" t="str">
        <f>IFERROR(VLOOKUP(Table1[[#This Row],[Ticker]],[1]!Table2[[Symbol]:[Industry]],2,FALSE),"-")</f>
        <v>-</v>
      </c>
      <c r="D1165" t="s">
        <v>347</v>
      </c>
      <c r="E1165">
        <v>1823.446856</v>
      </c>
      <c r="F1165">
        <v>1360.7</v>
      </c>
      <c r="G1165">
        <v>397.03429106332197</v>
      </c>
      <c r="H1165">
        <v>31.7951421394325</v>
      </c>
      <c r="I1165">
        <v>300.62650806953002</v>
      </c>
      <c r="J1165">
        <v>14.370948307611499</v>
      </c>
      <c r="K1165">
        <v>1114.4650850130299</v>
      </c>
      <c r="L1165">
        <v>754.94455640685703</v>
      </c>
      <c r="M1165">
        <v>81.201249721336495</v>
      </c>
      <c r="N1165">
        <v>3.1645727192239201</v>
      </c>
      <c r="O1165">
        <v>5.4530756228411796</v>
      </c>
      <c r="P1165">
        <v>518.07858278446497</v>
      </c>
      <c r="Q1165">
        <v>0.229276985405272</v>
      </c>
    </row>
    <row r="1166" spans="1:17" hidden="1" x14ac:dyDescent="0.3">
      <c r="A1166" t="s">
        <v>2488</v>
      </c>
      <c r="B1166" t="s">
        <v>2489</v>
      </c>
      <c r="C1166" t="str">
        <f>IFERROR(VLOOKUP(Table1[[#This Row],[Ticker]],[1]!Table2[[Symbol]:[Industry]],2,FALSE),"-")</f>
        <v>-</v>
      </c>
      <c r="D1166" t="s">
        <v>265</v>
      </c>
      <c r="E1166">
        <v>1823.2824553599901</v>
      </c>
      <c r="F1166">
        <v>1340.8</v>
      </c>
      <c r="G1166">
        <v>4.6968382750111699</v>
      </c>
      <c r="H1166">
        <v>-2.88189404152011</v>
      </c>
      <c r="I1166">
        <v>-16.628849874885699</v>
      </c>
      <c r="J1166">
        <v>-2.2613962102954601</v>
      </c>
      <c r="K1166">
        <v>1394.0173760857999</v>
      </c>
      <c r="L1166">
        <v>1360.3364394354001</v>
      </c>
      <c r="M1166">
        <v>29.052247858808901</v>
      </c>
      <c r="N1166">
        <v>0.52879259955786295</v>
      </c>
      <c r="O1166">
        <v>32.010739856801898</v>
      </c>
      <c r="P1166">
        <v>31.193737769080201</v>
      </c>
      <c r="Q1166">
        <v>6.1123173174189999E-2</v>
      </c>
    </row>
    <row r="1167" spans="1:17" hidden="1" x14ac:dyDescent="0.3">
      <c r="A1167" t="s">
        <v>2490</v>
      </c>
      <c r="B1167" t="s">
        <v>2491</v>
      </c>
      <c r="C1167" t="str">
        <f>IFERROR(VLOOKUP(Table1[[#This Row],[Ticker]],[1]!Table2[[Symbol]:[Industry]],2,FALSE),"-")</f>
        <v>-</v>
      </c>
      <c r="D1167" t="s">
        <v>759</v>
      </c>
      <c r="E1167">
        <v>1821.449488152</v>
      </c>
      <c r="F1167">
        <v>16.079999999999998</v>
      </c>
      <c r="G1167">
        <v>-17.478196002447199</v>
      </c>
      <c r="H1167">
        <v>-8.7226285442598499</v>
      </c>
      <c r="I1167">
        <v>-37.008326240763701</v>
      </c>
      <c r="J1167">
        <v>-3.9924070502473898</v>
      </c>
      <c r="K1167">
        <v>17.421169612992799</v>
      </c>
      <c r="L1167">
        <v>18.1009020280035</v>
      </c>
      <c r="M1167">
        <v>27.544977697521499</v>
      </c>
      <c r="N1167">
        <v>0.43828375415426202</v>
      </c>
      <c r="O1167">
        <v>82.2139303482587</v>
      </c>
      <c r="P1167">
        <v>26.415094339622598</v>
      </c>
      <c r="Q1167">
        <v>8.3173752107814997E-2</v>
      </c>
    </row>
    <row r="1168" spans="1:17" hidden="1" x14ac:dyDescent="0.3">
      <c r="A1168" t="s">
        <v>2492</v>
      </c>
      <c r="B1168" t="s">
        <v>2493</v>
      </c>
      <c r="C1168" t="str">
        <f>IFERROR(VLOOKUP(Table1[[#This Row],[Ticker]],[1]!Table2[[Symbol]:[Industry]],2,FALSE),"-")</f>
        <v>-</v>
      </c>
      <c r="D1168" t="s">
        <v>313</v>
      </c>
      <c r="E1168">
        <v>1820.5379073250001</v>
      </c>
      <c r="F1168">
        <v>290.35000000000002</v>
      </c>
      <c r="G1168">
        <v>-18.751424861609799</v>
      </c>
      <c r="H1168">
        <v>-9.3815880720716898</v>
      </c>
      <c r="I1168">
        <v>-18.5602112230609</v>
      </c>
      <c r="J1168">
        <v>-7.8124339737226096</v>
      </c>
      <c r="K1168">
        <v>332.40316851982499</v>
      </c>
      <c r="L1168">
        <v>312.79604902284399</v>
      </c>
      <c r="M1168">
        <v>11.633530418531601</v>
      </c>
      <c r="N1168">
        <v>0.79725482436653505</v>
      </c>
      <c r="O1168">
        <v>45.565696573101398</v>
      </c>
      <c r="P1168">
        <v>36.506817113305097</v>
      </c>
      <c r="Q1168">
        <v>8.9856897994827004E-2</v>
      </c>
    </row>
    <row r="1169" spans="1:17" hidden="1" x14ac:dyDescent="0.3">
      <c r="A1169" t="s">
        <v>2494</v>
      </c>
      <c r="B1169" t="s">
        <v>2495</v>
      </c>
      <c r="C1169" t="str">
        <f>IFERROR(VLOOKUP(Table1[[#This Row],[Ticker]],[1]!Table2[[Symbol]:[Industry]],2,FALSE),"-")</f>
        <v>-</v>
      </c>
      <c r="D1169" t="s">
        <v>124</v>
      </c>
      <c r="E1169">
        <v>1819.2598212400001</v>
      </c>
      <c r="F1169">
        <v>108.78</v>
      </c>
      <c r="G1169">
        <v>125.424617526975</v>
      </c>
      <c r="H1169">
        <v>-6.4782216497872804</v>
      </c>
      <c r="I1169">
        <v>-67.031831377392905</v>
      </c>
      <c r="J1169">
        <v>3.2085870472984102</v>
      </c>
      <c r="K1169">
        <v>119.02437117357699</v>
      </c>
      <c r="L1169">
        <v>125.936986878054</v>
      </c>
      <c r="M1169">
        <v>39.240812004789397</v>
      </c>
      <c r="N1169">
        <v>0.89445348265771096</v>
      </c>
      <c r="O1169">
        <v>152.25225225225199</v>
      </c>
      <c r="P1169">
        <v>210.8</v>
      </c>
    </row>
    <row r="1170" spans="1:17" hidden="1" x14ac:dyDescent="0.3">
      <c r="A1170" t="s">
        <v>2496</v>
      </c>
      <c r="B1170" t="s">
        <v>2497</v>
      </c>
      <c r="C1170" t="str">
        <f>IFERROR(VLOOKUP(Table1[[#This Row],[Ticker]],[1]!Table2[[Symbol]:[Industry]],2,FALSE),"-")</f>
        <v>-</v>
      </c>
      <c r="D1170" t="s">
        <v>2471</v>
      </c>
      <c r="E1170">
        <v>1807.3706279999999</v>
      </c>
      <c r="F1170">
        <v>731.35</v>
      </c>
      <c r="G1170">
        <v>2244.5957850810701</v>
      </c>
      <c r="H1170">
        <v>-5.2665645045920302</v>
      </c>
      <c r="I1170">
        <v>175.58364276357</v>
      </c>
      <c r="J1170">
        <v>-8.0557700207295593</v>
      </c>
      <c r="K1170">
        <v>732.89549151103699</v>
      </c>
      <c r="L1170">
        <v>480.88179347663998</v>
      </c>
      <c r="M1170">
        <v>40.785420014904297</v>
      </c>
      <c r="N1170">
        <v>0.422077922077922</v>
      </c>
      <c r="O1170">
        <v>30.170233130511999</v>
      </c>
      <c r="P1170">
        <v>2825.4</v>
      </c>
    </row>
    <row r="1171" spans="1:17" hidden="1" x14ac:dyDescent="0.3">
      <c r="A1171" t="s">
        <v>2498</v>
      </c>
      <c r="B1171" t="s">
        <v>2499</v>
      </c>
      <c r="C1171" t="str">
        <f>IFERROR(VLOOKUP(Table1[[#This Row],[Ticker]],[1]!Table2[[Symbol]:[Industry]],2,FALSE),"-")</f>
        <v>-</v>
      </c>
      <c r="D1171" t="s">
        <v>533</v>
      </c>
      <c r="E1171">
        <v>1807.0200185849999</v>
      </c>
      <c r="F1171">
        <v>898.05</v>
      </c>
      <c r="G1171">
        <v>72.264627472290698</v>
      </c>
      <c r="H1171">
        <v>3.6093439770932099</v>
      </c>
      <c r="I1171">
        <v>44.472936791806802</v>
      </c>
      <c r="J1171">
        <v>1.5271029316037701</v>
      </c>
      <c r="K1171">
        <v>862.54820686338701</v>
      </c>
      <c r="L1171">
        <v>719.23836659607105</v>
      </c>
      <c r="M1171">
        <v>49.4786362050543</v>
      </c>
      <c r="N1171">
        <v>0.751954051015293</v>
      </c>
      <c r="O1171">
        <v>11.241022214798701</v>
      </c>
      <c r="P1171">
        <v>124.51249999999899</v>
      </c>
      <c r="Q1171">
        <v>0.186047481943932</v>
      </c>
    </row>
    <row r="1172" spans="1:17" hidden="1" x14ac:dyDescent="0.3">
      <c r="A1172" t="s">
        <v>2500</v>
      </c>
      <c r="B1172" t="s">
        <v>2501</v>
      </c>
      <c r="C1172" t="str">
        <f>IFERROR(VLOOKUP(Table1[[#This Row],[Ticker]],[1]!Table2[[Symbol]:[Industry]],2,FALSE),"-")</f>
        <v>-</v>
      </c>
      <c r="D1172" t="s">
        <v>136</v>
      </c>
      <c r="E1172">
        <v>1801.8890211400001</v>
      </c>
      <c r="F1172">
        <v>58.37</v>
      </c>
      <c r="G1172">
        <v>64.132673326899607</v>
      </c>
      <c r="H1172">
        <v>-12.097274934954401</v>
      </c>
      <c r="I1172">
        <v>-19.677169969533999</v>
      </c>
      <c r="J1172">
        <v>-7.7016276541171003</v>
      </c>
      <c r="K1172">
        <v>65.387462791765302</v>
      </c>
      <c r="L1172">
        <v>55.149208729117198</v>
      </c>
      <c r="M1172">
        <v>20.063162606658501</v>
      </c>
      <c r="N1172">
        <v>0.36025723957728201</v>
      </c>
      <c r="O1172">
        <v>34.0243275655302</v>
      </c>
      <c r="P1172">
        <v>107.353463587921</v>
      </c>
      <c r="Q1172">
        <v>0.12890075264259401</v>
      </c>
    </row>
    <row r="1173" spans="1:17" hidden="1" x14ac:dyDescent="0.3">
      <c r="A1173" t="s">
        <v>2502</v>
      </c>
      <c r="B1173" t="s">
        <v>2503</v>
      </c>
      <c r="C1173" t="str">
        <f>IFERROR(VLOOKUP(Table1[[#This Row],[Ticker]],[1]!Table2[[Symbol]:[Industry]],2,FALSE),"-")</f>
        <v>-</v>
      </c>
      <c r="D1173" t="s">
        <v>265</v>
      </c>
      <c r="E1173">
        <v>1800.96</v>
      </c>
      <c r="F1173">
        <v>562.79999999999995</v>
      </c>
      <c r="G1173">
        <v>45.168811566352403</v>
      </c>
      <c r="H1173">
        <v>3.6467527300837599</v>
      </c>
      <c r="I1173">
        <v>14.175516572388201</v>
      </c>
      <c r="J1173">
        <v>-0.43519332545392297</v>
      </c>
      <c r="K1173">
        <v>574.42900295746904</v>
      </c>
      <c r="L1173">
        <v>471.662407941418</v>
      </c>
      <c r="M1173">
        <v>24.415164901110199</v>
      </c>
      <c r="N1173">
        <v>0.71505899276097595</v>
      </c>
      <c r="O1173">
        <v>16.560056858564302</v>
      </c>
      <c r="P1173">
        <v>96.852046169989507</v>
      </c>
      <c r="Q1173">
        <v>0.14226010251139201</v>
      </c>
    </row>
    <row r="1174" spans="1:17" hidden="1" x14ac:dyDescent="0.3">
      <c r="A1174" t="s">
        <v>2504</v>
      </c>
      <c r="B1174" t="s">
        <v>2505</v>
      </c>
      <c r="C1174" t="str">
        <f>IFERROR(VLOOKUP(Table1[[#This Row],[Ticker]],[1]!Table2[[Symbol]:[Industry]],2,FALSE),"-")</f>
        <v>-</v>
      </c>
      <c r="D1174" t="s">
        <v>1848</v>
      </c>
      <c r="E1174">
        <v>1800.645701418</v>
      </c>
      <c r="F1174">
        <v>160.11000000000001</v>
      </c>
      <c r="G1174">
        <v>-6.8256730349766901</v>
      </c>
      <c r="H1174">
        <v>-8.51460469498757</v>
      </c>
      <c r="I1174">
        <v>-28.216462571729501</v>
      </c>
      <c r="J1174">
        <v>-0.85487617582867603</v>
      </c>
      <c r="K1174">
        <v>169.63891609580301</v>
      </c>
      <c r="L1174">
        <v>171.20149579564199</v>
      </c>
      <c r="M1174">
        <v>31.562634104125699</v>
      </c>
      <c r="N1174">
        <v>0.67817697917207398</v>
      </c>
      <c r="O1174">
        <v>36.031478358628398</v>
      </c>
      <c r="P1174">
        <v>20.247840781073901</v>
      </c>
      <c r="Q1174">
        <v>-6.1315055325540997E-2</v>
      </c>
    </row>
    <row r="1175" spans="1:17" hidden="1" x14ac:dyDescent="0.3">
      <c r="A1175" t="s">
        <v>2506</v>
      </c>
      <c r="B1175" t="s">
        <v>2507</v>
      </c>
      <c r="C1175" t="str">
        <f>IFERROR(VLOOKUP(Table1[[#This Row],[Ticker]],[1]!Table2[[Symbol]:[Industry]],2,FALSE),"-")</f>
        <v>-</v>
      </c>
      <c r="D1175" t="s">
        <v>1837</v>
      </c>
      <c r="E1175">
        <v>1797.98769215999</v>
      </c>
      <c r="F1175">
        <v>620.4</v>
      </c>
      <c r="G1175">
        <v>31.512067781202798</v>
      </c>
      <c r="H1175">
        <v>0.75023887441589798</v>
      </c>
      <c r="I1175">
        <v>-20.430017780289401</v>
      </c>
      <c r="J1175">
        <v>1.9263530267276801</v>
      </c>
      <c r="K1175">
        <v>646.962416093927</v>
      </c>
      <c r="L1175">
        <v>644.01727253781905</v>
      </c>
      <c r="M1175">
        <v>42.219612490131098</v>
      </c>
      <c r="N1175">
        <v>2.6382774503521298</v>
      </c>
      <c r="O1175">
        <v>47.485493230174001</v>
      </c>
      <c r="P1175">
        <v>63.1772751183587</v>
      </c>
      <c r="Q1175">
        <v>0.14637203983272201</v>
      </c>
    </row>
    <row r="1176" spans="1:17" hidden="1" x14ac:dyDescent="0.3">
      <c r="A1176" t="s">
        <v>2508</v>
      </c>
      <c r="B1176" t="s">
        <v>2509</v>
      </c>
      <c r="C1176" t="str">
        <f>IFERROR(VLOOKUP(Table1[[#This Row],[Ticker]],[1]!Table2[[Symbol]:[Industry]],2,FALSE),"-")</f>
        <v>-</v>
      </c>
      <c r="D1176" t="s">
        <v>424</v>
      </c>
      <c r="E1176">
        <v>1796.0695000000001</v>
      </c>
      <c r="F1176">
        <v>1189.45</v>
      </c>
      <c r="G1176">
        <v>-2.59667913439525</v>
      </c>
      <c r="H1176">
        <v>-14.258622754315001</v>
      </c>
      <c r="I1176">
        <v>-24.210094426216099</v>
      </c>
      <c r="J1176">
        <v>-4.5114574524071003</v>
      </c>
      <c r="K1176">
        <v>1290.74858790805</v>
      </c>
      <c r="L1176">
        <v>1244.08197893227</v>
      </c>
      <c r="M1176">
        <v>27.1514279556405</v>
      </c>
      <c r="N1176">
        <v>0.59440434613323301</v>
      </c>
      <c r="O1176">
        <v>34.9363151036193</v>
      </c>
      <c r="P1176">
        <v>27.2207069896786</v>
      </c>
      <c r="Q1176">
        <v>6.0027090840560002E-2</v>
      </c>
    </row>
    <row r="1177" spans="1:17" x14ac:dyDescent="0.3">
      <c r="A1177" t="s">
        <v>2510</v>
      </c>
      <c r="B1177" t="s">
        <v>2511</v>
      </c>
      <c r="C1177" t="str">
        <f>IFERROR(VLOOKUP(Table1[[#This Row],[Ticker]],[1]!Table2[[Symbol]:[Industry]],2,FALSE),"-")</f>
        <v>-</v>
      </c>
      <c r="D1177" t="s">
        <v>539</v>
      </c>
      <c r="E1177">
        <v>1786.5038778619901</v>
      </c>
      <c r="F1177">
        <v>106.66</v>
      </c>
      <c r="G1177">
        <v>-55.146354610002497</v>
      </c>
      <c r="H1177">
        <v>2.6370183423257498</v>
      </c>
      <c r="I1177">
        <v>-26.8220059945935</v>
      </c>
      <c r="J1177">
        <v>-6.5385138462992902</v>
      </c>
      <c r="K1177">
        <v>109.264649141777</v>
      </c>
      <c r="L1177">
        <v>118.02049719483701</v>
      </c>
      <c r="M1177">
        <v>33.605772236946798</v>
      </c>
      <c r="N1177">
        <v>1.2440612898846299</v>
      </c>
      <c r="O1177">
        <v>74.714044627789207</v>
      </c>
      <c r="P1177">
        <v>33.408380237648501</v>
      </c>
      <c r="Q1177">
        <v>-7.4154250518557993E-2</v>
      </c>
    </row>
    <row r="1178" spans="1:17" hidden="1" x14ac:dyDescent="0.3">
      <c r="A1178" t="s">
        <v>2512</v>
      </c>
      <c r="B1178" t="s">
        <v>2513</v>
      </c>
      <c r="C1178" t="str">
        <f>IFERROR(VLOOKUP(Table1[[#This Row],[Ticker]],[1]!Table2[[Symbol]:[Industry]],2,FALSE),"-")</f>
        <v>-</v>
      </c>
      <c r="D1178" t="s">
        <v>539</v>
      </c>
      <c r="E1178">
        <v>1781.09203832</v>
      </c>
      <c r="F1178">
        <v>5778.8</v>
      </c>
      <c r="G1178">
        <v>-36.2604653117805</v>
      </c>
      <c r="H1178">
        <v>0.154839350341926</v>
      </c>
      <c r="I1178">
        <v>-3.3906808155186399</v>
      </c>
      <c r="J1178">
        <v>-1.5777093327018401</v>
      </c>
      <c r="K1178">
        <v>5682.9229023524704</v>
      </c>
      <c r="L1178">
        <v>5755.4946993396097</v>
      </c>
      <c r="M1178">
        <v>45.007559573293697</v>
      </c>
      <c r="N1178">
        <v>1.46298612543841</v>
      </c>
      <c r="O1178">
        <v>19.159687132276598</v>
      </c>
      <c r="P1178">
        <v>29.453405017921099</v>
      </c>
      <c r="Q1178">
        <v>-9.9358525140388995E-2</v>
      </c>
    </row>
    <row r="1179" spans="1:17" hidden="1" x14ac:dyDescent="0.3">
      <c r="A1179" t="s">
        <v>2514</v>
      </c>
      <c r="B1179" t="s">
        <v>2515</v>
      </c>
      <c r="C1179" t="str">
        <f>IFERROR(VLOOKUP(Table1[[#This Row],[Ticker]],[1]!Table2[[Symbol]:[Industry]],2,FALSE),"-")</f>
        <v>-</v>
      </c>
      <c r="D1179" t="s">
        <v>116</v>
      </c>
      <c r="E1179">
        <v>1780.989291055</v>
      </c>
      <c r="F1179">
        <v>1386.95</v>
      </c>
      <c r="G1179">
        <v>286.43976365108699</v>
      </c>
      <c r="H1179">
        <v>94.836496734445703</v>
      </c>
      <c r="I1179">
        <v>277.14425073677398</v>
      </c>
      <c r="J1179">
        <v>25.023759783523701</v>
      </c>
      <c r="K1179">
        <v>758.19286297622102</v>
      </c>
      <c r="L1179">
        <v>471.45993879764399</v>
      </c>
      <c r="M1179">
        <v>98.482922167785802</v>
      </c>
      <c r="N1179">
        <v>1.5215097164886999</v>
      </c>
      <c r="O1179">
        <v>0</v>
      </c>
      <c r="P1179">
        <v>551.15023474178395</v>
      </c>
      <c r="Q1179">
        <v>0.22826488911815801</v>
      </c>
    </row>
    <row r="1180" spans="1:17" hidden="1" x14ac:dyDescent="0.3">
      <c r="A1180" t="s">
        <v>2516</v>
      </c>
      <c r="B1180" t="s">
        <v>2517</v>
      </c>
      <c r="C1180" t="str">
        <f>IFERROR(VLOOKUP(Table1[[#This Row],[Ticker]],[1]!Table2[[Symbol]:[Industry]],2,FALSE),"-")</f>
        <v>-</v>
      </c>
      <c r="D1180" t="s">
        <v>46</v>
      </c>
      <c r="E1180">
        <v>1779.713518</v>
      </c>
      <c r="F1180">
        <v>182.05</v>
      </c>
      <c r="G1180">
        <v>1040.0077502680101</v>
      </c>
      <c r="H1180">
        <v>-2.8906274587973901</v>
      </c>
      <c r="I1180">
        <v>115.53933933957001</v>
      </c>
      <c r="J1180">
        <v>2.1462492131357198</v>
      </c>
      <c r="K1180">
        <v>185.00801169051601</v>
      </c>
      <c r="L1180">
        <v>117.797347116377</v>
      </c>
      <c r="M1180">
        <v>44.182250546836002</v>
      </c>
      <c r="N1180">
        <v>0.25378540576436498</v>
      </c>
      <c r="O1180">
        <v>26.558637736885402</v>
      </c>
      <c r="P1180">
        <v>1113.6666666666599</v>
      </c>
    </row>
    <row r="1181" spans="1:17" hidden="1" x14ac:dyDescent="0.3">
      <c r="A1181" t="s">
        <v>2518</v>
      </c>
      <c r="B1181" t="s">
        <v>2519</v>
      </c>
      <c r="C1181" t="str">
        <f>IFERROR(VLOOKUP(Table1[[#This Row],[Ticker]],[1]!Table2[[Symbol]:[Industry]],2,FALSE),"-")</f>
        <v>-</v>
      </c>
      <c r="D1181" t="s">
        <v>371</v>
      </c>
      <c r="E1181">
        <v>1779.599128545</v>
      </c>
      <c r="F1181">
        <v>204.57</v>
      </c>
      <c r="G1181">
        <v>28.826613380802101</v>
      </c>
      <c r="H1181">
        <v>-2.7210036630145602</v>
      </c>
      <c r="I1181">
        <v>-2.8057490598958501</v>
      </c>
      <c r="J1181">
        <v>-2.53903370981</v>
      </c>
      <c r="K1181">
        <v>215.14170643130501</v>
      </c>
      <c r="L1181">
        <v>186.760855960421</v>
      </c>
      <c r="M1181">
        <v>26.260720514831402</v>
      </c>
      <c r="N1181">
        <v>0.699689235559247</v>
      </c>
      <c r="O1181">
        <v>18.541330595883998</v>
      </c>
      <c r="P1181">
        <v>76.505608283002502</v>
      </c>
      <c r="Q1181">
        <v>8.6452194665049997E-2</v>
      </c>
    </row>
    <row r="1182" spans="1:17" hidden="1" x14ac:dyDescent="0.3">
      <c r="A1182" t="s">
        <v>2520</v>
      </c>
      <c r="B1182" t="s">
        <v>2521</v>
      </c>
      <c r="C1182" t="str">
        <f>IFERROR(VLOOKUP(Table1[[#This Row],[Ticker]],[1]!Table2[[Symbol]:[Industry]],2,FALSE),"-")</f>
        <v>-</v>
      </c>
      <c r="D1182" t="s">
        <v>136</v>
      </c>
      <c r="E1182">
        <v>1778.68346935</v>
      </c>
      <c r="F1182">
        <v>104.95</v>
      </c>
      <c r="G1182">
        <v>43.260060427657301</v>
      </c>
      <c r="H1182">
        <v>5.8222536143950796</v>
      </c>
      <c r="I1182">
        <v>7.2029649694018199</v>
      </c>
      <c r="J1182">
        <v>9.2304281247218896</v>
      </c>
      <c r="K1182">
        <v>99.436126413751893</v>
      </c>
      <c r="L1182">
        <v>89.877529617394302</v>
      </c>
      <c r="M1182">
        <v>49.507254934935901</v>
      </c>
      <c r="N1182">
        <v>1.15880930706626</v>
      </c>
      <c r="O1182">
        <v>12.2439256788946</v>
      </c>
      <c r="P1182">
        <v>68.9744002576074</v>
      </c>
      <c r="Q1182">
        <v>6.1805723010972001E-2</v>
      </c>
    </row>
    <row r="1183" spans="1:17" hidden="1" x14ac:dyDescent="0.3">
      <c r="A1183" t="s">
        <v>2522</v>
      </c>
      <c r="B1183" t="s">
        <v>2523</v>
      </c>
      <c r="C1183" t="str">
        <f>IFERROR(VLOOKUP(Table1[[#This Row],[Ticker]],[1]!Table2[[Symbol]:[Industry]],2,FALSE),"-")</f>
        <v>-</v>
      </c>
      <c r="D1183" t="s">
        <v>177</v>
      </c>
      <c r="E1183">
        <v>1766.822160772</v>
      </c>
      <c r="F1183">
        <v>157.46</v>
      </c>
      <c r="G1183">
        <v>-1.29384890370899</v>
      </c>
      <c r="H1183">
        <v>12.925767088902999</v>
      </c>
      <c r="I1183">
        <v>-12.0302859067061</v>
      </c>
      <c r="J1183">
        <v>5.8525412001928103</v>
      </c>
      <c r="K1183">
        <v>147.71269088577699</v>
      </c>
      <c r="L1183">
        <v>138.075798975618</v>
      </c>
      <c r="M1183">
        <v>46.014260025629902</v>
      </c>
      <c r="N1183">
        <v>2.0183928262592801</v>
      </c>
      <c r="O1183">
        <v>15.5214022608916</v>
      </c>
      <c r="P1183">
        <v>47.158878504672899</v>
      </c>
      <c r="Q1183">
        <v>4.7352283950996998E-2</v>
      </c>
    </row>
    <row r="1184" spans="1:17" hidden="1" x14ac:dyDescent="0.3">
      <c r="A1184" t="s">
        <v>2524</v>
      </c>
      <c r="B1184" t="s">
        <v>2525</v>
      </c>
      <c r="C1184" t="str">
        <f>IFERROR(VLOOKUP(Table1[[#This Row],[Ticker]],[1]!Table2[[Symbol]:[Industry]],2,FALSE),"-")</f>
        <v>-</v>
      </c>
      <c r="D1184" t="s">
        <v>2526</v>
      </c>
      <c r="E1184">
        <v>1761.9287672</v>
      </c>
      <c r="F1184">
        <v>634.9</v>
      </c>
      <c r="G1184">
        <v>46.805119364506801</v>
      </c>
      <c r="H1184">
        <v>-14.0240414649648</v>
      </c>
      <c r="I1184">
        <v>-8.3996335424318502E-2</v>
      </c>
      <c r="J1184">
        <v>-4.2804787820163801</v>
      </c>
      <c r="K1184">
        <v>661.80237131660897</v>
      </c>
      <c r="L1184">
        <v>573.31745902648197</v>
      </c>
      <c r="M1184">
        <v>21.103420847889101</v>
      </c>
      <c r="N1184">
        <v>0.13569352019650299</v>
      </c>
      <c r="O1184">
        <v>32.997322412978399</v>
      </c>
      <c r="P1184">
        <v>93.833002595023601</v>
      </c>
      <c r="Q1184">
        <v>9.9853535744930999E-2</v>
      </c>
    </row>
    <row r="1185" spans="1:17" hidden="1" x14ac:dyDescent="0.3">
      <c r="A1185" t="s">
        <v>2527</v>
      </c>
      <c r="B1185" t="s">
        <v>2528</v>
      </c>
      <c r="C1185" t="str">
        <f>IFERROR(VLOOKUP(Table1[[#This Row],[Ticker]],[1]!Table2[[Symbol]:[Industry]],2,FALSE),"-")</f>
        <v>-</v>
      </c>
      <c r="D1185" t="s">
        <v>212</v>
      </c>
      <c r="E1185">
        <v>1755.36342695999</v>
      </c>
      <c r="F1185">
        <v>557.70000000000005</v>
      </c>
      <c r="G1185">
        <v>-21.5131071402744</v>
      </c>
      <c r="H1185">
        <v>12.025366109594501</v>
      </c>
      <c r="I1185">
        <v>-8.4669696711210491</v>
      </c>
      <c r="J1185">
        <v>4.7470375233154103</v>
      </c>
      <c r="K1185">
        <v>523.30811051547903</v>
      </c>
      <c r="L1185">
        <v>506.82221117387502</v>
      </c>
      <c r="M1185">
        <v>49.772938149832598</v>
      </c>
      <c r="N1185">
        <v>2.78548986020109</v>
      </c>
      <c r="O1185">
        <v>24.170701093778</v>
      </c>
      <c r="P1185">
        <v>38.731343283582099</v>
      </c>
      <c r="Q1185">
        <v>4.2243730468039999E-3</v>
      </c>
    </row>
    <row r="1186" spans="1:17" hidden="1" x14ac:dyDescent="0.3">
      <c r="A1186" t="s">
        <v>2529</v>
      </c>
      <c r="B1186" t="s">
        <v>2530</v>
      </c>
      <c r="C1186" t="str">
        <f>IFERROR(VLOOKUP(Table1[[#This Row],[Ticker]],[1]!Table2[[Symbol]:[Industry]],2,FALSE),"-")</f>
        <v>-</v>
      </c>
      <c r="D1186" t="s">
        <v>432</v>
      </c>
      <c r="E1186">
        <v>1753.5679545099999</v>
      </c>
      <c r="F1186">
        <v>1350.95</v>
      </c>
      <c r="G1186">
        <v>451.85477792973802</v>
      </c>
      <c r="H1186">
        <v>2.18668596915452</v>
      </c>
      <c r="I1186">
        <v>48.109489257346198</v>
      </c>
      <c r="J1186">
        <v>5.5322301863603798</v>
      </c>
      <c r="K1186">
        <v>1193.3315659452801</v>
      </c>
      <c r="L1186">
        <v>857.49909090777498</v>
      </c>
      <c r="M1186">
        <v>54.695261251700103</v>
      </c>
      <c r="N1186">
        <v>0.31582386285702801</v>
      </c>
      <c r="O1186">
        <v>22.6174173729597</v>
      </c>
      <c r="P1186">
        <v>487.36956521739103</v>
      </c>
      <c r="Q1186">
        <v>0.130203129548951</v>
      </c>
    </row>
    <row r="1187" spans="1:17" hidden="1" x14ac:dyDescent="0.3">
      <c r="A1187" t="s">
        <v>2531</v>
      </c>
      <c r="B1187" t="s">
        <v>2532</v>
      </c>
      <c r="C1187" t="str">
        <f>IFERROR(VLOOKUP(Table1[[#This Row],[Ticker]],[1]!Table2[[Symbol]:[Industry]],2,FALSE),"-")</f>
        <v>-</v>
      </c>
      <c r="D1187" t="s">
        <v>212</v>
      </c>
      <c r="E1187">
        <v>1745.2428616</v>
      </c>
      <c r="F1187">
        <v>771.5</v>
      </c>
      <c r="G1187">
        <v>39.063203799581402</v>
      </c>
      <c r="H1187">
        <v>-5.1894408082172996</v>
      </c>
      <c r="I1187">
        <v>0.66461744796113398</v>
      </c>
      <c r="J1187">
        <v>-1.7335824546608301</v>
      </c>
      <c r="K1187">
        <v>766.88711175961998</v>
      </c>
      <c r="L1187">
        <v>667.14709370407104</v>
      </c>
      <c r="M1187">
        <v>41.769174494136998</v>
      </c>
      <c r="N1187">
        <v>0.82065728132410498</v>
      </c>
      <c r="O1187">
        <v>12.3784834737524</v>
      </c>
      <c r="P1187">
        <v>80.214903060032697</v>
      </c>
      <c r="Q1187">
        <v>7.2662861432727002E-2</v>
      </c>
    </row>
    <row r="1188" spans="1:17" hidden="1" x14ac:dyDescent="0.3">
      <c r="A1188" t="s">
        <v>2533</v>
      </c>
      <c r="B1188" t="s">
        <v>2534</v>
      </c>
      <c r="C1188" t="str">
        <f>IFERROR(VLOOKUP(Table1[[#This Row],[Ticker]],[1]!Table2[[Symbol]:[Industry]],2,FALSE),"-")</f>
        <v>-</v>
      </c>
      <c r="D1188" t="s">
        <v>265</v>
      </c>
      <c r="E1188">
        <v>1743.07703814</v>
      </c>
      <c r="F1188">
        <v>403.3</v>
      </c>
      <c r="G1188">
        <v>134.93290327129</v>
      </c>
      <c r="H1188">
        <v>-12.2986253136373</v>
      </c>
      <c r="I1188">
        <v>17.7957649133293</v>
      </c>
      <c r="J1188">
        <v>-4.16820150596073</v>
      </c>
      <c r="K1188">
        <v>413.85872514124998</v>
      </c>
      <c r="L1188">
        <v>335.80670950548</v>
      </c>
      <c r="M1188">
        <v>39.117077981987798</v>
      </c>
      <c r="N1188">
        <v>0.57976699503505003</v>
      </c>
      <c r="O1188">
        <v>16.042648152739901</v>
      </c>
      <c r="P1188">
        <v>170.671140939597</v>
      </c>
      <c r="Q1188">
        <v>0.21894495329605601</v>
      </c>
    </row>
    <row r="1189" spans="1:17" hidden="1" x14ac:dyDescent="0.3">
      <c r="A1189" t="s">
        <v>2535</v>
      </c>
      <c r="B1189" t="s">
        <v>2536</v>
      </c>
      <c r="C1189" t="str">
        <f>IFERROR(VLOOKUP(Table1[[#This Row],[Ticker]],[1]!Table2[[Symbol]:[Industry]],2,FALSE),"-")</f>
        <v>-</v>
      </c>
      <c r="D1189" t="s">
        <v>136</v>
      </c>
      <c r="E1189">
        <v>1734.36294616699</v>
      </c>
      <c r="F1189">
        <v>101.81</v>
      </c>
      <c r="G1189">
        <v>15.3033479159864</v>
      </c>
      <c r="H1189">
        <v>-8.2422808850585394</v>
      </c>
      <c r="I1189">
        <v>-35.872573732897401</v>
      </c>
      <c r="J1189">
        <v>-1.0140336776919701</v>
      </c>
      <c r="K1189">
        <v>109.14637598517101</v>
      </c>
      <c r="L1189">
        <v>109.261833217673</v>
      </c>
      <c r="M1189">
        <v>37.541686787539099</v>
      </c>
      <c r="N1189">
        <v>0.91319680973974704</v>
      </c>
      <c r="O1189">
        <v>38.395049602200103</v>
      </c>
      <c r="P1189">
        <v>49.720588235294102</v>
      </c>
      <c r="Q1189">
        <v>6.2365043956469999E-3</v>
      </c>
    </row>
    <row r="1190" spans="1:17" hidden="1" x14ac:dyDescent="0.3">
      <c r="A1190" t="s">
        <v>2537</v>
      </c>
      <c r="B1190" t="s">
        <v>2538</v>
      </c>
      <c r="C1190" t="str">
        <f>IFERROR(VLOOKUP(Table1[[#This Row],[Ticker]],[1]!Table2[[Symbol]:[Industry]],2,FALSE),"-")</f>
        <v>-</v>
      </c>
      <c r="D1190" t="s">
        <v>51</v>
      </c>
      <c r="E1190">
        <v>1734.0182694499999</v>
      </c>
      <c r="F1190">
        <v>653.5</v>
      </c>
      <c r="G1190">
        <v>46.224814108272</v>
      </c>
      <c r="H1190">
        <v>11.7422524025695</v>
      </c>
      <c r="I1190">
        <v>25.5985680407098</v>
      </c>
      <c r="J1190">
        <v>10.0107516474656</v>
      </c>
      <c r="K1190">
        <v>569.58866798982899</v>
      </c>
      <c r="L1190">
        <v>496.333607400228</v>
      </c>
      <c r="M1190">
        <v>65.382422231084107</v>
      </c>
      <c r="N1190">
        <v>2.0917294770218202</v>
      </c>
      <c r="O1190">
        <v>9.4108645753634192</v>
      </c>
      <c r="P1190">
        <v>75.672043010752702</v>
      </c>
      <c r="Q1190">
        <v>6.1057315702540998E-2</v>
      </c>
    </row>
    <row r="1191" spans="1:17" hidden="1" x14ac:dyDescent="0.3">
      <c r="A1191" t="s">
        <v>2539</v>
      </c>
      <c r="B1191" t="s">
        <v>2540</v>
      </c>
      <c r="C1191" t="str">
        <f>IFERROR(VLOOKUP(Table1[[#This Row],[Ticker]],[1]!Table2[[Symbol]:[Industry]],2,FALSE),"-")</f>
        <v>-</v>
      </c>
      <c r="D1191" t="s">
        <v>248</v>
      </c>
      <c r="E1191">
        <v>1732.4821710900001</v>
      </c>
      <c r="F1191">
        <v>758.3</v>
      </c>
      <c r="G1191">
        <v>40.3122316674812</v>
      </c>
      <c r="H1191">
        <v>-15.019684540953</v>
      </c>
      <c r="I1191">
        <v>39.804762162107998</v>
      </c>
      <c r="J1191">
        <v>-1.7686857938720699</v>
      </c>
      <c r="K1191">
        <v>749.21325983254201</v>
      </c>
      <c r="L1191">
        <v>623.34463697797798</v>
      </c>
      <c r="M1191">
        <v>29.665719273020301</v>
      </c>
      <c r="N1191">
        <v>0.35182246935252798</v>
      </c>
      <c r="O1191">
        <v>25.016484241065498</v>
      </c>
      <c r="P1191">
        <v>66.002626970227595</v>
      </c>
      <c r="Q1191">
        <v>4.3423285329009E-2</v>
      </c>
    </row>
    <row r="1192" spans="1:17" hidden="1" x14ac:dyDescent="0.3">
      <c r="A1192" t="s">
        <v>2541</v>
      </c>
      <c r="B1192" t="s">
        <v>2542</v>
      </c>
      <c r="C1192" t="str">
        <f>IFERROR(VLOOKUP(Table1[[#This Row],[Ticker]],[1]!Table2[[Symbol]:[Industry]],2,FALSE),"-")</f>
        <v>-</v>
      </c>
      <c r="D1192" t="s">
        <v>385</v>
      </c>
      <c r="E1192">
        <v>1723.63043357999</v>
      </c>
      <c r="F1192">
        <v>1371.15</v>
      </c>
      <c r="G1192">
        <v>30.2182353393254</v>
      </c>
      <c r="H1192">
        <v>5.8365486358059897</v>
      </c>
      <c r="I1192">
        <v>50.102091177974202</v>
      </c>
      <c r="J1192">
        <v>3.7449309445096399</v>
      </c>
      <c r="K1192">
        <v>1170.01457892346</v>
      </c>
      <c r="L1192">
        <v>1012.54059212139</v>
      </c>
      <c r="M1192">
        <v>67.821791861533001</v>
      </c>
      <c r="N1192">
        <v>1.23364084122222</v>
      </c>
      <c r="O1192">
        <v>1.66648433796448</v>
      </c>
      <c r="P1192">
        <v>95.934552729351196</v>
      </c>
      <c r="Q1192">
        <v>8.4262197594239998E-3</v>
      </c>
    </row>
    <row r="1193" spans="1:17" hidden="1" x14ac:dyDescent="0.3">
      <c r="A1193" t="s">
        <v>2543</v>
      </c>
      <c r="B1193" t="s">
        <v>2544</v>
      </c>
      <c r="C1193" t="str">
        <f>IFERROR(VLOOKUP(Table1[[#This Row],[Ticker]],[1]!Table2[[Symbol]:[Industry]],2,FALSE),"-")</f>
        <v>-</v>
      </c>
      <c r="D1193" t="s">
        <v>296</v>
      </c>
      <c r="E1193">
        <v>1722.9512999999999</v>
      </c>
      <c r="F1193">
        <v>313.14999999999998</v>
      </c>
      <c r="G1193">
        <v>231.15031655363501</v>
      </c>
      <c r="H1193">
        <v>0.98840979132093798</v>
      </c>
      <c r="I1193">
        <v>50.403030178780597</v>
      </c>
      <c r="J1193">
        <v>0.31945090301625401</v>
      </c>
      <c r="K1193">
        <v>273.29486899460301</v>
      </c>
      <c r="L1193">
        <v>207.07829340032399</v>
      </c>
      <c r="M1193">
        <v>52.68408366013</v>
      </c>
      <c r="N1193">
        <v>1.5657092885603101</v>
      </c>
      <c r="O1193">
        <v>14.2264090691361</v>
      </c>
      <c r="P1193">
        <v>261.60508083140797</v>
      </c>
    </row>
    <row r="1194" spans="1:17" hidden="1" x14ac:dyDescent="0.3">
      <c r="A1194" t="s">
        <v>2545</v>
      </c>
      <c r="B1194" t="s">
        <v>2546</v>
      </c>
      <c r="C1194" t="str">
        <f>IFERROR(VLOOKUP(Table1[[#This Row],[Ticker]],[1]!Table2[[Symbol]:[Industry]],2,FALSE),"-")</f>
        <v>-</v>
      </c>
      <c r="D1194" t="s">
        <v>212</v>
      </c>
      <c r="E1194">
        <v>1722.3393599999999</v>
      </c>
      <c r="F1194">
        <v>917.7</v>
      </c>
      <c r="G1194">
        <v>110.16471933594499</v>
      </c>
      <c r="H1194">
        <v>-7.8132233186004303</v>
      </c>
      <c r="I1194">
        <v>88.350716049864801</v>
      </c>
      <c r="J1194">
        <v>-4.5161921873818098</v>
      </c>
      <c r="K1194">
        <v>962.47252723411304</v>
      </c>
      <c r="L1194">
        <v>760.57397772352601</v>
      </c>
      <c r="M1194">
        <v>35.8901456326752</v>
      </c>
      <c r="N1194">
        <v>0.78162196724545396</v>
      </c>
      <c r="O1194">
        <v>39.5281682467037</v>
      </c>
      <c r="P1194">
        <v>162.31241960840299</v>
      </c>
      <c r="Q1194">
        <v>0.103975934705066</v>
      </c>
    </row>
    <row r="1195" spans="1:17" hidden="1" x14ac:dyDescent="0.3">
      <c r="A1195" t="s">
        <v>2547</v>
      </c>
      <c r="B1195" t="s">
        <v>2548</v>
      </c>
      <c r="C1195" t="str">
        <f>IFERROR(VLOOKUP(Table1[[#This Row],[Ticker]],[1]!Table2[[Symbol]:[Industry]],2,FALSE),"-")</f>
        <v>-</v>
      </c>
      <c r="D1195" t="s">
        <v>212</v>
      </c>
      <c r="E1195">
        <v>1719.718542675</v>
      </c>
      <c r="F1195">
        <v>181.05</v>
      </c>
      <c r="G1195">
        <v>-51.114807467455201</v>
      </c>
      <c r="H1195">
        <v>-7.0750496361154198</v>
      </c>
      <c r="I1195">
        <v>-32.069402015267499</v>
      </c>
      <c r="J1195">
        <v>-5.2981935128288997</v>
      </c>
      <c r="K1195">
        <v>192.126078376029</v>
      </c>
      <c r="L1195">
        <v>205.760020374628</v>
      </c>
      <c r="M1195">
        <v>38.060313087157901</v>
      </c>
      <c r="N1195">
        <v>1.2413030137462899</v>
      </c>
      <c r="O1195">
        <v>76.194421430543997</v>
      </c>
      <c r="P1195">
        <v>4.8653344917463004</v>
      </c>
      <c r="Q1195">
        <v>6.0744147234310999E-2</v>
      </c>
    </row>
    <row r="1196" spans="1:17" hidden="1" x14ac:dyDescent="0.3">
      <c r="A1196" t="s">
        <v>2549</v>
      </c>
      <c r="B1196" t="s">
        <v>2550</v>
      </c>
      <c r="C1196" t="str">
        <f>IFERROR(VLOOKUP(Table1[[#This Row],[Ticker]],[1]!Table2[[Symbol]:[Industry]],2,FALSE),"-")</f>
        <v>-</v>
      </c>
      <c r="D1196" t="s">
        <v>230</v>
      </c>
      <c r="E1196">
        <v>1704.472502071</v>
      </c>
      <c r="F1196">
        <v>76.97</v>
      </c>
      <c r="G1196">
        <v>172.53870266356699</v>
      </c>
      <c r="H1196">
        <v>-6.3821446001573801E-2</v>
      </c>
      <c r="I1196">
        <v>87.698127865973106</v>
      </c>
      <c r="J1196">
        <v>-0.48390229092977499</v>
      </c>
      <c r="K1196">
        <v>74.796145958551506</v>
      </c>
      <c r="L1196">
        <v>52.336234045030501</v>
      </c>
      <c r="M1196">
        <v>30.749328569161101</v>
      </c>
      <c r="N1196">
        <v>0.67524558716545502</v>
      </c>
      <c r="O1196">
        <v>29.842795894504299</v>
      </c>
      <c r="P1196">
        <v>236.84901531728599</v>
      </c>
      <c r="Q1196">
        <v>0.13459908394105499</v>
      </c>
    </row>
    <row r="1197" spans="1:17" hidden="1" x14ac:dyDescent="0.3">
      <c r="A1197" t="s">
        <v>2551</v>
      </c>
      <c r="B1197" t="s">
        <v>2552</v>
      </c>
      <c r="C1197" t="str">
        <f>IFERROR(VLOOKUP(Table1[[#This Row],[Ticker]],[1]!Table2[[Symbol]:[Industry]],2,FALSE),"-")</f>
        <v>-</v>
      </c>
      <c r="D1197" t="s">
        <v>212</v>
      </c>
      <c r="E1197">
        <v>1700.4889880000001</v>
      </c>
      <c r="F1197">
        <v>396.1</v>
      </c>
      <c r="G1197">
        <v>-42.720945935207503</v>
      </c>
      <c r="H1197">
        <v>-5.8146008372559796</v>
      </c>
      <c r="I1197">
        <v>-25.122583847848201</v>
      </c>
      <c r="J1197">
        <v>-2.7205086563658099</v>
      </c>
      <c r="K1197">
        <v>414.29392482343098</v>
      </c>
      <c r="L1197">
        <v>419.99809272506201</v>
      </c>
      <c r="M1197">
        <v>27.641399999277301</v>
      </c>
      <c r="N1197">
        <v>0.54785927503249399</v>
      </c>
      <c r="O1197">
        <v>47.2481696541277</v>
      </c>
      <c r="P1197">
        <v>10.8902575587906</v>
      </c>
      <c r="Q1197">
        <v>-4.655890939288E-3</v>
      </c>
    </row>
    <row r="1198" spans="1:17" hidden="1" x14ac:dyDescent="0.3">
      <c r="A1198" t="s">
        <v>2553</v>
      </c>
      <c r="B1198" t="s">
        <v>2554</v>
      </c>
      <c r="C1198" t="str">
        <f>IFERROR(VLOOKUP(Table1[[#This Row],[Ticker]],[1]!Table2[[Symbol]:[Industry]],2,FALSE),"-")</f>
        <v>-</v>
      </c>
      <c r="D1198" t="s">
        <v>1407</v>
      </c>
      <c r="E1198">
        <v>1697.4932425</v>
      </c>
      <c r="F1198">
        <v>239.8</v>
      </c>
      <c r="G1198">
        <v>40.698613498241102</v>
      </c>
      <c r="H1198">
        <v>-3.0785273283545198</v>
      </c>
      <c r="I1198">
        <v>8.7781525275859291</v>
      </c>
      <c r="J1198">
        <v>-4.9854896014388501</v>
      </c>
      <c r="K1198">
        <v>251.532407810515</v>
      </c>
      <c r="L1198">
        <v>215.882163850854</v>
      </c>
      <c r="M1198">
        <v>20.269097581000601</v>
      </c>
      <c r="N1198">
        <v>0.59051047727156103</v>
      </c>
      <c r="O1198">
        <v>22.869057547956601</v>
      </c>
      <c r="P1198">
        <v>73.453887884267601</v>
      </c>
      <c r="Q1198">
        <v>0.196545778495544</v>
      </c>
    </row>
    <row r="1199" spans="1:17" hidden="1" x14ac:dyDescent="0.3">
      <c r="A1199" t="s">
        <v>2555</v>
      </c>
      <c r="B1199" t="s">
        <v>2556</v>
      </c>
      <c r="C1199" t="str">
        <f>IFERROR(VLOOKUP(Table1[[#This Row],[Ticker]],[1]!Table2[[Symbol]:[Industry]],2,FALSE),"-")</f>
        <v>-</v>
      </c>
      <c r="D1199" t="s">
        <v>583</v>
      </c>
      <c r="E1199">
        <v>1692.3029750000001</v>
      </c>
      <c r="F1199">
        <v>62.23</v>
      </c>
      <c r="G1199">
        <v>30.344315212378898</v>
      </c>
      <c r="H1199">
        <v>10.924711622643301</v>
      </c>
      <c r="I1199">
        <v>-8.7123532614503905</v>
      </c>
      <c r="J1199">
        <v>1.1827369691917999</v>
      </c>
      <c r="K1199">
        <v>58.252116620268502</v>
      </c>
      <c r="L1199">
        <v>55.748067086278802</v>
      </c>
      <c r="M1199">
        <v>29.188193916460101</v>
      </c>
      <c r="N1199">
        <v>1.99406687796295</v>
      </c>
      <c r="O1199">
        <v>25.3414751727462</v>
      </c>
      <c r="P1199">
        <v>61.636363636363598</v>
      </c>
      <c r="Q1199">
        <v>7.1071011628524999E-2</v>
      </c>
    </row>
    <row r="1200" spans="1:17" hidden="1" x14ac:dyDescent="0.3">
      <c r="A1200" t="s">
        <v>2557</v>
      </c>
      <c r="B1200" t="s">
        <v>2558</v>
      </c>
      <c r="C1200" t="str">
        <f>IFERROR(VLOOKUP(Table1[[#This Row],[Ticker]],[1]!Table2[[Symbol]:[Industry]],2,FALSE),"-")</f>
        <v>-</v>
      </c>
      <c r="D1200" t="s">
        <v>70</v>
      </c>
      <c r="E1200">
        <v>1690.4767635000001</v>
      </c>
      <c r="F1200">
        <v>54999</v>
      </c>
      <c r="G1200">
        <v>257.737057794576</v>
      </c>
      <c r="H1200">
        <v>-5.2890951915053401</v>
      </c>
      <c r="I1200">
        <v>82.896049662486504</v>
      </c>
      <c r="J1200">
        <v>-1.6890921100996601</v>
      </c>
      <c r="K1200">
        <v>47854.348172206999</v>
      </c>
      <c r="L1200">
        <v>32983.428801756898</v>
      </c>
      <c r="M1200">
        <v>51.9139022708016</v>
      </c>
      <c r="N1200">
        <v>0.49644637742654002</v>
      </c>
      <c r="O1200">
        <v>21.8185785196094</v>
      </c>
      <c r="P1200">
        <v>284.608391608391</v>
      </c>
      <c r="Q1200">
        <v>8.6863062579218997E-2</v>
      </c>
    </row>
    <row r="1201" spans="1:17" hidden="1" x14ac:dyDescent="0.3">
      <c r="A1201" t="s">
        <v>2559</v>
      </c>
      <c r="B1201" t="s">
        <v>2560</v>
      </c>
      <c r="C1201" t="str">
        <f>IFERROR(VLOOKUP(Table1[[#This Row],[Ticker]],[1]!Table2[[Symbol]:[Industry]],2,FALSE),"-")</f>
        <v>-</v>
      </c>
      <c r="D1201" t="s">
        <v>385</v>
      </c>
      <c r="E1201">
        <v>1684.3140914999999</v>
      </c>
      <c r="F1201">
        <v>104.55</v>
      </c>
      <c r="G1201">
        <v>11.537906519619201</v>
      </c>
      <c r="H1201">
        <v>-2.7987698557452099</v>
      </c>
      <c r="I1201">
        <v>-11.880161067082399</v>
      </c>
      <c r="J1201">
        <v>-5.7420330933902104</v>
      </c>
      <c r="K1201">
        <v>109.864098423136</v>
      </c>
      <c r="L1201">
        <v>96.977790528973202</v>
      </c>
      <c r="M1201">
        <v>25.936674100030199</v>
      </c>
      <c r="N1201">
        <v>0.59089799574589397</v>
      </c>
      <c r="O1201">
        <v>28.168340506934399</v>
      </c>
      <c r="P1201">
        <v>47.983014861995699</v>
      </c>
      <c r="Q1201">
        <v>0.110377172963352</v>
      </c>
    </row>
    <row r="1202" spans="1:17" hidden="1" x14ac:dyDescent="0.3">
      <c r="A1202" t="s">
        <v>2561</v>
      </c>
      <c r="B1202" t="s">
        <v>2562</v>
      </c>
      <c r="C1202" t="str">
        <f>IFERROR(VLOOKUP(Table1[[#This Row],[Ticker]],[1]!Table2[[Symbol]:[Industry]],2,FALSE),"-")</f>
        <v>-</v>
      </c>
      <c r="D1202" t="s">
        <v>432</v>
      </c>
      <c r="E1202">
        <v>1682.3992965</v>
      </c>
      <c r="F1202">
        <v>762.45</v>
      </c>
      <c r="G1202">
        <v>114.948879529942</v>
      </c>
      <c r="H1202">
        <v>-3.9322189828190299</v>
      </c>
      <c r="I1202">
        <v>56.036141587486703</v>
      </c>
      <c r="J1202">
        <v>-5.0452390679734798</v>
      </c>
      <c r="K1202">
        <v>774.27834155728794</v>
      </c>
      <c r="L1202">
        <v>631.54939726846999</v>
      </c>
      <c r="M1202">
        <v>34.918096240139597</v>
      </c>
      <c r="N1202">
        <v>0.80015374236235304</v>
      </c>
      <c r="O1202">
        <v>13.450062299167101</v>
      </c>
      <c r="P1202">
        <v>169.27423627052801</v>
      </c>
      <c r="Q1202">
        <v>0.14872666679066601</v>
      </c>
    </row>
    <row r="1203" spans="1:17" hidden="1" x14ac:dyDescent="0.3">
      <c r="A1203" t="s">
        <v>2563</v>
      </c>
      <c r="B1203" t="s">
        <v>2564</v>
      </c>
      <c r="C1203" t="str">
        <f>IFERROR(VLOOKUP(Table1[[#This Row],[Ticker]],[1]!Table2[[Symbol]:[Industry]],2,FALSE),"-")</f>
        <v>-</v>
      </c>
      <c r="D1203" t="s">
        <v>296</v>
      </c>
      <c r="E1203">
        <v>1682.22</v>
      </c>
      <c r="F1203">
        <v>1401.85</v>
      </c>
      <c r="G1203">
        <v>-33.130146108241497</v>
      </c>
      <c r="H1203">
        <v>-0.4739496663312</v>
      </c>
      <c r="I1203">
        <v>-9.7918732690853805</v>
      </c>
      <c r="J1203">
        <v>1.7878343530592899</v>
      </c>
      <c r="K1203">
        <v>1409.0689787818601</v>
      </c>
      <c r="L1203">
        <v>1416.97356576481</v>
      </c>
      <c r="M1203">
        <v>37.488043514788899</v>
      </c>
      <c r="N1203">
        <v>1.0004163979368501</v>
      </c>
      <c r="O1203">
        <v>26.9786353746834</v>
      </c>
      <c r="P1203">
        <v>18.695228821811</v>
      </c>
      <c r="Q1203">
        <v>0.15345319822803499</v>
      </c>
    </row>
    <row r="1204" spans="1:17" hidden="1" x14ac:dyDescent="0.3">
      <c r="A1204" t="s">
        <v>2565</v>
      </c>
      <c r="B1204" t="s">
        <v>2566</v>
      </c>
      <c r="C1204" t="str">
        <f>IFERROR(VLOOKUP(Table1[[#This Row],[Ticker]],[1]!Table2[[Symbol]:[Industry]],2,FALSE),"-")</f>
        <v>-</v>
      </c>
      <c r="D1204" t="s">
        <v>296</v>
      </c>
      <c r="E1204">
        <v>1679.6101268100001</v>
      </c>
      <c r="F1204">
        <v>1122.9000000000001</v>
      </c>
      <c r="G1204">
        <v>10.5960112622076</v>
      </c>
      <c r="H1204">
        <v>-7.8075817296293204</v>
      </c>
      <c r="I1204">
        <v>-6.46535186228133</v>
      </c>
      <c r="J1204">
        <v>-0.68463917410432396</v>
      </c>
      <c r="K1204">
        <v>1121.6786239128801</v>
      </c>
      <c r="L1204">
        <v>976.61360872778505</v>
      </c>
      <c r="M1204">
        <v>33.875832154974603</v>
      </c>
      <c r="N1204">
        <v>0.54220831659987301</v>
      </c>
      <c r="O1204">
        <v>15.5935524089411</v>
      </c>
      <c r="P1204">
        <v>46.774720606496302</v>
      </c>
      <c r="Q1204">
        <v>0.118412884516095</v>
      </c>
    </row>
    <row r="1205" spans="1:17" hidden="1" x14ac:dyDescent="0.3">
      <c r="A1205" t="s">
        <v>2567</v>
      </c>
      <c r="B1205" t="s">
        <v>2568</v>
      </c>
      <c r="C1205" t="str">
        <f>IFERROR(VLOOKUP(Table1[[#This Row],[Ticker]],[1]!Table2[[Symbol]:[Industry]],2,FALSE),"-")</f>
        <v>-</v>
      </c>
      <c r="D1205" t="s">
        <v>2569</v>
      </c>
      <c r="E1205">
        <v>1676.4674544</v>
      </c>
      <c r="F1205">
        <v>1598.4</v>
      </c>
      <c r="G1205">
        <v>519.57889674794899</v>
      </c>
      <c r="H1205">
        <v>16.772786045670301</v>
      </c>
      <c r="I1205">
        <v>129.87329098403899</v>
      </c>
      <c r="J1205">
        <v>9.0875856356034905</v>
      </c>
      <c r="K1205">
        <v>1250.7466446573601</v>
      </c>
      <c r="M1205">
        <v>70.775929368006103</v>
      </c>
      <c r="N1205">
        <v>0.88624521770814302</v>
      </c>
      <c r="O1205">
        <v>6.3563563563563399</v>
      </c>
      <c r="P1205">
        <v>567.66917293232996</v>
      </c>
    </row>
    <row r="1206" spans="1:17" hidden="1" x14ac:dyDescent="0.3">
      <c r="A1206" t="s">
        <v>2570</v>
      </c>
      <c r="B1206" t="s">
        <v>2571</v>
      </c>
      <c r="C1206" t="str">
        <f>IFERROR(VLOOKUP(Table1[[#This Row],[Ticker]],[1]!Table2[[Symbol]:[Industry]],2,FALSE),"-")</f>
        <v>-</v>
      </c>
      <c r="D1206" t="s">
        <v>701</v>
      </c>
      <c r="E1206">
        <v>1671.7820429999999</v>
      </c>
      <c r="F1206">
        <v>241.55</v>
      </c>
      <c r="G1206">
        <v>-9.4212085107219004</v>
      </c>
      <c r="H1206">
        <v>-12.8031665197263</v>
      </c>
      <c r="I1206">
        <v>-22.7223395743308</v>
      </c>
      <c r="J1206">
        <v>-3.3454410292210199</v>
      </c>
      <c r="K1206">
        <v>264.70106534104201</v>
      </c>
      <c r="L1206">
        <v>265.66276347866301</v>
      </c>
      <c r="M1206">
        <v>17.585982582646199</v>
      </c>
      <c r="N1206">
        <v>0.54185563564313399</v>
      </c>
      <c r="O1206">
        <v>37.031670461602097</v>
      </c>
      <c r="P1206">
        <v>13.9118132515916</v>
      </c>
      <c r="Q1206">
        <v>4.3692490248295003E-2</v>
      </c>
    </row>
    <row r="1207" spans="1:17" hidden="1" x14ac:dyDescent="0.3">
      <c r="A1207" t="s">
        <v>2572</v>
      </c>
      <c r="B1207" t="s">
        <v>2573</v>
      </c>
      <c r="C1207" t="str">
        <f>IFERROR(VLOOKUP(Table1[[#This Row],[Ticker]],[1]!Table2[[Symbol]:[Industry]],2,FALSE),"-")</f>
        <v>-</v>
      </c>
      <c r="D1207" t="s">
        <v>51</v>
      </c>
      <c r="E1207">
        <v>1671.2933691149999</v>
      </c>
      <c r="F1207">
        <v>799.65</v>
      </c>
      <c r="G1207">
        <v>132.64147625298699</v>
      </c>
      <c r="H1207">
        <v>10.212000150242501</v>
      </c>
      <c r="I1207">
        <v>57.012249279726703</v>
      </c>
      <c r="J1207">
        <v>3.7841619861859002</v>
      </c>
      <c r="K1207">
        <v>702.120401952017</v>
      </c>
      <c r="L1207">
        <v>556.61970757255494</v>
      </c>
      <c r="M1207">
        <v>64.592494591166201</v>
      </c>
      <c r="N1207">
        <v>1.1923204691256899</v>
      </c>
      <c r="O1207">
        <v>5.4211217407615901</v>
      </c>
      <c r="P1207">
        <v>161.152841280209</v>
      </c>
      <c r="Q1207">
        <v>7.7518642736904994E-2</v>
      </c>
    </row>
    <row r="1208" spans="1:17" hidden="1" x14ac:dyDescent="0.3">
      <c r="A1208" t="s">
        <v>2574</v>
      </c>
      <c r="B1208" t="s">
        <v>2575</v>
      </c>
      <c r="C1208" t="str">
        <f>IFERROR(VLOOKUP(Table1[[#This Row],[Ticker]],[1]!Table2[[Symbol]:[Industry]],2,FALSE),"-")</f>
        <v>-</v>
      </c>
      <c r="D1208" t="s">
        <v>310</v>
      </c>
      <c r="E1208">
        <v>1663.7861097719999</v>
      </c>
      <c r="F1208">
        <v>30.02</v>
      </c>
      <c r="G1208">
        <v>-33.051307335628401</v>
      </c>
      <c r="H1208">
        <v>-3.5605761035432701</v>
      </c>
      <c r="I1208">
        <v>-42.399217570280697</v>
      </c>
      <c r="J1208">
        <v>-8.8615682143462102</v>
      </c>
      <c r="K1208">
        <v>31.489712779128698</v>
      </c>
      <c r="L1208">
        <v>32.168765627887197</v>
      </c>
      <c r="M1208">
        <v>30.859884081971</v>
      </c>
      <c r="N1208">
        <v>1.81183409025977</v>
      </c>
      <c r="O1208">
        <v>52.564956695536203</v>
      </c>
      <c r="P1208">
        <v>33.422222222222203</v>
      </c>
      <c r="Q1208">
        <v>-3.9328277507649001E-2</v>
      </c>
    </row>
    <row r="1209" spans="1:17" hidden="1" x14ac:dyDescent="0.3">
      <c r="A1209" t="s">
        <v>2576</v>
      </c>
      <c r="B1209" t="s">
        <v>2577</v>
      </c>
      <c r="C1209" t="str">
        <f>IFERROR(VLOOKUP(Table1[[#This Row],[Ticker]],[1]!Table2[[Symbol]:[Industry]],2,FALSE),"-")</f>
        <v>-</v>
      </c>
      <c r="D1209" t="s">
        <v>405</v>
      </c>
      <c r="E1209">
        <v>1663.02725025</v>
      </c>
      <c r="F1209">
        <v>10.7</v>
      </c>
      <c r="G1209">
        <v>-45.395314972528503</v>
      </c>
      <c r="H1209">
        <v>0.79172113204046901</v>
      </c>
      <c r="I1209">
        <v>-37.273314681035103</v>
      </c>
      <c r="J1209">
        <v>8.3313787257513603</v>
      </c>
      <c r="K1209">
        <v>11.2591597729712</v>
      </c>
      <c r="L1209">
        <v>12.147231675047999</v>
      </c>
      <c r="M1209">
        <v>48.679438804687798</v>
      </c>
      <c r="N1209">
        <v>2.50197095852754</v>
      </c>
      <c r="O1209">
        <v>57.320872274143298</v>
      </c>
      <c r="P1209">
        <v>8.08080808080806</v>
      </c>
      <c r="Q1209">
        <v>0.101811805437901</v>
      </c>
    </row>
    <row r="1210" spans="1:17" hidden="1" x14ac:dyDescent="0.3">
      <c r="A1210" t="s">
        <v>2578</v>
      </c>
      <c r="B1210" t="s">
        <v>2579</v>
      </c>
      <c r="C1210" t="str">
        <f>IFERROR(VLOOKUP(Table1[[#This Row],[Ticker]],[1]!Table2[[Symbol]:[Industry]],2,FALSE),"-")</f>
        <v>-</v>
      </c>
      <c r="D1210" t="s">
        <v>478</v>
      </c>
      <c r="E1210">
        <v>1661.1313311659901</v>
      </c>
      <c r="F1210">
        <v>165.61</v>
      </c>
      <c r="G1210">
        <v>-19.230858065102499</v>
      </c>
      <c r="H1210">
        <v>11.1356641610867</v>
      </c>
      <c r="I1210">
        <v>0.19476583711269199</v>
      </c>
      <c r="J1210">
        <v>5.4493587924949303</v>
      </c>
      <c r="K1210">
        <v>156.608519872323</v>
      </c>
      <c r="L1210">
        <v>142.178320930469</v>
      </c>
      <c r="M1210">
        <v>47.498359376797701</v>
      </c>
      <c r="N1210">
        <v>1.39675759468239</v>
      </c>
      <c r="O1210">
        <v>17.070225227945102</v>
      </c>
      <c r="P1210">
        <v>51.104014598540097</v>
      </c>
      <c r="Q1210">
        <v>9.0860301331001994E-2</v>
      </c>
    </row>
    <row r="1211" spans="1:17" hidden="1" x14ac:dyDescent="0.3">
      <c r="A1211" t="s">
        <v>2580</v>
      </c>
      <c r="B1211" t="s">
        <v>2581</v>
      </c>
      <c r="C1211" t="str">
        <f>IFERROR(VLOOKUP(Table1[[#This Row],[Ticker]],[1]!Table2[[Symbol]:[Industry]],2,FALSE),"-")</f>
        <v>-</v>
      </c>
      <c r="D1211" t="s">
        <v>265</v>
      </c>
      <c r="E1211">
        <v>1657.2281685749999</v>
      </c>
      <c r="F1211">
        <v>2872.95</v>
      </c>
      <c r="G1211">
        <v>269.92364253217301</v>
      </c>
      <c r="H1211">
        <v>9.0545488529376605</v>
      </c>
      <c r="I1211">
        <v>81.282813635271907</v>
      </c>
      <c r="J1211">
        <v>-5.5996126412284397</v>
      </c>
      <c r="K1211">
        <v>2642.2473491263599</v>
      </c>
      <c r="L1211">
        <v>1909.7873663459</v>
      </c>
      <c r="M1211">
        <v>36.777018327974801</v>
      </c>
      <c r="N1211">
        <v>1.0686070117909801</v>
      </c>
      <c r="O1211">
        <v>21.791190239997199</v>
      </c>
      <c r="P1211">
        <v>305.78389830508399</v>
      </c>
      <c r="Q1211">
        <v>0.16339722534313</v>
      </c>
    </row>
    <row r="1212" spans="1:17" hidden="1" x14ac:dyDescent="0.3">
      <c r="A1212" t="s">
        <v>2582</v>
      </c>
      <c r="B1212" t="s">
        <v>2583</v>
      </c>
      <c r="C1212" t="str">
        <f>IFERROR(VLOOKUP(Table1[[#This Row],[Ticker]],[1]!Table2[[Symbol]:[Industry]],2,FALSE),"-")</f>
        <v>-</v>
      </c>
      <c r="D1212" t="s">
        <v>385</v>
      </c>
      <c r="E1212">
        <v>1648.942092</v>
      </c>
      <c r="F1212">
        <v>266.7</v>
      </c>
      <c r="G1212">
        <v>-5.8423140610646698</v>
      </c>
      <c r="H1212">
        <v>-12.529437532983</v>
      </c>
      <c r="I1212">
        <v>9.41564534860035</v>
      </c>
      <c r="J1212">
        <v>-7.3214796664245796</v>
      </c>
      <c r="K1212">
        <v>272.61117462375802</v>
      </c>
      <c r="L1212">
        <v>251.01550466710501</v>
      </c>
      <c r="M1212">
        <v>34.905285257696001</v>
      </c>
      <c r="N1212">
        <v>0.91005549849929201</v>
      </c>
      <c r="O1212">
        <v>16.9666291713535</v>
      </c>
      <c r="P1212">
        <v>32.176929748482202</v>
      </c>
      <c r="Q1212">
        <v>0.13077131862442101</v>
      </c>
    </row>
    <row r="1213" spans="1:17" hidden="1" x14ac:dyDescent="0.3">
      <c r="A1213" t="s">
        <v>2584</v>
      </c>
      <c r="B1213" t="s">
        <v>2585</v>
      </c>
      <c r="C1213" t="str">
        <f>IFERROR(VLOOKUP(Table1[[#This Row],[Ticker]],[1]!Table2[[Symbol]:[Industry]],2,FALSE),"-")</f>
        <v>-</v>
      </c>
      <c r="D1213" t="s">
        <v>63</v>
      </c>
      <c r="E1213">
        <v>1648.879067482</v>
      </c>
      <c r="F1213">
        <v>231.59</v>
      </c>
      <c r="G1213">
        <v>-39.067704741793797</v>
      </c>
      <c r="H1213">
        <v>-3.94932775273268</v>
      </c>
      <c r="I1213">
        <v>-25.544304026916599</v>
      </c>
      <c r="J1213">
        <v>0.44656483880293002</v>
      </c>
      <c r="K1213">
        <v>241.77809625763999</v>
      </c>
      <c r="M1213">
        <v>34.869194726911097</v>
      </c>
      <c r="N1213">
        <v>1.07551869423353</v>
      </c>
      <c r="O1213">
        <v>28.049570361414499</v>
      </c>
      <c r="P1213">
        <v>16.3768844221105</v>
      </c>
    </row>
    <row r="1214" spans="1:17" hidden="1" x14ac:dyDescent="0.3">
      <c r="A1214" t="s">
        <v>2586</v>
      </c>
      <c r="B1214" t="s">
        <v>2587</v>
      </c>
      <c r="C1214" t="str">
        <f>IFERROR(VLOOKUP(Table1[[#This Row],[Ticker]],[1]!Table2[[Symbol]:[Industry]],2,FALSE),"-")</f>
        <v>-</v>
      </c>
      <c r="D1214" t="s">
        <v>539</v>
      </c>
      <c r="E1214">
        <v>1644.1811729200001</v>
      </c>
      <c r="F1214">
        <v>317.2</v>
      </c>
      <c r="G1214">
        <v>-10.2694974870252</v>
      </c>
      <c r="H1214">
        <v>-6.0055533735851698</v>
      </c>
      <c r="I1214">
        <v>-30.177472980725099</v>
      </c>
      <c r="J1214">
        <v>-6.8851326796527497</v>
      </c>
      <c r="K1214">
        <v>339.37747549438899</v>
      </c>
      <c r="L1214">
        <v>340.44096046197802</v>
      </c>
      <c r="M1214">
        <v>20.721273780090499</v>
      </c>
      <c r="N1214">
        <v>0.56198467862991697</v>
      </c>
      <c r="O1214">
        <v>42.654476670870103</v>
      </c>
      <c r="P1214">
        <v>21.532567049808399</v>
      </c>
      <c r="Q1214">
        <v>-6.4290859071706993E-2</v>
      </c>
    </row>
    <row r="1215" spans="1:17" hidden="1" x14ac:dyDescent="0.3">
      <c r="A1215" t="s">
        <v>2588</v>
      </c>
      <c r="B1215" t="s">
        <v>2589</v>
      </c>
      <c r="C1215" t="str">
        <f>IFERROR(VLOOKUP(Table1[[#This Row],[Ticker]],[1]!Table2[[Symbol]:[Industry]],2,FALSE),"-")</f>
        <v>-</v>
      </c>
      <c r="D1215" t="s">
        <v>116</v>
      </c>
      <c r="E1215">
        <v>1643.1087480379999</v>
      </c>
      <c r="F1215">
        <v>15.46</v>
      </c>
      <c r="G1215">
        <v>-8.2085100897675805</v>
      </c>
      <c r="H1215">
        <v>-6.5444816113022704</v>
      </c>
      <c r="I1215">
        <v>-44.852616731809</v>
      </c>
      <c r="J1215">
        <v>-3.7992491913070499</v>
      </c>
      <c r="K1215">
        <v>17.190622792115001</v>
      </c>
      <c r="L1215">
        <v>16.8474465198871</v>
      </c>
      <c r="M1215">
        <v>20.823819111558102</v>
      </c>
      <c r="N1215">
        <v>1.0564495676305301</v>
      </c>
      <c r="O1215">
        <v>70.473133584380406</v>
      </c>
      <c r="P1215">
        <v>31.1811939401179</v>
      </c>
      <c r="Q1215">
        <v>6.7209201692671999E-2</v>
      </c>
    </row>
    <row r="1216" spans="1:17" hidden="1" x14ac:dyDescent="0.3">
      <c r="A1216" t="s">
        <v>2590</v>
      </c>
      <c r="B1216" t="s">
        <v>2591</v>
      </c>
      <c r="C1216" t="str">
        <f>IFERROR(VLOOKUP(Table1[[#This Row],[Ticker]],[1]!Table2[[Symbol]:[Industry]],2,FALSE),"-")</f>
        <v>-</v>
      </c>
      <c r="D1216" t="s">
        <v>116</v>
      </c>
      <c r="E1216">
        <v>1642.5839871000001</v>
      </c>
      <c r="F1216">
        <v>55.65</v>
      </c>
      <c r="G1216">
        <v>-5.5636253127713102</v>
      </c>
      <c r="H1216">
        <v>8.80243169032404</v>
      </c>
      <c r="I1216">
        <v>-33.279555170437</v>
      </c>
      <c r="J1216">
        <v>-7.9430176824313197</v>
      </c>
      <c r="K1216">
        <v>56.914161665695701</v>
      </c>
      <c r="L1216">
        <v>57.752439138079197</v>
      </c>
      <c r="M1216">
        <v>31.175075368912299</v>
      </c>
      <c r="N1216">
        <v>1.75960293335816</v>
      </c>
      <c r="O1216">
        <v>55.076370170709701</v>
      </c>
      <c r="P1216">
        <v>25.309614951587399</v>
      </c>
      <c r="Q1216">
        <v>7.6571936805501006E-2</v>
      </c>
    </row>
    <row r="1217" spans="1:17" hidden="1" x14ac:dyDescent="0.3">
      <c r="A1217" t="s">
        <v>2592</v>
      </c>
      <c r="B1217" t="s">
        <v>2593</v>
      </c>
      <c r="C1217" t="str">
        <f>IFERROR(VLOOKUP(Table1[[#This Row],[Ticker]],[1]!Table2[[Symbol]:[Industry]],2,FALSE),"-")</f>
        <v>-</v>
      </c>
      <c r="D1217" t="s">
        <v>465</v>
      </c>
      <c r="E1217">
        <v>1640.1559999999999</v>
      </c>
      <c r="F1217">
        <v>246.64</v>
      </c>
      <c r="G1217">
        <v>5.6942680065164204</v>
      </c>
      <c r="H1217">
        <v>-0.38254031736211702</v>
      </c>
      <c r="I1217">
        <v>-20.336279041673102</v>
      </c>
      <c r="J1217">
        <v>-5.6590737169140697</v>
      </c>
      <c r="K1217">
        <v>218.19914158186299</v>
      </c>
      <c r="L1217">
        <v>212.31334205085901</v>
      </c>
      <c r="M1217">
        <v>66.715438654082504</v>
      </c>
      <c r="N1217">
        <v>2.1376125003923598</v>
      </c>
      <c r="O1217">
        <v>16.607200778462499</v>
      </c>
      <c r="P1217">
        <v>42.073732718894</v>
      </c>
      <c r="Q1217">
        <v>3.5285399955909E-2</v>
      </c>
    </row>
    <row r="1218" spans="1:17" hidden="1" x14ac:dyDescent="0.3">
      <c r="A1218" t="s">
        <v>2594</v>
      </c>
      <c r="B1218" t="s">
        <v>2595</v>
      </c>
      <c r="C1218" t="str">
        <f>IFERROR(VLOOKUP(Table1[[#This Row],[Ticker]],[1]!Table2[[Symbol]:[Industry]],2,FALSE),"-")</f>
        <v>-</v>
      </c>
      <c r="D1218" t="s">
        <v>296</v>
      </c>
      <c r="E1218">
        <v>1637.585088495</v>
      </c>
      <c r="F1218">
        <v>298.14999999999998</v>
      </c>
      <c r="G1218">
        <v>14.6136611000138</v>
      </c>
      <c r="H1218">
        <v>34.776219833668101</v>
      </c>
      <c r="I1218">
        <v>25.379376462269001</v>
      </c>
      <c r="J1218">
        <v>13.4076790829334</v>
      </c>
      <c r="K1218">
        <v>241.87291019723199</v>
      </c>
      <c r="M1218">
        <v>62.761703634408498</v>
      </c>
      <c r="N1218">
        <v>1.3500017532931401</v>
      </c>
      <c r="O1218">
        <v>12.6949522052658</v>
      </c>
      <c r="P1218">
        <v>78.800599700149903</v>
      </c>
    </row>
    <row r="1219" spans="1:17" hidden="1" x14ac:dyDescent="0.3">
      <c r="A1219" t="s">
        <v>2596</v>
      </c>
      <c r="B1219" t="s">
        <v>2597</v>
      </c>
      <c r="C1219" t="str">
        <f>IFERROR(VLOOKUP(Table1[[#This Row],[Ticker]],[1]!Table2[[Symbol]:[Industry]],2,FALSE),"-")</f>
        <v>-</v>
      </c>
      <c r="D1219" t="s">
        <v>212</v>
      </c>
      <c r="E1219">
        <v>1633.295805</v>
      </c>
      <c r="F1219">
        <v>120.73</v>
      </c>
      <c r="G1219">
        <v>-4.5107523494752302</v>
      </c>
      <c r="H1219">
        <v>-8.2785510883259992</v>
      </c>
      <c r="I1219">
        <v>4.00660256660447</v>
      </c>
      <c r="J1219">
        <v>-4.8715408621810203</v>
      </c>
      <c r="K1219">
        <v>130.50817189675601</v>
      </c>
      <c r="L1219">
        <v>117.33077843235399</v>
      </c>
      <c r="M1219">
        <v>30.2451997641604</v>
      </c>
      <c r="N1219">
        <v>0.884855056346317</v>
      </c>
      <c r="O1219">
        <v>30.0422430216184</v>
      </c>
      <c r="P1219">
        <v>53.405336721727998</v>
      </c>
      <c r="Q1219">
        <v>8.1421905236173001E-2</v>
      </c>
    </row>
    <row r="1220" spans="1:17" hidden="1" x14ac:dyDescent="0.3">
      <c r="A1220" t="s">
        <v>2598</v>
      </c>
      <c r="B1220" t="s">
        <v>2599</v>
      </c>
      <c r="C1220" t="str">
        <f>IFERROR(VLOOKUP(Table1[[#This Row],[Ticker]],[1]!Table2[[Symbol]:[Industry]],2,FALSE),"-")</f>
        <v>-</v>
      </c>
      <c r="D1220" t="s">
        <v>130</v>
      </c>
      <c r="E1220">
        <v>1628.95071102</v>
      </c>
      <c r="F1220">
        <v>72.37</v>
      </c>
      <c r="G1220">
        <v>50.078254721228397</v>
      </c>
      <c r="H1220">
        <v>20.897017945934898</v>
      </c>
      <c r="I1220">
        <v>-15.004284936387</v>
      </c>
      <c r="J1220">
        <v>14.4604524095932</v>
      </c>
      <c r="K1220">
        <v>63.843951306437297</v>
      </c>
      <c r="L1220">
        <v>58.164375503480898</v>
      </c>
      <c r="M1220">
        <v>63.127265089117998</v>
      </c>
      <c r="N1220">
        <v>2.2344439339845601</v>
      </c>
      <c r="O1220">
        <v>18.833770899544</v>
      </c>
      <c r="P1220">
        <v>100.97195223548999</v>
      </c>
      <c r="Q1220">
        <v>6.4140040397250006E-2</v>
      </c>
    </row>
    <row r="1221" spans="1:17" hidden="1" x14ac:dyDescent="0.3">
      <c r="A1221" t="s">
        <v>2600</v>
      </c>
      <c r="B1221" t="s">
        <v>2601</v>
      </c>
      <c r="C1221" t="str">
        <f>IFERROR(VLOOKUP(Table1[[#This Row],[Ticker]],[1]!Table2[[Symbol]:[Industry]],2,FALSE),"-")</f>
        <v>-</v>
      </c>
      <c r="D1221" t="s">
        <v>299</v>
      </c>
      <c r="E1221">
        <v>1626.869265</v>
      </c>
      <c r="F1221">
        <v>664.75</v>
      </c>
      <c r="G1221">
        <v>69.498616698196997</v>
      </c>
      <c r="H1221">
        <v>-29.958841830392899</v>
      </c>
      <c r="I1221">
        <v>83.022017413074295</v>
      </c>
      <c r="J1221">
        <v>-11.6861793572479</v>
      </c>
      <c r="K1221">
        <v>788.30870300187303</v>
      </c>
      <c r="M1221">
        <v>22.0817929852516</v>
      </c>
      <c r="N1221">
        <v>0.70624142259686296</v>
      </c>
      <c r="O1221">
        <v>70.244452801805195</v>
      </c>
      <c r="P1221">
        <v>182.87234042553101</v>
      </c>
    </row>
    <row r="1222" spans="1:17" hidden="1" x14ac:dyDescent="0.3">
      <c r="A1222" t="s">
        <v>2602</v>
      </c>
      <c r="B1222" t="s">
        <v>2603</v>
      </c>
      <c r="C1222" t="str">
        <f>IFERROR(VLOOKUP(Table1[[#This Row],[Ticker]],[1]!Table2[[Symbol]:[Industry]],2,FALSE),"-")</f>
        <v>-</v>
      </c>
      <c r="D1222" t="s">
        <v>230</v>
      </c>
      <c r="E1222">
        <v>1624.7158968000001</v>
      </c>
      <c r="F1222">
        <v>1071.8</v>
      </c>
      <c r="G1222">
        <v>69.026902144935704</v>
      </c>
      <c r="H1222">
        <v>-12.6955537879227</v>
      </c>
      <c r="I1222">
        <v>14.5925480215347</v>
      </c>
      <c r="J1222">
        <v>-7.5497141110027304</v>
      </c>
      <c r="K1222">
        <v>1206.42129824423</v>
      </c>
      <c r="L1222">
        <v>997.94527518276095</v>
      </c>
      <c r="M1222">
        <v>21.564431855909898</v>
      </c>
      <c r="N1222">
        <v>0.67102636931194004</v>
      </c>
      <c r="O1222">
        <v>39.275051315543898</v>
      </c>
      <c r="P1222">
        <v>121.583626214595</v>
      </c>
      <c r="Q1222">
        <v>0.12619250185068301</v>
      </c>
    </row>
    <row r="1223" spans="1:17" hidden="1" x14ac:dyDescent="0.3">
      <c r="A1223" t="s">
        <v>2604</v>
      </c>
      <c r="B1223" t="s">
        <v>2605</v>
      </c>
      <c r="C1223" t="str">
        <f>IFERROR(VLOOKUP(Table1[[#This Row],[Ticker]],[1]!Table2[[Symbol]:[Industry]],2,FALSE),"-")</f>
        <v>-</v>
      </c>
      <c r="D1223" t="s">
        <v>2206</v>
      </c>
      <c r="E1223">
        <v>1622.38792047999</v>
      </c>
      <c r="F1223">
        <v>314.45</v>
      </c>
      <c r="G1223">
        <v>21.497708098984099</v>
      </c>
      <c r="H1223">
        <v>-10.685593971129</v>
      </c>
      <c r="I1223">
        <v>33.881897148333998</v>
      </c>
      <c r="J1223">
        <v>-8.2711426824313197</v>
      </c>
      <c r="M1223">
        <v>24.110567184756899</v>
      </c>
      <c r="O1223">
        <v>32.532994116711698</v>
      </c>
      <c r="P1223">
        <v>50.454545454545404</v>
      </c>
    </row>
    <row r="1224" spans="1:17" hidden="1" x14ac:dyDescent="0.3">
      <c r="A1224" t="s">
        <v>2606</v>
      </c>
      <c r="B1224" t="s">
        <v>2607</v>
      </c>
      <c r="C1224" t="str">
        <f>IFERROR(VLOOKUP(Table1[[#This Row],[Ticker]],[1]!Table2[[Symbol]:[Industry]],2,FALSE),"-")</f>
        <v>-</v>
      </c>
      <c r="D1224" t="s">
        <v>844</v>
      </c>
      <c r="E1224">
        <v>1619.20220812</v>
      </c>
      <c r="F1224">
        <v>182.35</v>
      </c>
      <c r="G1224">
        <v>-6.56268916673333</v>
      </c>
      <c r="H1224">
        <v>-8.1714679221254496</v>
      </c>
      <c r="I1224">
        <v>6.9607115481439301</v>
      </c>
      <c r="J1224">
        <v>-2.0973700726121902</v>
      </c>
      <c r="M1224">
        <v>34.428686929130699</v>
      </c>
      <c r="O1224">
        <v>26.131066630106901</v>
      </c>
      <c r="P1224">
        <v>32.137681159420197</v>
      </c>
    </row>
    <row r="1225" spans="1:17" hidden="1" x14ac:dyDescent="0.3">
      <c r="A1225" t="s">
        <v>2608</v>
      </c>
      <c r="B1225" t="s">
        <v>2609</v>
      </c>
      <c r="C1225" t="str">
        <f>IFERROR(VLOOKUP(Table1[[#This Row],[Ticker]],[1]!Table2[[Symbol]:[Industry]],2,FALSE),"-")</f>
        <v>-</v>
      </c>
      <c r="D1225" t="s">
        <v>2610</v>
      </c>
      <c r="E1225">
        <v>1617.85941783</v>
      </c>
      <c r="F1225">
        <v>1024.3</v>
      </c>
      <c r="G1225">
        <v>-24.592453154589599</v>
      </c>
      <c r="H1225">
        <v>-11.927108224825099</v>
      </c>
      <c r="I1225">
        <v>-24.425154355431999</v>
      </c>
      <c r="J1225">
        <v>-7.0210583796156003</v>
      </c>
      <c r="K1225">
        <v>1163.09588543892</v>
      </c>
      <c r="L1225">
        <v>1146.1935958368199</v>
      </c>
      <c r="M1225">
        <v>18.393763721890899</v>
      </c>
      <c r="N1225">
        <v>1.4571449525734199</v>
      </c>
      <c r="O1225">
        <v>41.652836083178698</v>
      </c>
      <c r="P1225">
        <v>9.7797545683511107</v>
      </c>
      <c r="Q1225">
        <v>7.6090021481622E-2</v>
      </c>
    </row>
    <row r="1226" spans="1:17" hidden="1" x14ac:dyDescent="0.3">
      <c r="A1226" t="s">
        <v>2611</v>
      </c>
      <c r="B1226" t="s">
        <v>2612</v>
      </c>
      <c r="C1226" t="str">
        <f>IFERROR(VLOOKUP(Table1[[#This Row],[Ticker]],[1]!Table2[[Symbol]:[Industry]],2,FALSE),"-")</f>
        <v>-</v>
      </c>
      <c r="D1226" t="s">
        <v>130</v>
      </c>
      <c r="E1226">
        <v>1597.9826706250001</v>
      </c>
      <c r="F1226">
        <v>233.75</v>
      </c>
      <c r="G1226">
        <v>-18.950230130607899</v>
      </c>
      <c r="H1226">
        <v>-8.6854892142324598</v>
      </c>
      <c r="I1226">
        <v>-39.736014994168301</v>
      </c>
      <c r="J1226">
        <v>-5.8436563642580701</v>
      </c>
      <c r="K1226">
        <v>262.55558826126003</v>
      </c>
      <c r="L1226">
        <v>270.88140350085501</v>
      </c>
      <c r="M1226">
        <v>24.901880544383602</v>
      </c>
      <c r="N1226">
        <v>1.0826915645317501</v>
      </c>
      <c r="O1226">
        <v>71.379679144384994</v>
      </c>
      <c r="P1226">
        <v>17.021276595744599</v>
      </c>
      <c r="Q1226">
        <v>0.108192561399705</v>
      </c>
    </row>
    <row r="1227" spans="1:17" hidden="1" x14ac:dyDescent="0.3">
      <c r="A1227" t="s">
        <v>2613</v>
      </c>
      <c r="B1227" t="s">
        <v>2614</v>
      </c>
      <c r="C1227" t="str">
        <f>IFERROR(VLOOKUP(Table1[[#This Row],[Ticker]],[1]!Table2[[Symbol]:[Industry]],2,FALSE),"-")</f>
        <v>-</v>
      </c>
      <c r="D1227" t="s">
        <v>46</v>
      </c>
      <c r="E1227">
        <v>1590.624</v>
      </c>
      <c r="F1227">
        <v>403.2</v>
      </c>
      <c r="G1227">
        <v>5.3127279525737396</v>
      </c>
      <c r="H1227">
        <v>-9.9237366953306996</v>
      </c>
      <c r="I1227">
        <v>38.772669734806598</v>
      </c>
      <c r="J1227">
        <v>-3.0756870897576598</v>
      </c>
      <c r="K1227">
        <v>418.549994276588</v>
      </c>
      <c r="L1227">
        <v>342.76287119762998</v>
      </c>
      <c r="M1227">
        <v>25.037048319010701</v>
      </c>
      <c r="N1227">
        <v>0.56869698045547501</v>
      </c>
      <c r="O1227">
        <v>23.375496031746</v>
      </c>
      <c r="P1227">
        <v>75.190093417336499</v>
      </c>
      <c r="Q1227">
        <v>6.6474576941046998E-2</v>
      </c>
    </row>
    <row r="1228" spans="1:17" hidden="1" x14ac:dyDescent="0.3">
      <c r="A1228" t="s">
        <v>2615</v>
      </c>
      <c r="B1228" t="s">
        <v>2616</v>
      </c>
      <c r="C1228" t="str">
        <f>IFERROR(VLOOKUP(Table1[[#This Row],[Ticker]],[1]!Table2[[Symbol]:[Industry]],2,FALSE),"-")</f>
        <v>-</v>
      </c>
      <c r="D1228" t="s">
        <v>385</v>
      </c>
      <c r="E1228">
        <v>1588.3400403000001</v>
      </c>
      <c r="F1228">
        <v>134.02000000000001</v>
      </c>
      <c r="G1228">
        <v>3.3237522484534701</v>
      </c>
      <c r="H1228">
        <v>4.4749696609924099</v>
      </c>
      <c r="I1228">
        <v>0.53442974016109601</v>
      </c>
      <c r="J1228">
        <v>6.4503218250759602</v>
      </c>
      <c r="K1228">
        <v>125.116718748921</v>
      </c>
      <c r="L1228">
        <v>117.70889220477299</v>
      </c>
      <c r="M1228">
        <v>58.725634768691897</v>
      </c>
      <c r="N1228">
        <v>1.30316715006771</v>
      </c>
      <c r="O1228">
        <v>16.475152962244401</v>
      </c>
      <c r="P1228">
        <v>41.970338983050802</v>
      </c>
      <c r="Q1228">
        <v>5.4235537887678001E-2</v>
      </c>
    </row>
    <row r="1229" spans="1:17" hidden="1" x14ac:dyDescent="0.3">
      <c r="A1229" t="s">
        <v>2617</v>
      </c>
      <c r="B1229" t="s">
        <v>2618</v>
      </c>
      <c r="C1229" t="str">
        <f>IFERROR(VLOOKUP(Table1[[#This Row],[Ticker]],[1]!Table2[[Symbol]:[Industry]],2,FALSE),"-")</f>
        <v>-</v>
      </c>
      <c r="D1229" t="s">
        <v>46</v>
      </c>
      <c r="E1229">
        <v>1577.8277954389901</v>
      </c>
      <c r="F1229">
        <v>70.489999999999995</v>
      </c>
      <c r="G1229">
        <v>11.8485678661667</v>
      </c>
      <c r="H1229">
        <v>0.56998264125960596</v>
      </c>
      <c r="I1229">
        <v>-31.475586716612501</v>
      </c>
      <c r="J1229">
        <v>-3.82859016810922</v>
      </c>
      <c r="K1229">
        <v>73.201117677627394</v>
      </c>
      <c r="L1229">
        <v>68.744296769590605</v>
      </c>
      <c r="M1229">
        <v>35.817650578543301</v>
      </c>
      <c r="N1229">
        <v>1.2184561983869799</v>
      </c>
      <c r="O1229">
        <v>32.146403745212098</v>
      </c>
      <c r="P1229">
        <v>51.591397849462297</v>
      </c>
      <c r="Q1229">
        <v>9.2080155724086996E-2</v>
      </c>
    </row>
    <row r="1230" spans="1:17" hidden="1" x14ac:dyDescent="0.3">
      <c r="A1230" t="s">
        <v>2619</v>
      </c>
      <c r="B1230" t="s">
        <v>2620</v>
      </c>
      <c r="C1230" t="str">
        <f>IFERROR(VLOOKUP(Table1[[#This Row],[Ticker]],[1]!Table2[[Symbol]:[Industry]],2,FALSE),"-")</f>
        <v>-</v>
      </c>
      <c r="D1230" t="s">
        <v>124</v>
      </c>
      <c r="E1230">
        <v>1576.8078839919999</v>
      </c>
      <c r="F1230">
        <v>170.29</v>
      </c>
      <c r="G1230">
        <v>51.635341918400599</v>
      </c>
      <c r="H1230">
        <v>-20.010727225873499</v>
      </c>
      <c r="I1230">
        <v>-31.1318878102912</v>
      </c>
      <c r="J1230">
        <v>-7.6079406401264302</v>
      </c>
      <c r="K1230">
        <v>185.18189482143299</v>
      </c>
      <c r="L1230">
        <v>164.36025044640101</v>
      </c>
      <c r="M1230">
        <v>25.112485812994699</v>
      </c>
      <c r="N1230">
        <v>0.80851984717903402</v>
      </c>
      <c r="O1230">
        <v>57.114334370779197</v>
      </c>
      <c r="P1230">
        <v>93.072562358276599</v>
      </c>
      <c r="Q1230">
        <v>9.0445832952584002E-2</v>
      </c>
    </row>
    <row r="1231" spans="1:17" hidden="1" x14ac:dyDescent="0.3">
      <c r="A1231" t="s">
        <v>2621</v>
      </c>
      <c r="B1231" t="s">
        <v>2622</v>
      </c>
      <c r="C1231" t="str">
        <f>IFERROR(VLOOKUP(Table1[[#This Row],[Ticker]],[1]!Table2[[Symbol]:[Industry]],2,FALSE),"-")</f>
        <v>-</v>
      </c>
      <c r="D1231" t="s">
        <v>40</v>
      </c>
      <c r="E1231">
        <v>1566.94525</v>
      </c>
      <c r="F1231">
        <v>46.67</v>
      </c>
      <c r="G1231">
        <v>-7.2026146235282997</v>
      </c>
      <c r="H1231">
        <v>9.0034407373863594</v>
      </c>
      <c r="I1231">
        <v>-0.51873876886747505</v>
      </c>
      <c r="J1231">
        <v>6.3945556061805604</v>
      </c>
      <c r="K1231">
        <v>46.382621334017301</v>
      </c>
      <c r="L1231">
        <v>45.806461752241503</v>
      </c>
      <c r="M1231">
        <v>48.585992226603999</v>
      </c>
      <c r="N1231">
        <v>2.3551886947652401</v>
      </c>
      <c r="O1231">
        <v>70.109277908720699</v>
      </c>
      <c r="P1231">
        <v>37.264705882352899</v>
      </c>
      <c r="Q1231">
        <v>0.23086752940132199</v>
      </c>
    </row>
    <row r="1232" spans="1:17" hidden="1" x14ac:dyDescent="0.3">
      <c r="A1232" t="s">
        <v>2623</v>
      </c>
      <c r="B1232" t="s">
        <v>2624</v>
      </c>
      <c r="C1232" t="str">
        <f>IFERROR(VLOOKUP(Table1[[#This Row],[Ticker]],[1]!Table2[[Symbol]:[Industry]],2,FALSE),"-")</f>
        <v>-</v>
      </c>
      <c r="D1232" t="s">
        <v>230</v>
      </c>
      <c r="E1232">
        <v>1562.77180236</v>
      </c>
      <c r="F1232">
        <v>408.9</v>
      </c>
      <c r="G1232">
        <v>-30.660306870126</v>
      </c>
      <c r="H1232">
        <v>-7.2125396120531802</v>
      </c>
      <c r="I1232">
        <v>-41.552188624284803</v>
      </c>
      <c r="J1232">
        <v>-0.968160632633979</v>
      </c>
      <c r="K1232">
        <v>438.22940345233798</v>
      </c>
      <c r="L1232">
        <v>482.00989808728099</v>
      </c>
      <c r="M1232">
        <v>22.264984449145501</v>
      </c>
      <c r="N1232">
        <v>0.70728636827469704</v>
      </c>
      <c r="O1232">
        <v>55.392516507703597</v>
      </c>
      <c r="P1232">
        <v>7.6052631578947301</v>
      </c>
    </row>
    <row r="1233" spans="1:17" hidden="1" x14ac:dyDescent="0.3">
      <c r="A1233" t="s">
        <v>2625</v>
      </c>
      <c r="B1233" t="s">
        <v>2626</v>
      </c>
      <c r="C1233" t="str">
        <f>IFERROR(VLOOKUP(Table1[[#This Row],[Ticker]],[1]!Table2[[Symbol]:[Industry]],2,FALSE),"-")</f>
        <v>-</v>
      </c>
      <c r="D1233" t="s">
        <v>1512</v>
      </c>
      <c r="E1233">
        <v>1559.04418201</v>
      </c>
      <c r="F1233">
        <v>115.22</v>
      </c>
      <c r="G1233">
        <v>12.144654784679499</v>
      </c>
      <c r="H1233">
        <v>0.718588239743991</v>
      </c>
      <c r="I1233">
        <v>-12.4216141551773</v>
      </c>
      <c r="J1233">
        <v>-5.6390193412915703</v>
      </c>
      <c r="K1233">
        <v>113.64585858727899</v>
      </c>
      <c r="L1233">
        <v>109.56209321439999</v>
      </c>
      <c r="M1233">
        <v>40.429099462461103</v>
      </c>
      <c r="N1233">
        <v>2.1702841939421802</v>
      </c>
      <c r="O1233">
        <v>34.351675056413796</v>
      </c>
      <c r="P1233">
        <v>49.055627425614396</v>
      </c>
      <c r="Q1233">
        <v>4.1969230442365002E-2</v>
      </c>
    </row>
    <row r="1234" spans="1:17" hidden="1" x14ac:dyDescent="0.3">
      <c r="A1234" t="s">
        <v>2627</v>
      </c>
      <c r="B1234" t="s">
        <v>2628</v>
      </c>
      <c r="C1234" t="str">
        <f>IFERROR(VLOOKUP(Table1[[#This Row],[Ticker]],[1]!Table2[[Symbol]:[Industry]],2,FALSE),"-")</f>
        <v>-</v>
      </c>
      <c r="D1234" t="s">
        <v>136</v>
      </c>
      <c r="E1234">
        <v>1558.93690206</v>
      </c>
      <c r="F1234">
        <v>122.34</v>
      </c>
      <c r="G1234">
        <v>32.618357784227101</v>
      </c>
      <c r="H1234">
        <v>-13.0200424908661</v>
      </c>
      <c r="I1234">
        <v>-9.9042827826202302</v>
      </c>
      <c r="J1234">
        <v>-7.2009625408915197</v>
      </c>
      <c r="K1234">
        <v>129.567635951347</v>
      </c>
      <c r="L1234">
        <v>109.81654558455701</v>
      </c>
      <c r="M1234">
        <v>27.736111243197801</v>
      </c>
      <c r="N1234">
        <v>0.64160046873106902</v>
      </c>
      <c r="O1234">
        <v>23.385646558770599</v>
      </c>
      <c r="P1234">
        <v>84.9433106575963</v>
      </c>
      <c r="Q1234">
        <v>6.1528043571400001E-2</v>
      </c>
    </row>
    <row r="1235" spans="1:17" hidden="1" x14ac:dyDescent="0.3">
      <c r="A1235" t="s">
        <v>2629</v>
      </c>
      <c r="B1235" t="s">
        <v>2630</v>
      </c>
      <c r="C1235" t="str">
        <f>IFERROR(VLOOKUP(Table1[[#This Row],[Ticker]],[1]!Table2[[Symbol]:[Industry]],2,FALSE),"-")</f>
        <v>-</v>
      </c>
      <c r="D1235" t="s">
        <v>130</v>
      </c>
      <c r="E1235">
        <v>1555.7256177299901</v>
      </c>
      <c r="F1235">
        <v>12.99</v>
      </c>
      <c r="G1235">
        <v>-22.233872437981901</v>
      </c>
      <c r="H1235">
        <v>-6.28849868457519</v>
      </c>
      <c r="I1235">
        <v>-32.770978000116301</v>
      </c>
      <c r="J1235">
        <v>-6.2452806134658001</v>
      </c>
      <c r="K1235">
        <v>13.752115886379601</v>
      </c>
      <c r="L1235">
        <v>13.405951530908</v>
      </c>
      <c r="M1235">
        <v>32.614015689888802</v>
      </c>
      <c r="N1235">
        <v>1.56014187210809</v>
      </c>
      <c r="O1235">
        <v>41.647421093148502</v>
      </c>
      <c r="P1235">
        <v>66.538461538461505</v>
      </c>
      <c r="Q1235">
        <v>5.2520511343704002E-2</v>
      </c>
    </row>
    <row r="1236" spans="1:17" hidden="1" x14ac:dyDescent="0.3">
      <c r="A1236" t="s">
        <v>2631</v>
      </c>
      <c r="B1236" t="s">
        <v>2632</v>
      </c>
      <c r="C1236" t="str">
        <f>IFERROR(VLOOKUP(Table1[[#This Row],[Ticker]],[1]!Table2[[Symbol]:[Industry]],2,FALSE),"-")</f>
        <v>-</v>
      </c>
      <c r="D1236" t="s">
        <v>560</v>
      </c>
      <c r="E1236">
        <v>1555.56079305</v>
      </c>
      <c r="F1236">
        <v>260.7</v>
      </c>
      <c r="G1236">
        <v>2.0744469098962801</v>
      </c>
      <c r="H1236">
        <v>11.750782717047001</v>
      </c>
      <c r="I1236">
        <v>-4.6041260412067802</v>
      </c>
      <c r="J1236">
        <v>3.7200795100103798</v>
      </c>
      <c r="K1236">
        <v>241.62260640989399</v>
      </c>
      <c r="L1236">
        <v>231.007778705492</v>
      </c>
      <c r="M1236">
        <v>54.012242452467603</v>
      </c>
      <c r="N1236">
        <v>3.2997159887780501</v>
      </c>
      <c r="O1236">
        <v>18.1434599156118</v>
      </c>
      <c r="P1236">
        <v>35.781249999999901</v>
      </c>
      <c r="Q1236">
        <v>-5.5851579900210004E-3</v>
      </c>
    </row>
    <row r="1237" spans="1:17" hidden="1" x14ac:dyDescent="0.3">
      <c r="A1237" t="s">
        <v>2633</v>
      </c>
      <c r="B1237" t="s">
        <v>2634</v>
      </c>
      <c r="C1237" t="str">
        <f>IFERROR(VLOOKUP(Table1[[#This Row],[Ticker]],[1]!Table2[[Symbol]:[Industry]],2,FALSE),"-")</f>
        <v>-</v>
      </c>
      <c r="D1237" t="s">
        <v>212</v>
      </c>
      <c r="E1237">
        <v>1552.9487999999999</v>
      </c>
      <c r="F1237">
        <v>1244.3499999999999</v>
      </c>
      <c r="G1237">
        <v>36.815548592415198</v>
      </c>
      <c r="H1237">
        <v>9.74047090213225</v>
      </c>
      <c r="I1237">
        <v>-2.9169180715338601</v>
      </c>
      <c r="J1237">
        <v>-2.4154823050728198</v>
      </c>
      <c r="K1237">
        <v>1147.1932205906901</v>
      </c>
      <c r="L1237">
        <v>1024.6064059872101</v>
      </c>
      <c r="M1237">
        <v>49.5561262941821</v>
      </c>
      <c r="N1237">
        <v>2.5850246219586102</v>
      </c>
      <c r="O1237">
        <v>20.5448627797645</v>
      </c>
      <c r="P1237">
        <v>66.145937646037694</v>
      </c>
      <c r="Q1237">
        <v>2.4223066038125001E-2</v>
      </c>
    </row>
    <row r="1238" spans="1:17" hidden="1" x14ac:dyDescent="0.3">
      <c r="A1238" t="s">
        <v>2635</v>
      </c>
      <c r="B1238" t="s">
        <v>2636</v>
      </c>
      <c r="C1238" t="str">
        <f>IFERROR(VLOOKUP(Table1[[#This Row],[Ticker]],[1]!Table2[[Symbol]:[Industry]],2,FALSE),"-")</f>
        <v>-</v>
      </c>
      <c r="D1238" t="s">
        <v>385</v>
      </c>
      <c r="E1238">
        <v>1552.3502813279999</v>
      </c>
      <c r="F1238">
        <v>76.23</v>
      </c>
      <c r="G1238">
        <v>-7.6934516184913297</v>
      </c>
      <c r="H1238">
        <v>-9.9920363450998995</v>
      </c>
      <c r="I1238">
        <v>-35.506061798519703</v>
      </c>
      <c r="J1238">
        <v>-4.6615018506732797</v>
      </c>
      <c r="K1238">
        <v>82.482584302081506</v>
      </c>
      <c r="L1238">
        <v>78.934796408129003</v>
      </c>
      <c r="M1238">
        <v>24.0292334378743</v>
      </c>
      <c r="N1238">
        <v>0.68477589258754901</v>
      </c>
      <c r="O1238">
        <v>41.020595566050098</v>
      </c>
      <c r="P1238">
        <v>22.951612903225801</v>
      </c>
      <c r="Q1238">
        <v>2.9689244661852E-2</v>
      </c>
    </row>
    <row r="1239" spans="1:17" hidden="1" x14ac:dyDescent="0.3">
      <c r="A1239" t="s">
        <v>2637</v>
      </c>
      <c r="B1239" t="s">
        <v>2638</v>
      </c>
      <c r="C1239" t="str">
        <f>IFERROR(VLOOKUP(Table1[[#This Row],[Ticker]],[1]!Table2[[Symbol]:[Industry]],2,FALSE),"-")</f>
        <v>-</v>
      </c>
      <c r="D1239" t="s">
        <v>265</v>
      </c>
      <c r="E1239">
        <v>1551.615</v>
      </c>
      <c r="F1239">
        <v>1193.55</v>
      </c>
      <c r="G1239">
        <v>71.628565854747094</v>
      </c>
      <c r="H1239">
        <v>-3.33474681219547</v>
      </c>
      <c r="I1239">
        <v>62.610301649599997</v>
      </c>
      <c r="J1239">
        <v>-6.9726166558478102</v>
      </c>
      <c r="K1239">
        <v>1268.6980799544101</v>
      </c>
      <c r="L1239">
        <v>1004.07094009328</v>
      </c>
      <c r="M1239">
        <v>24.9387252225495</v>
      </c>
      <c r="N1239">
        <v>0.33514584192421099</v>
      </c>
      <c r="O1239">
        <v>31.531984416237201</v>
      </c>
      <c r="P1239">
        <v>97.935323383084494</v>
      </c>
      <c r="Q1239">
        <v>6.9600114442522995E-2</v>
      </c>
    </row>
    <row r="1240" spans="1:17" hidden="1" x14ac:dyDescent="0.3">
      <c r="A1240" t="s">
        <v>2639</v>
      </c>
      <c r="B1240" t="s">
        <v>2640</v>
      </c>
      <c r="C1240" t="str">
        <f>IFERROR(VLOOKUP(Table1[[#This Row],[Ticker]],[1]!Table2[[Symbol]:[Industry]],2,FALSE),"-")</f>
        <v>-</v>
      </c>
      <c r="D1240" t="s">
        <v>539</v>
      </c>
      <c r="E1240">
        <v>1550.917047893</v>
      </c>
      <c r="F1240">
        <v>90.17</v>
      </c>
      <c r="G1240">
        <v>15.8983222735135</v>
      </c>
      <c r="H1240">
        <v>-3.3084223039474199</v>
      </c>
      <c r="I1240">
        <v>-0.24349723129765899</v>
      </c>
      <c r="J1240">
        <v>-5.0538059990142203</v>
      </c>
      <c r="K1240">
        <v>91.865299486733605</v>
      </c>
      <c r="L1240">
        <v>80.321846694687494</v>
      </c>
      <c r="M1240">
        <v>30.843043592955901</v>
      </c>
      <c r="N1240">
        <v>0.78353344450638196</v>
      </c>
      <c r="O1240">
        <v>16.391260951535902</v>
      </c>
      <c r="P1240">
        <v>61.161751563896303</v>
      </c>
      <c r="Q1240">
        <v>-2.1502066997201998E-2</v>
      </c>
    </row>
    <row r="1241" spans="1:17" hidden="1" x14ac:dyDescent="0.3">
      <c r="A1241" t="s">
        <v>2641</v>
      </c>
      <c r="B1241" t="s">
        <v>2642</v>
      </c>
      <c r="C1241" t="str">
        <f>IFERROR(VLOOKUP(Table1[[#This Row],[Ticker]],[1]!Table2[[Symbol]:[Industry]],2,FALSE),"-")</f>
        <v>-</v>
      </c>
      <c r="D1241" t="s">
        <v>432</v>
      </c>
      <c r="E1241">
        <v>1550.4805861959901</v>
      </c>
      <c r="F1241">
        <v>38.659999999999997</v>
      </c>
      <c r="G1241">
        <v>33.270473345433601</v>
      </c>
      <c r="H1241">
        <v>3.20570701315535</v>
      </c>
      <c r="I1241">
        <v>-2.90676873124097</v>
      </c>
      <c r="J1241">
        <v>-0.86896876938785095</v>
      </c>
      <c r="K1241">
        <v>39.570417504680698</v>
      </c>
      <c r="L1241">
        <v>34.900426312050101</v>
      </c>
      <c r="M1241">
        <v>36.014453440512099</v>
      </c>
      <c r="N1241">
        <v>1.04292745642822</v>
      </c>
      <c r="O1241">
        <v>20.279358510087899</v>
      </c>
      <c r="P1241">
        <v>89.509803921568604</v>
      </c>
      <c r="Q1241">
        <v>-1.3257908551919001E-2</v>
      </c>
    </row>
    <row r="1242" spans="1:17" hidden="1" x14ac:dyDescent="0.3">
      <c r="A1242" t="s">
        <v>2643</v>
      </c>
      <c r="B1242" t="s">
        <v>2644</v>
      </c>
      <c r="C1242" t="str">
        <f>IFERROR(VLOOKUP(Table1[[#This Row],[Ticker]],[1]!Table2[[Symbol]:[Industry]],2,FALSE),"-")</f>
        <v>-</v>
      </c>
      <c r="D1242" t="s">
        <v>583</v>
      </c>
      <c r="E1242">
        <v>1550.28406</v>
      </c>
      <c r="F1242">
        <v>1303.5999999999999</v>
      </c>
      <c r="G1242">
        <v>45.340042145607804</v>
      </c>
      <c r="H1242">
        <v>45.963745464628403</v>
      </c>
      <c r="I1242">
        <v>52.118401160192597</v>
      </c>
      <c r="J1242">
        <v>0.77220602960251095</v>
      </c>
      <c r="K1242">
        <v>1018.71214099445</v>
      </c>
      <c r="L1242">
        <v>870.93111532182297</v>
      </c>
      <c r="M1242">
        <v>75.732471403351397</v>
      </c>
      <c r="N1242">
        <v>2.3989529137839298</v>
      </c>
      <c r="O1242">
        <v>11.230438784903299</v>
      </c>
      <c r="P1242">
        <v>85.025903058689906</v>
      </c>
    </row>
    <row r="1243" spans="1:17" hidden="1" x14ac:dyDescent="0.3">
      <c r="A1243" t="s">
        <v>2645</v>
      </c>
      <c r="B1243" t="s">
        <v>2646</v>
      </c>
      <c r="C1243" t="str">
        <f>IFERROR(VLOOKUP(Table1[[#This Row],[Ticker]],[1]!Table2[[Symbol]:[Industry]],2,FALSE),"-")</f>
        <v>-</v>
      </c>
      <c r="D1243" t="s">
        <v>405</v>
      </c>
      <c r="E1243">
        <v>1546.62201228</v>
      </c>
      <c r="F1243">
        <v>637.79999999999995</v>
      </c>
      <c r="G1243">
        <v>-33.791085640653598</v>
      </c>
      <c r="H1243">
        <v>-8.7513839246611198</v>
      </c>
      <c r="I1243">
        <v>-23.831868132853799</v>
      </c>
      <c r="J1243">
        <v>-2.3444652725280002</v>
      </c>
      <c r="K1243">
        <v>683.52283205297897</v>
      </c>
      <c r="L1243">
        <v>701.44734243474397</v>
      </c>
      <c r="M1243">
        <v>19.5845316606724</v>
      </c>
      <c r="N1243">
        <v>0.57175600549103101</v>
      </c>
      <c r="O1243">
        <v>44.245845092505398</v>
      </c>
      <c r="P1243">
        <v>1.8849840255590999</v>
      </c>
      <c r="Q1243">
        <v>-1.1303661760336E-2</v>
      </c>
    </row>
    <row r="1244" spans="1:17" hidden="1" x14ac:dyDescent="0.3">
      <c r="A1244" t="s">
        <v>2647</v>
      </c>
      <c r="B1244" t="s">
        <v>2648</v>
      </c>
      <c r="C1244" t="str">
        <f>IFERROR(VLOOKUP(Table1[[#This Row],[Ticker]],[1]!Table2[[Symbol]:[Industry]],2,FALSE),"-")</f>
        <v>-</v>
      </c>
      <c r="D1244" t="s">
        <v>51</v>
      </c>
      <c r="E1244">
        <v>1546.2049566000001</v>
      </c>
      <c r="F1244">
        <v>2502.75</v>
      </c>
      <c r="G1244">
        <v>-8.9681572113062895</v>
      </c>
      <c r="H1244">
        <v>-0.84309400735516005</v>
      </c>
      <c r="I1244">
        <v>21.956015101204802</v>
      </c>
      <c r="J1244">
        <v>-8.2960423540839994</v>
      </c>
      <c r="K1244">
        <v>2469.8319401181998</v>
      </c>
      <c r="L1244">
        <v>2219.2807399291801</v>
      </c>
      <c r="M1244">
        <v>43.590774617970098</v>
      </c>
      <c r="N1244">
        <v>1.12819588515219</v>
      </c>
      <c r="O1244">
        <v>12.831884926580701</v>
      </c>
      <c r="P1244">
        <v>44.826688270354701</v>
      </c>
      <c r="Q1244">
        <v>1.3246188724952999E-2</v>
      </c>
    </row>
    <row r="1245" spans="1:17" hidden="1" x14ac:dyDescent="0.3">
      <c r="A1245" t="s">
        <v>2649</v>
      </c>
      <c r="B1245" t="s">
        <v>2650</v>
      </c>
      <c r="C1245" t="str">
        <f>IFERROR(VLOOKUP(Table1[[#This Row],[Ticker]],[1]!Table2[[Symbol]:[Industry]],2,FALSE),"-")</f>
        <v>-</v>
      </c>
      <c r="D1245" t="s">
        <v>21</v>
      </c>
      <c r="E1245">
        <v>1540.7728588799901</v>
      </c>
      <c r="F1245">
        <v>1308.5999999999999</v>
      </c>
      <c r="G1245">
        <v>116.738782813743</v>
      </c>
      <c r="H1245">
        <v>15.521250309634199</v>
      </c>
      <c r="I1245">
        <v>180.42574090148</v>
      </c>
      <c r="J1245">
        <v>-7.5385845428964302</v>
      </c>
      <c r="K1245">
        <v>1319.37607788438</v>
      </c>
      <c r="L1245">
        <v>967.72906279788697</v>
      </c>
      <c r="M1245">
        <v>26.8079290427548</v>
      </c>
      <c r="N1245">
        <v>0.77772235281255098</v>
      </c>
      <c r="O1245">
        <v>28.2248204187681</v>
      </c>
      <c r="P1245">
        <v>214.07656306252201</v>
      </c>
      <c r="Q1245">
        <v>0.135146783820558</v>
      </c>
    </row>
    <row r="1246" spans="1:17" hidden="1" x14ac:dyDescent="0.3">
      <c r="A1246" t="s">
        <v>2651</v>
      </c>
      <c r="B1246" t="s">
        <v>2652</v>
      </c>
      <c r="C1246" t="str">
        <f>IFERROR(VLOOKUP(Table1[[#This Row],[Ticker]],[1]!Table2[[Symbol]:[Industry]],2,FALSE),"-")</f>
        <v>-</v>
      </c>
      <c r="D1246" t="s">
        <v>21</v>
      </c>
      <c r="E1246">
        <v>1535.30114445</v>
      </c>
      <c r="F1246">
        <v>1207.6500000000001</v>
      </c>
      <c r="G1246">
        <v>90.133026185050696</v>
      </c>
      <c r="H1246">
        <v>1.48426395004099</v>
      </c>
      <c r="I1246">
        <v>71.161530891783499</v>
      </c>
      <c r="J1246">
        <v>-3.9324634371483</v>
      </c>
      <c r="K1246">
        <v>1238.1454924704999</v>
      </c>
      <c r="L1246">
        <v>988.800195327854</v>
      </c>
      <c r="M1246">
        <v>33.7618662895784</v>
      </c>
      <c r="N1246">
        <v>1.2046487884363599</v>
      </c>
      <c r="O1246">
        <v>21.624642901502899</v>
      </c>
      <c r="P1246">
        <v>125.707877768432</v>
      </c>
      <c r="Q1246">
        <v>0.167618476242303</v>
      </c>
    </row>
    <row r="1247" spans="1:17" hidden="1" x14ac:dyDescent="0.3">
      <c r="A1247" t="s">
        <v>2653</v>
      </c>
      <c r="B1247" t="s">
        <v>2654</v>
      </c>
      <c r="C1247" t="str">
        <f>IFERROR(VLOOKUP(Table1[[#This Row],[Ticker]],[1]!Table2[[Symbol]:[Industry]],2,FALSE),"-")</f>
        <v>-</v>
      </c>
      <c r="D1247" t="s">
        <v>21</v>
      </c>
      <c r="E1247">
        <v>1527.1088400900001</v>
      </c>
      <c r="F1247">
        <v>1002.15</v>
      </c>
      <c r="G1247">
        <v>45.624503938132101</v>
      </c>
      <c r="H1247">
        <v>-9.3878462398419007</v>
      </c>
      <c r="I1247">
        <v>20.580828499966501</v>
      </c>
      <c r="J1247">
        <v>-5.8413476999657004</v>
      </c>
      <c r="K1247">
        <v>1068.8399678558301</v>
      </c>
      <c r="L1247">
        <v>873.08397191220297</v>
      </c>
      <c r="M1247">
        <v>19.343300128597399</v>
      </c>
      <c r="N1247">
        <v>0.64045063699364002</v>
      </c>
      <c r="O1247">
        <v>24.921418949259099</v>
      </c>
      <c r="P1247">
        <v>75.769534333070197</v>
      </c>
      <c r="Q1247">
        <v>8.2260523586886E-2</v>
      </c>
    </row>
    <row r="1248" spans="1:17" hidden="1" x14ac:dyDescent="0.3">
      <c r="A1248" t="s">
        <v>2655</v>
      </c>
      <c r="B1248" t="s">
        <v>2656</v>
      </c>
      <c r="C1248" t="str">
        <f>IFERROR(VLOOKUP(Table1[[#This Row],[Ticker]],[1]!Table2[[Symbol]:[Industry]],2,FALSE),"-")</f>
        <v>-</v>
      </c>
      <c r="D1248" t="s">
        <v>230</v>
      </c>
      <c r="E1248">
        <v>1510.7246355950001</v>
      </c>
      <c r="F1248">
        <v>854.35</v>
      </c>
      <c r="G1248">
        <v>121.412797487757</v>
      </c>
      <c r="H1248">
        <v>-8.6667626224721594</v>
      </c>
      <c r="I1248">
        <v>83.208244344143395</v>
      </c>
      <c r="J1248">
        <v>-6.5693741936853298</v>
      </c>
      <c r="K1248">
        <v>861.57719605116404</v>
      </c>
      <c r="L1248">
        <v>682.313079968804</v>
      </c>
      <c r="M1248">
        <v>37.634843005415199</v>
      </c>
      <c r="N1248">
        <v>1.09773595455175</v>
      </c>
      <c r="O1248">
        <v>15.286475098027701</v>
      </c>
      <c r="P1248">
        <v>171.00713719270399</v>
      </c>
      <c r="Q1248">
        <v>0.15423357242447899</v>
      </c>
    </row>
    <row r="1249" spans="1:17" hidden="1" x14ac:dyDescent="0.3">
      <c r="A1249" t="s">
        <v>2657</v>
      </c>
      <c r="B1249" t="s">
        <v>2658</v>
      </c>
      <c r="C1249" t="str">
        <f>IFERROR(VLOOKUP(Table1[[#This Row],[Ticker]],[1]!Table2[[Symbol]:[Industry]],2,FALSE),"-")</f>
        <v>-</v>
      </c>
      <c r="D1249" t="s">
        <v>759</v>
      </c>
      <c r="E1249">
        <v>1508.007574875</v>
      </c>
      <c r="F1249">
        <v>298.75</v>
      </c>
      <c r="G1249">
        <v>-9.1653625458478007</v>
      </c>
      <c r="H1249">
        <v>15.84634599176</v>
      </c>
      <c r="I1249">
        <v>4.3580381690294603</v>
      </c>
      <c r="J1249">
        <v>1.4913593210948899</v>
      </c>
      <c r="K1249">
        <v>282.89812092787901</v>
      </c>
      <c r="M1249">
        <v>50.7890488375469</v>
      </c>
      <c r="N1249">
        <v>2.2844740552804099</v>
      </c>
      <c r="O1249">
        <v>7.34728033472802</v>
      </c>
      <c r="P1249">
        <v>31.232154623325201</v>
      </c>
    </row>
    <row r="1250" spans="1:17" hidden="1" x14ac:dyDescent="0.3">
      <c r="A1250" t="s">
        <v>2659</v>
      </c>
      <c r="B1250" t="s">
        <v>2660</v>
      </c>
      <c r="C1250" t="str">
        <f>IFERROR(VLOOKUP(Table1[[#This Row],[Ticker]],[1]!Table2[[Symbol]:[Industry]],2,FALSE),"-")</f>
        <v>-</v>
      </c>
      <c r="D1250" t="s">
        <v>713</v>
      </c>
      <c r="E1250">
        <v>1502.0466694199999</v>
      </c>
      <c r="F1250">
        <v>260.86</v>
      </c>
      <c r="G1250">
        <v>1.34668087090271</v>
      </c>
      <c r="H1250">
        <v>0.700349828083496</v>
      </c>
      <c r="I1250">
        <v>1.2664401968566901</v>
      </c>
      <c r="J1250">
        <v>1.3381731890534101</v>
      </c>
      <c r="K1250">
        <v>259.94536735821998</v>
      </c>
      <c r="L1250">
        <v>240.3823697533</v>
      </c>
      <c r="M1250">
        <v>57.335343564974302</v>
      </c>
      <c r="N1250">
        <v>0.63595214163139901</v>
      </c>
      <c r="O1250">
        <v>9.2540059802192598</v>
      </c>
      <c r="P1250">
        <v>28.572132682734502</v>
      </c>
      <c r="Q1250">
        <v>2.5420345253382999E-2</v>
      </c>
    </row>
    <row r="1251" spans="1:17" hidden="1" x14ac:dyDescent="0.3">
      <c r="A1251" t="s">
        <v>2661</v>
      </c>
      <c r="B1251" t="s">
        <v>2662</v>
      </c>
      <c r="C1251" t="str">
        <f>IFERROR(VLOOKUP(Table1[[#This Row],[Ticker]],[1]!Table2[[Symbol]:[Industry]],2,FALSE),"-")</f>
        <v>-</v>
      </c>
      <c r="D1251" t="s">
        <v>166</v>
      </c>
      <c r="E1251">
        <v>1496.7223011000001</v>
      </c>
      <c r="F1251">
        <v>1220.5999999999999</v>
      </c>
      <c r="G1251">
        <v>1.5242267860338701</v>
      </c>
      <c r="H1251">
        <v>-11.595334051043499</v>
      </c>
      <c r="I1251">
        <v>11.3357454400495</v>
      </c>
      <c r="J1251">
        <v>-7.2171133784020096</v>
      </c>
      <c r="K1251">
        <v>1280.6630981052101</v>
      </c>
      <c r="L1251">
        <v>1161.79565733648</v>
      </c>
      <c r="M1251">
        <v>21.8380455124633</v>
      </c>
      <c r="N1251">
        <v>0.59268021034526497</v>
      </c>
      <c r="O1251">
        <v>29.0349008684253</v>
      </c>
      <c r="P1251">
        <v>35.644829693837799</v>
      </c>
      <c r="Q1251">
        <v>-5.3018410425798003E-2</v>
      </c>
    </row>
    <row r="1252" spans="1:17" hidden="1" x14ac:dyDescent="0.3">
      <c r="A1252" t="s">
        <v>2663</v>
      </c>
      <c r="B1252" t="s">
        <v>2664</v>
      </c>
      <c r="C1252" t="str">
        <f>IFERROR(VLOOKUP(Table1[[#This Row],[Ticker]],[1]!Table2[[Symbol]:[Industry]],2,FALSE),"-")</f>
        <v>-</v>
      </c>
      <c r="D1252" t="s">
        <v>347</v>
      </c>
      <c r="E1252">
        <v>1496.6972142100001</v>
      </c>
      <c r="F1252">
        <v>837.1</v>
      </c>
      <c r="G1252">
        <v>-54.342092147258001</v>
      </c>
      <c r="H1252">
        <v>-1.9527153185646999</v>
      </c>
      <c r="I1252">
        <v>-18.121341343454102</v>
      </c>
      <c r="J1252">
        <v>0.21517228907618999</v>
      </c>
      <c r="K1252">
        <v>836.74983406455999</v>
      </c>
      <c r="L1252">
        <v>918.25682066643799</v>
      </c>
      <c r="M1252">
        <v>35.2732620450629</v>
      </c>
      <c r="N1252">
        <v>0.92896793895557095</v>
      </c>
      <c r="O1252">
        <v>56.301517142515799</v>
      </c>
      <c r="P1252">
        <v>24.033190102237299</v>
      </c>
      <c r="Q1252">
        <v>-7.2417672547600001E-3</v>
      </c>
    </row>
    <row r="1253" spans="1:17" hidden="1" x14ac:dyDescent="0.3">
      <c r="A1253" t="s">
        <v>2665</v>
      </c>
      <c r="B1253" t="s">
        <v>2666</v>
      </c>
      <c r="C1253" t="str">
        <f>IFERROR(VLOOKUP(Table1[[#This Row],[Ticker]],[1]!Table2[[Symbol]:[Industry]],2,FALSE),"-")</f>
        <v>-</v>
      </c>
      <c r="D1253" t="s">
        <v>127</v>
      </c>
      <c r="E1253">
        <v>1492.260284658</v>
      </c>
      <c r="F1253">
        <v>27.17</v>
      </c>
      <c r="G1253">
        <v>32.325596000556303</v>
      </c>
      <c r="H1253">
        <v>-15.7125618338764</v>
      </c>
      <c r="I1253">
        <v>-30.0796789884246</v>
      </c>
      <c r="J1253">
        <v>-0.3537727808842</v>
      </c>
      <c r="K1253">
        <v>30.118872208084099</v>
      </c>
      <c r="L1253">
        <v>28.904028069993799</v>
      </c>
      <c r="M1253">
        <v>38.553462872818301</v>
      </c>
      <c r="N1253">
        <v>1.7526290289872699</v>
      </c>
      <c r="O1253">
        <v>45.0128818549871</v>
      </c>
      <c r="P1253">
        <v>64.6666666666666</v>
      </c>
      <c r="Q1253">
        <v>0.207266384934681</v>
      </c>
    </row>
    <row r="1254" spans="1:17" hidden="1" x14ac:dyDescent="0.3">
      <c r="A1254" t="s">
        <v>2667</v>
      </c>
      <c r="B1254" t="s">
        <v>2668</v>
      </c>
      <c r="C1254" t="str">
        <f>IFERROR(VLOOKUP(Table1[[#This Row],[Ticker]],[1]!Table2[[Symbol]:[Industry]],2,FALSE),"-")</f>
        <v>-</v>
      </c>
      <c r="D1254" t="s">
        <v>92</v>
      </c>
      <c r="E1254">
        <v>1491.781356</v>
      </c>
      <c r="F1254">
        <v>585</v>
      </c>
      <c r="G1254">
        <v>113.783428988824</v>
      </c>
      <c r="H1254">
        <v>-6.5105077782619603</v>
      </c>
      <c r="I1254">
        <v>33.431555970364897</v>
      </c>
      <c r="J1254">
        <v>1.90600963544947</v>
      </c>
      <c r="K1254">
        <v>571.14411825472598</v>
      </c>
      <c r="L1254">
        <v>439.25763358180001</v>
      </c>
      <c r="M1254">
        <v>41.874120541797502</v>
      </c>
      <c r="N1254">
        <v>0.67032050923486497</v>
      </c>
      <c r="O1254">
        <v>21.367521367521299</v>
      </c>
      <c r="P1254">
        <v>193.52734570998399</v>
      </c>
      <c r="Q1254">
        <v>0.19348554575565699</v>
      </c>
    </row>
    <row r="1255" spans="1:17" hidden="1" x14ac:dyDescent="0.3">
      <c r="A1255" t="s">
        <v>2669</v>
      </c>
      <c r="B1255" t="s">
        <v>2670</v>
      </c>
      <c r="C1255" t="str">
        <f>IFERROR(VLOOKUP(Table1[[#This Row],[Ticker]],[1]!Table2[[Symbol]:[Industry]],2,FALSE),"-")</f>
        <v>-</v>
      </c>
      <c r="D1255" t="s">
        <v>212</v>
      </c>
      <c r="E1255">
        <v>1487.92179463</v>
      </c>
      <c r="F1255">
        <v>937.9</v>
      </c>
      <c r="G1255">
        <v>111.27996519235801</v>
      </c>
      <c r="H1255">
        <v>-6.3481011527507096</v>
      </c>
      <c r="I1255">
        <v>93.402968573395</v>
      </c>
      <c r="J1255">
        <v>-0.84626583514067499</v>
      </c>
      <c r="K1255">
        <v>953.05704223235898</v>
      </c>
      <c r="L1255">
        <v>729.070661518733</v>
      </c>
      <c r="M1255">
        <v>30.430593911059098</v>
      </c>
      <c r="N1255">
        <v>0.64609744159029203</v>
      </c>
      <c r="O1255">
        <v>16.702207058321701</v>
      </c>
      <c r="P1255">
        <v>151.44772117962401</v>
      </c>
      <c r="Q1255">
        <v>0.19913266893885001</v>
      </c>
    </row>
    <row r="1256" spans="1:17" hidden="1" x14ac:dyDescent="0.3">
      <c r="A1256" t="s">
        <v>2671</v>
      </c>
      <c r="B1256" t="s">
        <v>2672</v>
      </c>
      <c r="C1256" t="str">
        <f>IFERROR(VLOOKUP(Table1[[#This Row],[Ticker]],[1]!Table2[[Symbol]:[Industry]],2,FALSE),"-")</f>
        <v>-</v>
      </c>
      <c r="D1256" t="s">
        <v>98</v>
      </c>
      <c r="E1256">
        <v>1485.9839999999999</v>
      </c>
      <c r="F1256">
        <v>147.19999999999999</v>
      </c>
      <c r="G1256">
        <v>-35.986688436318303</v>
      </c>
      <c r="H1256">
        <v>-1.1318939880251999</v>
      </c>
      <c r="I1256">
        <v>-4.7139782896467004</v>
      </c>
      <c r="J1256">
        <v>-6.4912025626708401</v>
      </c>
      <c r="K1256">
        <v>152.49961033905899</v>
      </c>
      <c r="L1256">
        <v>149.91108759255999</v>
      </c>
      <c r="M1256">
        <v>33.301824572134002</v>
      </c>
      <c r="N1256">
        <v>1.9207720710699601</v>
      </c>
      <c r="O1256">
        <v>37.907608695652101</v>
      </c>
      <c r="P1256">
        <v>29.748788012340199</v>
      </c>
      <c r="Q1256">
        <v>0.111618096962908</v>
      </c>
    </row>
    <row r="1257" spans="1:17" hidden="1" x14ac:dyDescent="0.3">
      <c r="A1257" t="s">
        <v>2673</v>
      </c>
      <c r="B1257" t="s">
        <v>2674</v>
      </c>
      <c r="C1257" t="str">
        <f>IFERROR(VLOOKUP(Table1[[#This Row],[Ticker]],[1]!Table2[[Symbol]:[Industry]],2,FALSE),"-")</f>
        <v>-</v>
      </c>
      <c r="D1257" t="s">
        <v>533</v>
      </c>
      <c r="E1257">
        <v>1479.3063</v>
      </c>
      <c r="F1257">
        <v>141.29</v>
      </c>
      <c r="G1257">
        <v>66.338379466253301</v>
      </c>
      <c r="H1257">
        <v>-4.0589194852172596</v>
      </c>
      <c r="I1257">
        <v>3.0391280325843701</v>
      </c>
      <c r="J1257">
        <v>-7.3069670275776897</v>
      </c>
      <c r="K1257">
        <v>155.42784587300099</v>
      </c>
      <c r="L1257">
        <v>133.874980114132</v>
      </c>
      <c r="M1257">
        <v>25.780099576171999</v>
      </c>
      <c r="N1257">
        <v>0.64455057123512405</v>
      </c>
      <c r="O1257">
        <v>29.5208436548942</v>
      </c>
      <c r="P1257">
        <v>99</v>
      </c>
      <c r="Q1257">
        <v>4.8451268017610002E-2</v>
      </c>
    </row>
    <row r="1258" spans="1:17" hidden="1" x14ac:dyDescent="0.3">
      <c r="A1258" t="s">
        <v>2675</v>
      </c>
      <c r="B1258" t="s">
        <v>2676</v>
      </c>
      <c r="C1258" t="str">
        <f>IFERROR(VLOOKUP(Table1[[#This Row],[Ticker]],[1]!Table2[[Symbol]:[Industry]],2,FALSE),"-")</f>
        <v>-</v>
      </c>
      <c r="D1258" t="s">
        <v>46</v>
      </c>
      <c r="E1258">
        <v>1475.104302</v>
      </c>
      <c r="F1258">
        <v>1383.5</v>
      </c>
      <c r="G1258">
        <v>120.064852546241</v>
      </c>
      <c r="H1258">
        <v>22.588467503050801</v>
      </c>
      <c r="I1258">
        <v>-0.88557485881325704</v>
      </c>
      <c r="J1258">
        <v>7.8736699976839502</v>
      </c>
      <c r="K1258">
        <v>1227.70891481799</v>
      </c>
      <c r="L1258">
        <v>1059.33448234864</v>
      </c>
      <c r="M1258">
        <v>56.769885464302199</v>
      </c>
      <c r="N1258">
        <v>1.7603400014016499</v>
      </c>
      <c r="O1258">
        <v>7.6978677267799096</v>
      </c>
      <c r="P1258">
        <v>160.89006222892701</v>
      </c>
      <c r="Q1258">
        <v>0.13494280980690501</v>
      </c>
    </row>
    <row r="1259" spans="1:17" hidden="1" x14ac:dyDescent="0.3">
      <c r="A1259" t="s">
        <v>2677</v>
      </c>
      <c r="B1259" t="s">
        <v>2678</v>
      </c>
      <c r="C1259" t="str">
        <f>IFERROR(VLOOKUP(Table1[[#This Row],[Ticker]],[1]!Table2[[Symbol]:[Industry]],2,FALSE),"-")</f>
        <v>-</v>
      </c>
      <c r="D1259" t="s">
        <v>274</v>
      </c>
      <c r="E1259">
        <v>1473.3764017879901</v>
      </c>
      <c r="F1259">
        <v>179.56</v>
      </c>
      <c r="G1259">
        <v>-33.464680887478401</v>
      </c>
      <c r="H1259">
        <v>6.9286131000711899</v>
      </c>
      <c r="I1259">
        <v>-19.9412801726011</v>
      </c>
      <c r="J1259">
        <v>8.3829574668738491</v>
      </c>
      <c r="K1259">
        <v>167.82083812840699</v>
      </c>
      <c r="M1259">
        <v>52.436592053640702</v>
      </c>
      <c r="N1259">
        <v>1.7578855681724399</v>
      </c>
      <c r="O1259">
        <v>22.466028068612101</v>
      </c>
      <c r="P1259">
        <v>39.518259518259498</v>
      </c>
    </row>
    <row r="1260" spans="1:17" hidden="1" x14ac:dyDescent="0.3">
      <c r="A1260" t="s">
        <v>2679</v>
      </c>
      <c r="B1260" t="s">
        <v>2680</v>
      </c>
      <c r="C1260" t="str">
        <f>IFERROR(VLOOKUP(Table1[[#This Row],[Ticker]],[1]!Table2[[Symbol]:[Industry]],2,FALSE),"-")</f>
        <v>-</v>
      </c>
      <c r="D1260" t="s">
        <v>385</v>
      </c>
      <c r="E1260">
        <v>1465.8933635450001</v>
      </c>
      <c r="F1260">
        <v>366.35</v>
      </c>
      <c r="G1260">
        <v>-20.642003369220902</v>
      </c>
      <c r="H1260">
        <v>-2.5119069794275299</v>
      </c>
      <c r="I1260">
        <v>-11.6104953141599</v>
      </c>
      <c r="J1260">
        <v>-5.1506476082325303</v>
      </c>
      <c r="K1260">
        <v>363.58530815556998</v>
      </c>
      <c r="L1260">
        <v>356.15942793441201</v>
      </c>
      <c r="M1260">
        <v>35.430483630221701</v>
      </c>
      <c r="N1260">
        <v>1.29538264190921</v>
      </c>
      <c r="O1260">
        <v>16.282243755970999</v>
      </c>
      <c r="P1260">
        <v>30.6526390870185</v>
      </c>
      <c r="Q1260">
        <v>-0.120787714045692</v>
      </c>
    </row>
    <row r="1261" spans="1:17" hidden="1" x14ac:dyDescent="0.3">
      <c r="A1261" t="s">
        <v>2681</v>
      </c>
      <c r="B1261" t="s">
        <v>2682</v>
      </c>
      <c r="C1261" t="str">
        <f>IFERROR(VLOOKUP(Table1[[#This Row],[Ticker]],[1]!Table2[[Symbol]:[Industry]],2,FALSE),"-")</f>
        <v>-</v>
      </c>
      <c r="D1261" t="s">
        <v>539</v>
      </c>
      <c r="E1261">
        <v>1463.76228812</v>
      </c>
      <c r="F1261">
        <v>434.95</v>
      </c>
      <c r="G1261">
        <v>-25.619356123343199</v>
      </c>
      <c r="H1261">
        <v>0.28120764625281902</v>
      </c>
      <c r="I1261">
        <v>4.5724618247477196</v>
      </c>
      <c r="J1261">
        <v>-5.57096399838675</v>
      </c>
      <c r="K1261">
        <v>415.54602006521202</v>
      </c>
      <c r="L1261">
        <v>382.21141879582399</v>
      </c>
      <c r="M1261">
        <v>41.677418235916797</v>
      </c>
      <c r="N1261">
        <v>0.63382974517080704</v>
      </c>
      <c r="O1261">
        <v>14.4959190711576</v>
      </c>
      <c r="P1261">
        <v>48.447098976109203</v>
      </c>
      <c r="Q1261">
        <v>-0.10884297117144701</v>
      </c>
    </row>
    <row r="1262" spans="1:17" hidden="1" x14ac:dyDescent="0.3">
      <c r="A1262" t="s">
        <v>2683</v>
      </c>
      <c r="B1262" t="s">
        <v>2684</v>
      </c>
      <c r="C1262" t="str">
        <f>IFERROR(VLOOKUP(Table1[[#This Row],[Ticker]],[1]!Table2[[Symbol]:[Industry]],2,FALSE),"-")</f>
        <v>-</v>
      </c>
      <c r="D1262" t="s">
        <v>603</v>
      </c>
      <c r="E1262">
        <v>1463.6584875000001</v>
      </c>
      <c r="F1262">
        <v>758.5</v>
      </c>
      <c r="G1262">
        <v>297.77147002688901</v>
      </c>
      <c r="H1262">
        <v>3.6676636070360198</v>
      </c>
      <c r="I1262">
        <v>60.983856554011197</v>
      </c>
      <c r="J1262">
        <v>4.94829814981835</v>
      </c>
      <c r="K1262">
        <v>678.08083321316201</v>
      </c>
      <c r="L1262">
        <v>507.95917853902301</v>
      </c>
      <c r="M1262">
        <v>51.199914840194999</v>
      </c>
      <c r="N1262">
        <v>0.67575664345769604</v>
      </c>
      <c r="O1262">
        <v>6.4469347396176602</v>
      </c>
      <c r="P1262">
        <v>358.30815709969698</v>
      </c>
      <c r="Q1262">
        <v>0.18819128722946099</v>
      </c>
    </row>
    <row r="1263" spans="1:17" hidden="1" x14ac:dyDescent="0.3">
      <c r="A1263" t="s">
        <v>2685</v>
      </c>
      <c r="B1263" t="s">
        <v>2686</v>
      </c>
      <c r="C1263" t="str">
        <f>IFERROR(VLOOKUP(Table1[[#This Row],[Ticker]],[1]!Table2[[Symbol]:[Industry]],2,FALSE),"-")</f>
        <v>-</v>
      </c>
      <c r="D1263" t="s">
        <v>770</v>
      </c>
      <c r="E1263">
        <v>1461.3021909639999</v>
      </c>
      <c r="F1263">
        <v>66.89</v>
      </c>
      <c r="G1263">
        <v>116.164294011406</v>
      </c>
      <c r="H1263">
        <v>-12.6420391351592</v>
      </c>
      <c r="I1263">
        <v>-3.6532054302468402</v>
      </c>
      <c r="J1263">
        <v>-0.29115723847207903</v>
      </c>
      <c r="K1263">
        <v>64.343669121883707</v>
      </c>
      <c r="L1263">
        <v>54.090190874958402</v>
      </c>
      <c r="M1263">
        <v>44.405361501356197</v>
      </c>
      <c r="N1263">
        <v>0.78284165579737597</v>
      </c>
      <c r="O1263">
        <v>15.4133652264912</v>
      </c>
      <c r="P1263">
        <v>153.37121212121201</v>
      </c>
      <c r="Q1263">
        <v>0.20549001310230899</v>
      </c>
    </row>
    <row r="1264" spans="1:17" hidden="1" x14ac:dyDescent="0.3">
      <c r="A1264" t="s">
        <v>2687</v>
      </c>
      <c r="B1264" t="s">
        <v>2688</v>
      </c>
      <c r="C1264" t="str">
        <f>IFERROR(VLOOKUP(Table1[[#This Row],[Ticker]],[1]!Table2[[Symbol]:[Industry]],2,FALSE),"-")</f>
        <v>-</v>
      </c>
      <c r="D1264" t="s">
        <v>296</v>
      </c>
      <c r="E1264">
        <v>1454.2947346999999</v>
      </c>
      <c r="F1264">
        <v>107.3</v>
      </c>
      <c r="G1264">
        <v>-24.128600263584701</v>
      </c>
      <c r="H1264">
        <v>-4.2608649641894196</v>
      </c>
      <c r="I1264">
        <v>-15.9819380441907</v>
      </c>
      <c r="J1264">
        <v>-4.25974244510296</v>
      </c>
      <c r="K1264">
        <v>114.50580834965299</v>
      </c>
      <c r="L1264">
        <v>111.69266575044701</v>
      </c>
      <c r="M1264">
        <v>23.437731060426898</v>
      </c>
      <c r="N1264">
        <v>0.618561082265774</v>
      </c>
      <c r="O1264">
        <v>20.214352283317801</v>
      </c>
      <c r="P1264">
        <v>16.630434782608599</v>
      </c>
      <c r="Q1264">
        <v>-3.3896686758917001E-2</v>
      </c>
    </row>
    <row r="1265" spans="1:17" hidden="1" x14ac:dyDescent="0.3">
      <c r="A1265" t="s">
        <v>2689</v>
      </c>
      <c r="B1265" t="s">
        <v>2690</v>
      </c>
      <c r="C1265" t="str">
        <f>IFERROR(VLOOKUP(Table1[[#This Row],[Ticker]],[1]!Table2[[Symbol]:[Industry]],2,FALSE),"-")</f>
        <v>-</v>
      </c>
      <c r="D1265" t="s">
        <v>583</v>
      </c>
      <c r="E1265">
        <v>1453.9381920599999</v>
      </c>
      <c r="F1265">
        <v>665.4</v>
      </c>
      <c r="G1265">
        <v>25.7944254277227</v>
      </c>
      <c r="H1265">
        <v>-3.07147615355708</v>
      </c>
      <c r="I1265">
        <v>42.146346512885799</v>
      </c>
      <c r="J1265">
        <v>3.4193840805253402</v>
      </c>
      <c r="K1265">
        <v>576.420149791379</v>
      </c>
      <c r="L1265">
        <v>508.18645028800898</v>
      </c>
      <c r="M1265">
        <v>83.696360031962897</v>
      </c>
      <c r="N1265">
        <v>1.6144617573742399</v>
      </c>
      <c r="O1265">
        <v>6.0640216411181198</v>
      </c>
      <c r="P1265">
        <v>76.148246194573105</v>
      </c>
      <c r="Q1265">
        <v>2.7163172616253999E-2</v>
      </c>
    </row>
    <row r="1266" spans="1:17" hidden="1" x14ac:dyDescent="0.3">
      <c r="A1266" t="s">
        <v>2691</v>
      </c>
      <c r="B1266" t="s">
        <v>2692</v>
      </c>
      <c r="C1266" t="str">
        <f>IFERROR(VLOOKUP(Table1[[#This Row],[Ticker]],[1]!Table2[[Symbol]:[Industry]],2,FALSE),"-")</f>
        <v>-</v>
      </c>
      <c r="D1266" t="s">
        <v>75</v>
      </c>
      <c r="E1266">
        <v>1453.725644636</v>
      </c>
      <c r="F1266">
        <v>98.62</v>
      </c>
      <c r="G1266">
        <v>-16.5453548393265</v>
      </c>
      <c r="H1266">
        <v>-12.5961128187216</v>
      </c>
      <c r="I1266">
        <v>-22.479983955724201</v>
      </c>
      <c r="J1266">
        <v>-1.9094456546268901</v>
      </c>
      <c r="K1266">
        <v>108.05778390349001</v>
      </c>
      <c r="L1266">
        <v>102.991456790445</v>
      </c>
      <c r="M1266">
        <v>17.635610919703002</v>
      </c>
      <c r="N1266">
        <v>0.76962032950991899</v>
      </c>
      <c r="O1266">
        <v>25.633745690529199</v>
      </c>
      <c r="P1266">
        <v>18.533653846153801</v>
      </c>
      <c r="Q1266">
        <v>-1.0239579790553999E-2</v>
      </c>
    </row>
    <row r="1267" spans="1:17" hidden="1" x14ac:dyDescent="0.3">
      <c r="A1267" t="s">
        <v>2693</v>
      </c>
      <c r="B1267" t="s">
        <v>2694</v>
      </c>
      <c r="C1267" t="str">
        <f>IFERROR(VLOOKUP(Table1[[#This Row],[Ticker]],[1]!Table2[[Symbol]:[Industry]],2,FALSE),"-")</f>
        <v>-</v>
      </c>
      <c r="D1267" t="s">
        <v>106</v>
      </c>
      <c r="E1267">
        <v>1451.8043290999999</v>
      </c>
      <c r="F1267">
        <v>55.69</v>
      </c>
      <c r="G1267">
        <v>27.338285847137101</v>
      </c>
      <c r="H1267">
        <v>-8.8436792189338203</v>
      </c>
      <c r="I1267">
        <v>-41.102001164400299</v>
      </c>
      <c r="J1267">
        <v>-3.80809920417044</v>
      </c>
      <c r="K1267">
        <v>58.188074194137499</v>
      </c>
      <c r="L1267">
        <v>58.450348903738103</v>
      </c>
      <c r="M1267">
        <v>43.821713594937101</v>
      </c>
      <c r="N1267">
        <v>0.62083262428092401</v>
      </c>
      <c r="O1267">
        <v>55.324115640150801</v>
      </c>
      <c r="P1267">
        <v>55.994397759103599</v>
      </c>
      <c r="Q1267">
        <v>-1.7683599086565999E-2</v>
      </c>
    </row>
    <row r="1268" spans="1:17" hidden="1" x14ac:dyDescent="0.3">
      <c r="A1268" t="s">
        <v>2695</v>
      </c>
      <c r="B1268" t="s">
        <v>2696</v>
      </c>
      <c r="C1268" t="str">
        <f>IFERROR(VLOOKUP(Table1[[#This Row],[Ticker]],[1]!Table2[[Symbol]:[Industry]],2,FALSE),"-")</f>
        <v>-</v>
      </c>
      <c r="D1268" t="s">
        <v>2697</v>
      </c>
      <c r="E1268">
        <v>1450.74344752</v>
      </c>
      <c r="F1268">
        <v>658.4</v>
      </c>
      <c r="G1268">
        <v>1835.4265733099801</v>
      </c>
      <c r="H1268">
        <v>14.7898961317228</v>
      </c>
      <c r="I1268">
        <v>68.010339441691301</v>
      </c>
      <c r="J1268">
        <v>-5.3183528416627901</v>
      </c>
      <c r="K1268">
        <v>636.22885568530296</v>
      </c>
      <c r="L1268">
        <v>410.89487589203702</v>
      </c>
      <c r="M1268">
        <v>38.480367103246301</v>
      </c>
      <c r="N1268">
        <v>1.3561683473646</v>
      </c>
      <c r="O1268">
        <v>21.202916160388799</v>
      </c>
      <c r="P1268">
        <v>1858.35812016656</v>
      </c>
    </row>
    <row r="1269" spans="1:17" hidden="1" x14ac:dyDescent="0.3">
      <c r="A1269" t="s">
        <v>2698</v>
      </c>
      <c r="B1269" t="s">
        <v>2699</v>
      </c>
      <c r="C1269" t="str">
        <f>IFERROR(VLOOKUP(Table1[[#This Row],[Ticker]],[1]!Table2[[Symbol]:[Industry]],2,FALSE),"-")</f>
        <v>-</v>
      </c>
      <c r="D1269" t="s">
        <v>432</v>
      </c>
      <c r="E1269">
        <v>1449.4278337200001</v>
      </c>
      <c r="F1269">
        <v>464.4</v>
      </c>
      <c r="G1269">
        <v>-19.8803985153017</v>
      </c>
      <c r="H1269">
        <v>-5.8871589973352201</v>
      </c>
      <c r="I1269">
        <v>-31.755775938549</v>
      </c>
      <c r="J1269">
        <v>-1.4016817880061501</v>
      </c>
      <c r="K1269">
        <v>500.655160132182</v>
      </c>
      <c r="L1269">
        <v>504.67563616230399</v>
      </c>
      <c r="M1269">
        <v>26.511409729592899</v>
      </c>
      <c r="N1269">
        <v>0.93221226673671898</v>
      </c>
      <c r="O1269">
        <v>63.318260120585698</v>
      </c>
      <c r="P1269">
        <v>14.9504950495049</v>
      </c>
      <c r="Q1269">
        <v>-2.6350434877633999E-2</v>
      </c>
    </row>
    <row r="1270" spans="1:17" hidden="1" x14ac:dyDescent="0.3">
      <c r="A1270" t="s">
        <v>2700</v>
      </c>
      <c r="B1270" t="s">
        <v>2701</v>
      </c>
      <c r="C1270" t="str">
        <f>IFERROR(VLOOKUP(Table1[[#This Row],[Ticker]],[1]!Table2[[Symbol]:[Industry]],2,FALSE),"-")</f>
        <v>-</v>
      </c>
      <c r="D1270" t="s">
        <v>75</v>
      </c>
      <c r="E1270">
        <v>1437.83</v>
      </c>
      <c r="F1270">
        <v>48.74</v>
      </c>
      <c r="G1270">
        <v>-14.0314564206678</v>
      </c>
      <c r="H1270">
        <v>-3.27884001156733</v>
      </c>
      <c r="I1270">
        <v>-12.2952702554845</v>
      </c>
      <c r="J1270">
        <v>-3.3367211474943099</v>
      </c>
      <c r="K1270">
        <v>49.047870121920099</v>
      </c>
      <c r="L1270">
        <v>47.859063832624798</v>
      </c>
      <c r="M1270">
        <v>38.374390893124101</v>
      </c>
      <c r="N1270">
        <v>0.80497658392180904</v>
      </c>
      <c r="O1270">
        <v>24.096105977656901</v>
      </c>
      <c r="P1270">
        <v>26.106080206985698</v>
      </c>
      <c r="Q1270">
        <v>2.5384544989958999E-2</v>
      </c>
    </row>
    <row r="1271" spans="1:17" hidden="1" x14ac:dyDescent="0.3">
      <c r="A1271" t="s">
        <v>2702</v>
      </c>
      <c r="B1271" t="s">
        <v>2703</v>
      </c>
      <c r="C1271" t="str">
        <f>IFERROR(VLOOKUP(Table1[[#This Row],[Ticker]],[1]!Table2[[Symbol]:[Industry]],2,FALSE),"-")</f>
        <v>-</v>
      </c>
      <c r="D1271" t="s">
        <v>24</v>
      </c>
      <c r="E1271">
        <v>1433.6824200250001</v>
      </c>
      <c r="F1271">
        <v>318.25</v>
      </c>
      <c r="G1271">
        <v>-49.770627316356602</v>
      </c>
      <c r="H1271">
        <v>-7.3239054796150196</v>
      </c>
      <c r="I1271">
        <v>-36.247226601479397</v>
      </c>
      <c r="J1271">
        <v>-4.6137113183376002</v>
      </c>
      <c r="K1271">
        <v>345.66511247155302</v>
      </c>
      <c r="M1271">
        <v>14.5424041992877</v>
      </c>
      <c r="N1271">
        <v>0.67469313222078997</v>
      </c>
      <c r="O1271">
        <v>47.368421052631497</v>
      </c>
      <c r="P1271">
        <v>2.2161554520635902</v>
      </c>
    </row>
    <row r="1272" spans="1:17" hidden="1" x14ac:dyDescent="0.3">
      <c r="A1272" t="s">
        <v>2704</v>
      </c>
      <c r="B1272" t="s">
        <v>2705</v>
      </c>
      <c r="C1272" t="str">
        <f>IFERROR(VLOOKUP(Table1[[#This Row],[Ticker]],[1]!Table2[[Symbol]:[Industry]],2,FALSE),"-")</f>
        <v>-</v>
      </c>
      <c r="D1272" t="s">
        <v>51</v>
      </c>
      <c r="E1272">
        <v>1430.68</v>
      </c>
      <c r="F1272">
        <v>15.22</v>
      </c>
      <c r="G1272">
        <v>49.045854273356902</v>
      </c>
      <c r="H1272">
        <v>14.2708325069037</v>
      </c>
      <c r="I1272">
        <v>-12.1557499755751</v>
      </c>
      <c r="J1272">
        <v>-1.14839203975779</v>
      </c>
      <c r="K1272">
        <v>14.107027556687401</v>
      </c>
      <c r="L1272">
        <v>12.728245587702499</v>
      </c>
      <c r="M1272">
        <v>50.675312966937597</v>
      </c>
      <c r="N1272">
        <v>1.28871153309313</v>
      </c>
      <c r="O1272">
        <v>22.536136662286399</v>
      </c>
      <c r="P1272">
        <v>111.388888888888</v>
      </c>
    </row>
    <row r="1273" spans="1:17" hidden="1" x14ac:dyDescent="0.3">
      <c r="A1273" t="s">
        <v>2706</v>
      </c>
      <c r="B1273" t="s">
        <v>2707</v>
      </c>
      <c r="C1273" t="str">
        <f>IFERROR(VLOOKUP(Table1[[#This Row],[Ticker]],[1]!Table2[[Symbol]:[Industry]],2,FALSE),"-")</f>
        <v>-</v>
      </c>
      <c r="D1273" t="s">
        <v>127</v>
      </c>
      <c r="E1273">
        <v>1426.5616431850001</v>
      </c>
      <c r="F1273">
        <v>640.85</v>
      </c>
      <c r="G1273">
        <v>-27.096344224614</v>
      </c>
      <c r="H1273">
        <v>6.6899569793292004</v>
      </c>
      <c r="I1273">
        <v>10.466526510741099</v>
      </c>
      <c r="J1273">
        <v>9.1444674601994205</v>
      </c>
      <c r="K1273">
        <v>611.80312732404798</v>
      </c>
      <c r="L1273">
        <v>582.60673990898397</v>
      </c>
      <c r="M1273">
        <v>50.227927180131999</v>
      </c>
      <c r="N1273">
        <v>1.4245030771940499</v>
      </c>
      <c r="O1273">
        <v>14.535382694858299</v>
      </c>
      <c r="P1273">
        <v>28.362543815723502</v>
      </c>
      <c r="Q1273">
        <v>-0.13607059795599599</v>
      </c>
    </row>
    <row r="1274" spans="1:17" hidden="1" x14ac:dyDescent="0.3">
      <c r="A1274" t="s">
        <v>2708</v>
      </c>
      <c r="B1274" t="s">
        <v>2709</v>
      </c>
      <c r="C1274" t="str">
        <f>IFERROR(VLOOKUP(Table1[[#This Row],[Ticker]],[1]!Table2[[Symbol]:[Industry]],2,FALSE),"-")</f>
        <v>-</v>
      </c>
      <c r="D1274" t="s">
        <v>371</v>
      </c>
      <c r="E1274">
        <v>1425.6</v>
      </c>
      <c r="F1274">
        <v>47.52</v>
      </c>
      <c r="G1274">
        <v>-10.4581740755214</v>
      </c>
      <c r="H1274">
        <v>36.703555597747503</v>
      </c>
      <c r="I1274">
        <v>3.0652266393557999</v>
      </c>
      <c r="J1274">
        <v>-3.2718701315098699</v>
      </c>
      <c r="K1274">
        <v>42.502584193537402</v>
      </c>
      <c r="M1274">
        <v>43.527281422591102</v>
      </c>
      <c r="N1274">
        <v>1.13846033217526</v>
      </c>
      <c r="O1274">
        <v>19.023569023568999</v>
      </c>
      <c r="P1274">
        <v>58.4</v>
      </c>
    </row>
    <row r="1275" spans="1:17" hidden="1" x14ac:dyDescent="0.3">
      <c r="A1275" t="s">
        <v>2710</v>
      </c>
      <c r="B1275" t="s">
        <v>2711</v>
      </c>
      <c r="C1275" t="str">
        <f>IFERROR(VLOOKUP(Table1[[#This Row],[Ticker]],[1]!Table2[[Symbol]:[Industry]],2,FALSE),"-")</f>
        <v>-</v>
      </c>
      <c r="D1275" t="s">
        <v>432</v>
      </c>
      <c r="E1275">
        <v>1423.61455</v>
      </c>
      <c r="F1275">
        <v>1336.1</v>
      </c>
      <c r="G1275">
        <v>356.884225606244</v>
      </c>
      <c r="H1275">
        <v>85.978759765587498</v>
      </c>
      <c r="I1275">
        <v>169.99377773951099</v>
      </c>
      <c r="J1275">
        <v>55.584390104453902</v>
      </c>
      <c r="K1275">
        <v>912.26915966411605</v>
      </c>
      <c r="L1275">
        <v>667.50769513851196</v>
      </c>
      <c r="M1275">
        <v>71.880081985656005</v>
      </c>
      <c r="N1275">
        <v>1.94498609806361</v>
      </c>
      <c r="O1275">
        <v>18.1199012049996</v>
      </c>
      <c r="P1275">
        <v>347.52972701390001</v>
      </c>
      <c r="Q1275">
        <v>0.15550275985375001</v>
      </c>
    </row>
    <row r="1276" spans="1:17" hidden="1" x14ac:dyDescent="0.3">
      <c r="A1276" t="s">
        <v>2712</v>
      </c>
      <c r="B1276" t="s">
        <v>2713</v>
      </c>
      <c r="C1276" t="str">
        <f>IFERROR(VLOOKUP(Table1[[#This Row],[Ticker]],[1]!Table2[[Symbol]:[Industry]],2,FALSE),"-")</f>
        <v>-</v>
      </c>
      <c r="D1276" t="s">
        <v>265</v>
      </c>
      <c r="E1276">
        <v>1420.8408240000001</v>
      </c>
      <c r="F1276">
        <v>1420.25</v>
      </c>
      <c r="G1276">
        <v>383.848114160362</v>
      </c>
      <c r="H1276">
        <v>5.8190221178817696</v>
      </c>
      <c r="I1276">
        <v>32.510414937481301</v>
      </c>
      <c r="J1276">
        <v>-3.7435795706332602</v>
      </c>
      <c r="K1276">
        <v>1454.13539507067</v>
      </c>
      <c r="L1276">
        <v>1084.7466481244401</v>
      </c>
      <c r="M1276">
        <v>31.199296971389</v>
      </c>
      <c r="N1276">
        <v>0.55771665788451297</v>
      </c>
      <c r="O1276">
        <v>22.298891040309702</v>
      </c>
      <c r="P1276">
        <v>584.787849566055</v>
      </c>
      <c r="Q1276">
        <v>0.16720278511148201</v>
      </c>
    </row>
    <row r="1277" spans="1:17" hidden="1" x14ac:dyDescent="0.3">
      <c r="A1277" t="s">
        <v>2714</v>
      </c>
      <c r="B1277" t="s">
        <v>2715</v>
      </c>
      <c r="C1277" t="str">
        <f>IFERROR(VLOOKUP(Table1[[#This Row],[Ticker]],[1]!Table2[[Symbol]:[Industry]],2,FALSE),"-")</f>
        <v>-</v>
      </c>
      <c r="D1277" t="s">
        <v>75</v>
      </c>
      <c r="E1277">
        <v>1411.91991204599</v>
      </c>
      <c r="F1277">
        <v>127.22</v>
      </c>
      <c r="G1277">
        <v>57.676062456303796</v>
      </c>
      <c r="H1277">
        <v>-2.8546642400214499</v>
      </c>
      <c r="I1277">
        <v>3.39554245555972</v>
      </c>
      <c r="J1277">
        <v>-1.9178754712294499</v>
      </c>
      <c r="K1277">
        <v>129.70840166553199</v>
      </c>
      <c r="L1277">
        <v>110.87035849930299</v>
      </c>
      <c r="M1277">
        <v>33.702420617535999</v>
      </c>
      <c r="N1277">
        <v>0.86007967541561003</v>
      </c>
      <c r="O1277">
        <v>17.009904103128399</v>
      </c>
      <c r="P1277">
        <v>87.917282127031001</v>
      </c>
    </row>
    <row r="1278" spans="1:17" hidden="1" x14ac:dyDescent="0.3">
      <c r="A1278" t="s">
        <v>2716</v>
      </c>
      <c r="B1278" t="s">
        <v>2717</v>
      </c>
      <c r="C1278" t="str">
        <f>IFERROR(VLOOKUP(Table1[[#This Row],[Ticker]],[1]!Table2[[Symbol]:[Industry]],2,FALSE),"-")</f>
        <v>-</v>
      </c>
      <c r="D1278" t="s">
        <v>2718</v>
      </c>
      <c r="E1278">
        <v>1410.4116925000001</v>
      </c>
      <c r="F1278">
        <v>724.25</v>
      </c>
      <c r="G1278">
        <v>90.390177131223595</v>
      </c>
      <c r="H1278">
        <v>-12.256076217568401</v>
      </c>
      <c r="I1278">
        <v>41.179233003732001</v>
      </c>
      <c r="J1278">
        <v>-5.4052890238947304</v>
      </c>
      <c r="K1278">
        <v>728.11716134669496</v>
      </c>
      <c r="L1278">
        <v>538.84303629812996</v>
      </c>
      <c r="M1278">
        <v>24.145576985924301</v>
      </c>
      <c r="N1278">
        <v>0.45058624138697401</v>
      </c>
      <c r="O1278">
        <v>31.0321021746634</v>
      </c>
      <c r="P1278">
        <v>120.807926829268</v>
      </c>
    </row>
    <row r="1279" spans="1:17" hidden="1" x14ac:dyDescent="0.3">
      <c r="A1279" t="s">
        <v>2719</v>
      </c>
      <c r="B1279" t="s">
        <v>2720</v>
      </c>
      <c r="C1279" t="str">
        <f>IFERROR(VLOOKUP(Table1[[#This Row],[Ticker]],[1]!Table2[[Symbol]:[Industry]],2,FALSE),"-")</f>
        <v>-</v>
      </c>
      <c r="D1279" t="s">
        <v>2569</v>
      </c>
      <c r="E1279">
        <v>1407.7605599999999</v>
      </c>
      <c r="F1279">
        <v>1717.2</v>
      </c>
      <c r="G1279">
        <v>578.539041378707</v>
      </c>
      <c r="H1279">
        <v>6.6529751779648301</v>
      </c>
      <c r="I1279">
        <v>83.9811212719964</v>
      </c>
      <c r="J1279">
        <v>-9.1154366862997893</v>
      </c>
      <c r="K1279">
        <v>1636.6533784158701</v>
      </c>
      <c r="L1279">
        <v>1017.33671609591</v>
      </c>
      <c r="M1279">
        <v>30.362295155587599</v>
      </c>
      <c r="N1279">
        <v>0.34400281736986699</v>
      </c>
      <c r="O1279">
        <v>23.025856044723898</v>
      </c>
      <c r="P1279">
        <v>658.480565371024</v>
      </c>
    </row>
    <row r="1280" spans="1:17" hidden="1" x14ac:dyDescent="0.3">
      <c r="A1280" t="s">
        <v>2721</v>
      </c>
      <c r="B1280" t="s">
        <v>2722</v>
      </c>
      <c r="C1280" t="str">
        <f>IFERROR(VLOOKUP(Table1[[#This Row],[Ticker]],[1]!Table2[[Symbol]:[Industry]],2,FALSE),"-")</f>
        <v>-</v>
      </c>
      <c r="D1280" t="s">
        <v>21</v>
      </c>
      <c r="E1280">
        <v>1407.5832133500001</v>
      </c>
      <c r="F1280">
        <v>144.5</v>
      </c>
      <c r="G1280">
        <v>50.226032532269002</v>
      </c>
      <c r="H1280">
        <v>25.148464067006</v>
      </c>
      <c r="I1280">
        <v>31.361459313721699</v>
      </c>
      <c r="J1280">
        <v>-4.6810411595886698</v>
      </c>
      <c r="K1280">
        <v>132.05903198656</v>
      </c>
      <c r="L1280">
        <v>106.685390422343</v>
      </c>
      <c r="M1280">
        <v>37.8127935517971</v>
      </c>
      <c r="N1280">
        <v>0.75540827511959496</v>
      </c>
      <c r="O1280">
        <v>27.5432525951557</v>
      </c>
      <c r="P1280">
        <v>99.310344827586206</v>
      </c>
      <c r="Q1280">
        <v>8.9238577271982006E-2</v>
      </c>
    </row>
    <row r="1281" spans="1:17" hidden="1" x14ac:dyDescent="0.3">
      <c r="A1281" t="s">
        <v>2723</v>
      </c>
      <c r="B1281" t="s">
        <v>2724</v>
      </c>
      <c r="C1281" t="str">
        <f>IFERROR(VLOOKUP(Table1[[#This Row],[Ticker]],[1]!Table2[[Symbol]:[Industry]],2,FALSE),"-")</f>
        <v>-</v>
      </c>
      <c r="D1281" t="s">
        <v>230</v>
      </c>
      <c r="E1281">
        <v>1401.9626373000001</v>
      </c>
      <c r="F1281">
        <v>818.05</v>
      </c>
      <c r="G1281">
        <v>130.49162538628801</v>
      </c>
      <c r="H1281">
        <v>20.650786124045901</v>
      </c>
      <c r="I1281">
        <v>35.932530770434198</v>
      </c>
      <c r="J1281">
        <v>17.7969784811662</v>
      </c>
      <c r="K1281">
        <v>721.84900509066199</v>
      </c>
      <c r="L1281">
        <v>617.29763038537806</v>
      </c>
      <c r="M1281">
        <v>65.337756774347</v>
      </c>
      <c r="N1281">
        <v>1.9270261316131301</v>
      </c>
      <c r="O1281">
        <v>9.5837662734551792</v>
      </c>
      <c r="P1281">
        <v>163.41973917243499</v>
      </c>
      <c r="Q1281">
        <v>0.135170731187233</v>
      </c>
    </row>
    <row r="1282" spans="1:17" hidden="1" x14ac:dyDescent="0.3">
      <c r="A1282" t="s">
        <v>2725</v>
      </c>
      <c r="B1282" t="s">
        <v>2726</v>
      </c>
      <c r="C1282" t="str">
        <f>IFERROR(VLOOKUP(Table1[[#This Row],[Ticker]],[1]!Table2[[Symbol]:[Industry]],2,FALSE),"-")</f>
        <v>-</v>
      </c>
      <c r="D1282" t="s">
        <v>296</v>
      </c>
      <c r="E1282">
        <v>1401.6</v>
      </c>
      <c r="F1282">
        <v>480</v>
      </c>
      <c r="G1282">
        <v>4.6093060728673896</v>
      </c>
      <c r="H1282">
        <v>9.3021392239806993</v>
      </c>
      <c r="I1282">
        <v>17.391484026036</v>
      </c>
      <c r="J1282">
        <v>6.1379948945707303</v>
      </c>
      <c r="K1282">
        <v>458.16328198654901</v>
      </c>
      <c r="L1282">
        <v>413.23343933862202</v>
      </c>
      <c r="M1282">
        <v>44.802581489206403</v>
      </c>
      <c r="N1282">
        <v>1.09095634202098</v>
      </c>
      <c r="O1282">
        <v>13.3333333333333</v>
      </c>
      <c r="P1282">
        <v>46.252285191956098</v>
      </c>
      <c r="Q1282">
        <v>-6.4097015592329996E-3</v>
      </c>
    </row>
    <row r="1283" spans="1:17" hidden="1" x14ac:dyDescent="0.3">
      <c r="A1283" t="s">
        <v>2727</v>
      </c>
      <c r="B1283" t="s">
        <v>2728</v>
      </c>
      <c r="C1283" t="str">
        <f>IFERROR(VLOOKUP(Table1[[#This Row],[Ticker]],[1]!Table2[[Symbol]:[Industry]],2,FALSE),"-")</f>
        <v>-</v>
      </c>
      <c r="D1283" t="s">
        <v>2729</v>
      </c>
      <c r="E1283">
        <v>1394.8813740000001</v>
      </c>
      <c r="F1283">
        <v>141.69</v>
      </c>
      <c r="G1283">
        <v>13.9009012361222</v>
      </c>
      <c r="H1283">
        <v>-7.9438710562070902</v>
      </c>
      <c r="I1283">
        <v>-31.1696038998539</v>
      </c>
      <c r="J1283">
        <v>-5.1026123309936198</v>
      </c>
      <c r="K1283">
        <v>159.243616536274</v>
      </c>
      <c r="M1283">
        <v>24.152332534258498</v>
      </c>
      <c r="N1283">
        <v>0.85052518748419303</v>
      </c>
      <c r="O1283">
        <v>75.1358599760039</v>
      </c>
      <c r="P1283">
        <v>59.471018570624601</v>
      </c>
    </row>
    <row r="1284" spans="1:17" hidden="1" x14ac:dyDescent="0.3">
      <c r="A1284" t="s">
        <v>2730</v>
      </c>
      <c r="B1284" t="s">
        <v>2731</v>
      </c>
      <c r="C1284" t="str">
        <f>IFERROR(VLOOKUP(Table1[[#This Row],[Ticker]],[1]!Table2[[Symbol]:[Industry]],2,FALSE),"-")</f>
        <v>-</v>
      </c>
      <c r="D1284" t="s">
        <v>539</v>
      </c>
      <c r="E1284">
        <v>1391.3583526499999</v>
      </c>
      <c r="F1284">
        <v>397.25</v>
      </c>
      <c r="G1284">
        <v>18.3631356972103</v>
      </c>
      <c r="H1284">
        <v>15.9546472991988</v>
      </c>
      <c r="I1284">
        <v>-34.786186904365401</v>
      </c>
      <c r="J1284">
        <v>2.5053324451954202</v>
      </c>
      <c r="K1284">
        <v>373.564034924331</v>
      </c>
      <c r="L1284">
        <v>344.74070668873202</v>
      </c>
      <c r="M1284">
        <v>47.8052323576227</v>
      </c>
      <c r="N1284">
        <v>2.16274231875067</v>
      </c>
      <c r="O1284">
        <v>40.6419131529263</v>
      </c>
      <c r="P1284">
        <v>60.602385284010502</v>
      </c>
      <c r="Q1284">
        <v>2.2686173950985E-2</v>
      </c>
    </row>
    <row r="1285" spans="1:17" hidden="1" x14ac:dyDescent="0.3">
      <c r="A1285" t="s">
        <v>2732</v>
      </c>
      <c r="B1285" t="s">
        <v>2733</v>
      </c>
      <c r="C1285" t="str">
        <f>IFERROR(VLOOKUP(Table1[[#This Row],[Ticker]],[1]!Table2[[Symbol]:[Industry]],2,FALSE),"-")</f>
        <v>-</v>
      </c>
      <c r="D1285" t="s">
        <v>759</v>
      </c>
      <c r="E1285">
        <v>1384.7060048779999</v>
      </c>
      <c r="F1285">
        <v>6.86</v>
      </c>
      <c r="G1285">
        <v>-94.874287142885095</v>
      </c>
      <c r="H1285">
        <v>-17.5792921732995</v>
      </c>
      <c r="I1285">
        <v>-74.318632075213102</v>
      </c>
      <c r="J1285">
        <v>3.4788573175686799</v>
      </c>
      <c r="K1285">
        <v>11.3322347660733</v>
      </c>
      <c r="L1285">
        <v>16.426553144340001</v>
      </c>
      <c r="M1285">
        <v>1.03065182775869</v>
      </c>
      <c r="N1285">
        <v>0.798069406441267</v>
      </c>
      <c r="O1285">
        <v>286.29737609329402</v>
      </c>
      <c r="P1285">
        <v>0</v>
      </c>
      <c r="Q1285">
        <v>-1.0155472162645E-2</v>
      </c>
    </row>
    <row r="1286" spans="1:17" hidden="1" x14ac:dyDescent="0.3">
      <c r="A1286" t="s">
        <v>2734</v>
      </c>
      <c r="B1286" t="s">
        <v>2735</v>
      </c>
      <c r="C1286" t="str">
        <f>IFERROR(VLOOKUP(Table1[[#This Row],[Ticker]],[1]!Table2[[Symbol]:[Industry]],2,FALSE),"-")</f>
        <v>-</v>
      </c>
      <c r="D1286" t="s">
        <v>133</v>
      </c>
      <c r="E1286">
        <v>1381.1860710000001</v>
      </c>
      <c r="F1286">
        <v>1985.25</v>
      </c>
      <c r="G1286">
        <v>199.03569284500199</v>
      </c>
      <c r="H1286">
        <v>8.8280933446060104</v>
      </c>
      <c r="I1286">
        <v>119.61071525299501</v>
      </c>
      <c r="J1286">
        <v>14.338273763191999</v>
      </c>
      <c r="K1286">
        <v>1849.4385920617499</v>
      </c>
      <c r="L1286">
        <v>1355.6628014446401</v>
      </c>
      <c r="M1286">
        <v>51.7221845018721</v>
      </c>
      <c r="N1286">
        <v>0.99025477307615395</v>
      </c>
      <c r="O1286">
        <v>16.358141292028701</v>
      </c>
      <c r="P1286">
        <v>250.286722540802</v>
      </c>
      <c r="Q1286">
        <v>0.232381022126013</v>
      </c>
    </row>
    <row r="1287" spans="1:17" hidden="1" x14ac:dyDescent="0.3">
      <c r="A1287" t="s">
        <v>2736</v>
      </c>
      <c r="B1287" t="s">
        <v>2737</v>
      </c>
      <c r="C1287" t="str">
        <f>IFERROR(VLOOKUP(Table1[[#This Row],[Ticker]],[1]!Table2[[Symbol]:[Industry]],2,FALSE),"-")</f>
        <v>-</v>
      </c>
      <c r="D1287" t="s">
        <v>1165</v>
      </c>
      <c r="E1287">
        <v>1379.136375</v>
      </c>
      <c r="F1287">
        <v>201</v>
      </c>
      <c r="G1287">
        <v>318.30916961348697</v>
      </c>
      <c r="H1287">
        <v>15.7711007693661</v>
      </c>
      <c r="I1287">
        <v>35.760133505842298</v>
      </c>
      <c r="J1287">
        <v>-7.2081655831946803</v>
      </c>
      <c r="K1287">
        <v>197.18259808832701</v>
      </c>
      <c r="L1287">
        <v>150.69273712518299</v>
      </c>
      <c r="M1287">
        <v>39.301297530463202</v>
      </c>
      <c r="N1287">
        <v>1.82164476030713</v>
      </c>
      <c r="O1287">
        <v>23.3333333333333</v>
      </c>
      <c r="P1287">
        <v>402.75137568784299</v>
      </c>
      <c r="Q1287">
        <v>0.17513560382724599</v>
      </c>
    </row>
    <row r="1288" spans="1:17" hidden="1" x14ac:dyDescent="0.3">
      <c r="A1288" t="s">
        <v>2738</v>
      </c>
      <c r="B1288" t="s">
        <v>2739</v>
      </c>
      <c r="C1288" t="str">
        <f>IFERROR(VLOOKUP(Table1[[#This Row],[Ticker]],[1]!Table2[[Symbol]:[Industry]],2,FALSE),"-")</f>
        <v>-</v>
      </c>
      <c r="D1288" t="s">
        <v>230</v>
      </c>
      <c r="E1288">
        <v>1377.7286628500001</v>
      </c>
      <c r="F1288">
        <v>873.1</v>
      </c>
      <c r="G1288">
        <v>45.588043955997797</v>
      </c>
      <c r="H1288">
        <v>3.3910408457359198</v>
      </c>
      <c r="I1288">
        <v>35.324551744739097</v>
      </c>
      <c r="J1288">
        <v>11.1373939029345</v>
      </c>
      <c r="K1288">
        <v>777.55911632251298</v>
      </c>
      <c r="L1288">
        <v>627.43837876001703</v>
      </c>
      <c r="M1288">
        <v>62.603746221631802</v>
      </c>
      <c r="N1288">
        <v>0.82101035655983701</v>
      </c>
      <c r="O1288">
        <v>9.9473141679074608</v>
      </c>
      <c r="P1288">
        <v>101.15194102061901</v>
      </c>
      <c r="Q1288">
        <v>0.20002829140489001</v>
      </c>
    </row>
    <row r="1289" spans="1:17" hidden="1" x14ac:dyDescent="0.3">
      <c r="A1289" t="s">
        <v>2740</v>
      </c>
      <c r="B1289" t="s">
        <v>2741</v>
      </c>
      <c r="C1289" t="str">
        <f>IFERROR(VLOOKUP(Table1[[#This Row],[Ticker]],[1]!Table2[[Symbol]:[Industry]],2,FALSE),"-")</f>
        <v>-</v>
      </c>
      <c r="D1289" t="s">
        <v>929</v>
      </c>
      <c r="E1289">
        <v>1375.2768040000001</v>
      </c>
      <c r="F1289">
        <v>90.31</v>
      </c>
      <c r="G1289">
        <v>-21.001524283223102</v>
      </c>
      <c r="H1289">
        <v>9.7528866152382696E-2</v>
      </c>
      <c r="I1289">
        <v>-14.3949951685372</v>
      </c>
      <c r="J1289">
        <v>-9.5390060940734697E-2</v>
      </c>
      <c r="K1289">
        <v>87.678277459921006</v>
      </c>
      <c r="L1289">
        <v>89.094626361885403</v>
      </c>
      <c r="M1289">
        <v>64.094400221485202</v>
      </c>
      <c r="N1289">
        <v>1.9126159909399501</v>
      </c>
      <c r="O1289">
        <v>28.0589082050714</v>
      </c>
      <c r="P1289">
        <v>22.040540540540501</v>
      </c>
      <c r="Q1289">
        <v>3.6009935334659999E-3</v>
      </c>
    </row>
    <row r="1290" spans="1:17" hidden="1" x14ac:dyDescent="0.3">
      <c r="A1290" t="s">
        <v>2742</v>
      </c>
      <c r="B1290" t="s">
        <v>2743</v>
      </c>
      <c r="C1290" t="str">
        <f>IFERROR(VLOOKUP(Table1[[#This Row],[Ticker]],[1]!Table2[[Symbol]:[Industry]],2,FALSE),"-")</f>
        <v>-</v>
      </c>
      <c r="D1290" t="s">
        <v>583</v>
      </c>
      <c r="E1290">
        <v>1372.2958960799999</v>
      </c>
      <c r="F1290">
        <v>139.38</v>
      </c>
      <c r="G1290">
        <v>-11.6056682623373</v>
      </c>
      <c r="H1290">
        <v>-4.2058746732121204</v>
      </c>
      <c r="I1290">
        <v>-23.820181757306401</v>
      </c>
      <c r="J1290">
        <v>-0.98301010937359701</v>
      </c>
      <c r="K1290">
        <v>138.01345565269199</v>
      </c>
      <c r="L1290">
        <v>138.87038146889199</v>
      </c>
      <c r="M1290">
        <v>48.0420612931878</v>
      </c>
      <c r="N1290">
        <v>2.9127595255793199</v>
      </c>
      <c r="O1290">
        <v>34.8471803702109</v>
      </c>
      <c r="P1290">
        <v>21.729257641921301</v>
      </c>
      <c r="Q1290">
        <v>-7.6298168946167005E-2</v>
      </c>
    </row>
    <row r="1291" spans="1:17" hidden="1" x14ac:dyDescent="0.3">
      <c r="A1291" t="s">
        <v>2744</v>
      </c>
      <c r="B1291" t="s">
        <v>2745</v>
      </c>
      <c r="C1291" t="str">
        <f>IFERROR(VLOOKUP(Table1[[#This Row],[Ticker]],[1]!Table2[[Symbol]:[Industry]],2,FALSE),"-")</f>
        <v>-</v>
      </c>
      <c r="D1291" t="s">
        <v>392</v>
      </c>
      <c r="E1291">
        <v>1371.5342524529999</v>
      </c>
      <c r="F1291">
        <v>93.29</v>
      </c>
      <c r="G1291">
        <v>-62.294562781188397</v>
      </c>
      <c r="H1291">
        <v>-6.12392773150642</v>
      </c>
      <c r="I1291">
        <v>-32.436198946989798</v>
      </c>
      <c r="J1291">
        <v>2.7686003716735499</v>
      </c>
      <c r="K1291">
        <v>100.47789468016801</v>
      </c>
      <c r="L1291">
        <v>113.470304043106</v>
      </c>
      <c r="M1291">
        <v>34.822734154603602</v>
      </c>
      <c r="N1291">
        <v>0.92558992411403596</v>
      </c>
      <c r="O1291">
        <v>90.427698574337995</v>
      </c>
      <c r="P1291">
        <v>3.6555555555555599</v>
      </c>
      <c r="Q1291">
        <v>-6.7867446080250998E-2</v>
      </c>
    </row>
    <row r="1292" spans="1:17" hidden="1" x14ac:dyDescent="0.3">
      <c r="A1292" t="s">
        <v>2746</v>
      </c>
      <c r="B1292" t="s">
        <v>2747</v>
      </c>
      <c r="C1292" t="str">
        <f>IFERROR(VLOOKUP(Table1[[#This Row],[Ticker]],[1]!Table2[[Symbol]:[Industry]],2,FALSE),"-")</f>
        <v>-</v>
      </c>
      <c r="D1292" t="s">
        <v>248</v>
      </c>
      <c r="E1292">
        <v>1366.33554</v>
      </c>
      <c r="F1292">
        <v>755.75</v>
      </c>
      <c r="G1292">
        <v>40.8279331000764</v>
      </c>
      <c r="H1292">
        <v>12.973066968111899</v>
      </c>
      <c r="I1292">
        <v>48.269717409302601</v>
      </c>
      <c r="J1292">
        <v>-4.4036498320976696</v>
      </c>
      <c r="K1292">
        <v>693.32997157510897</v>
      </c>
      <c r="L1292">
        <v>570.596253559361</v>
      </c>
      <c r="M1292">
        <v>44.479071169873798</v>
      </c>
      <c r="N1292">
        <v>1.15962609970095</v>
      </c>
      <c r="O1292">
        <v>14.3235196824346</v>
      </c>
      <c r="P1292">
        <v>89.886934673366795</v>
      </c>
      <c r="Q1292">
        <v>4.2590945986167E-2</v>
      </c>
    </row>
    <row r="1293" spans="1:17" hidden="1" x14ac:dyDescent="0.3">
      <c r="A1293" t="s">
        <v>2748</v>
      </c>
      <c r="B1293" t="s">
        <v>2749</v>
      </c>
      <c r="C1293" t="str">
        <f>IFERROR(VLOOKUP(Table1[[#This Row],[Ticker]],[1]!Table2[[Symbol]:[Industry]],2,FALSE),"-")</f>
        <v>-</v>
      </c>
      <c r="D1293" t="s">
        <v>583</v>
      </c>
      <c r="E1293">
        <v>1363.2966921</v>
      </c>
      <c r="F1293">
        <v>189.7</v>
      </c>
      <c r="G1293">
        <v>83.983810909556496</v>
      </c>
      <c r="H1293">
        <v>-6.8259666025716603</v>
      </c>
      <c r="I1293">
        <v>12.939483655130401</v>
      </c>
      <c r="J1293">
        <v>0.89310533867685804</v>
      </c>
      <c r="K1293">
        <v>180.88107599754099</v>
      </c>
      <c r="L1293">
        <v>147.133427566487</v>
      </c>
      <c r="M1293">
        <v>44.240495231826102</v>
      </c>
      <c r="N1293">
        <v>0.84295141936947404</v>
      </c>
      <c r="O1293">
        <v>16.473379019504399</v>
      </c>
      <c r="P1293">
        <v>119.30635838150199</v>
      </c>
      <c r="Q1293">
        <v>0.14508594263538399</v>
      </c>
    </row>
    <row r="1294" spans="1:17" hidden="1" x14ac:dyDescent="0.3">
      <c r="A1294" t="s">
        <v>2750</v>
      </c>
      <c r="B1294" t="s">
        <v>2751</v>
      </c>
      <c r="C1294" t="str">
        <f>IFERROR(VLOOKUP(Table1[[#This Row],[Ticker]],[1]!Table2[[Symbol]:[Industry]],2,FALSE),"-")</f>
        <v>-</v>
      </c>
      <c r="D1294" t="s">
        <v>313</v>
      </c>
      <c r="E1294">
        <v>1360.7124315359999</v>
      </c>
      <c r="F1294">
        <v>20.64</v>
      </c>
      <c r="G1294">
        <v>25.0254423907252</v>
      </c>
      <c r="H1294">
        <v>-14.4414105097961</v>
      </c>
      <c r="I1294">
        <v>-51.511932957978502</v>
      </c>
      <c r="J1294">
        <v>1.05461489332625</v>
      </c>
      <c r="K1294">
        <v>23.920531822215199</v>
      </c>
      <c r="L1294">
        <v>24.751852360289998</v>
      </c>
      <c r="M1294">
        <v>13.270218491159101</v>
      </c>
      <c r="N1294">
        <v>1.9685402596993</v>
      </c>
      <c r="O1294">
        <v>103.488372093023</v>
      </c>
      <c r="P1294">
        <v>55.187969924812002</v>
      </c>
      <c r="Q1294">
        <v>7.8547046566891002E-2</v>
      </c>
    </row>
    <row r="1295" spans="1:17" hidden="1" x14ac:dyDescent="0.3">
      <c r="A1295" t="s">
        <v>2752</v>
      </c>
      <c r="B1295" t="s">
        <v>2753</v>
      </c>
      <c r="C1295" t="str">
        <f>IFERROR(VLOOKUP(Table1[[#This Row],[Ticker]],[1]!Table2[[Symbol]:[Industry]],2,FALSE),"-")</f>
        <v>-</v>
      </c>
      <c r="D1295" t="s">
        <v>166</v>
      </c>
      <c r="E1295">
        <v>1356.2622864</v>
      </c>
      <c r="F1295">
        <v>571.70000000000005</v>
      </c>
      <c r="G1295">
        <v>-78.898735981244698</v>
      </c>
      <c r="H1295">
        <v>-11.094243538502599</v>
      </c>
      <c r="I1295">
        <v>-19.694532960069399</v>
      </c>
      <c r="J1295">
        <v>-2.6576178910714701</v>
      </c>
      <c r="K1295">
        <v>613.03410371110397</v>
      </c>
      <c r="L1295">
        <v>716.602392448513</v>
      </c>
      <c r="M1295">
        <v>24.3299974178355</v>
      </c>
      <c r="N1295">
        <v>0.72509570575968496</v>
      </c>
      <c r="O1295">
        <v>131.764911666958</v>
      </c>
      <c r="P1295">
        <v>25.994490358126701</v>
      </c>
      <c r="Q1295">
        <v>6.9020163909210994E-2</v>
      </c>
    </row>
    <row r="1296" spans="1:17" hidden="1" x14ac:dyDescent="0.3">
      <c r="A1296" t="s">
        <v>2754</v>
      </c>
      <c r="B1296" t="s">
        <v>2755</v>
      </c>
      <c r="C1296" t="str">
        <f>IFERROR(VLOOKUP(Table1[[#This Row],[Ticker]],[1]!Table2[[Symbol]:[Industry]],2,FALSE),"-")</f>
        <v>-</v>
      </c>
      <c r="D1296" t="s">
        <v>265</v>
      </c>
      <c r="E1296">
        <v>1353.2738890200001</v>
      </c>
      <c r="F1296">
        <v>386.95</v>
      </c>
      <c r="G1296">
        <v>-33.515024615107599</v>
      </c>
      <c r="H1296">
        <v>-4.2379983569180997</v>
      </c>
      <c r="I1296">
        <v>-10.507187675255601</v>
      </c>
      <c r="J1296">
        <v>-1.26241527465711</v>
      </c>
      <c r="K1296">
        <v>401.729489772379</v>
      </c>
      <c r="L1296">
        <v>401.12296123586498</v>
      </c>
      <c r="M1296">
        <v>37.921697558851299</v>
      </c>
      <c r="N1296">
        <v>0.54601667464407699</v>
      </c>
      <c r="O1296">
        <v>32.782013179997399</v>
      </c>
      <c r="P1296">
        <v>33.132633751935302</v>
      </c>
      <c r="Q1296">
        <v>4.9742577139708997E-2</v>
      </c>
    </row>
    <row r="1297" spans="1:17" hidden="1" x14ac:dyDescent="0.3">
      <c r="A1297" t="s">
        <v>2756</v>
      </c>
      <c r="B1297" t="s">
        <v>2757</v>
      </c>
      <c r="C1297" t="str">
        <f>IFERROR(VLOOKUP(Table1[[#This Row],[Ticker]],[1]!Table2[[Symbol]:[Industry]],2,FALSE),"-")</f>
        <v>-</v>
      </c>
      <c r="D1297" t="s">
        <v>296</v>
      </c>
      <c r="E1297">
        <v>1350.4009713569999</v>
      </c>
      <c r="F1297">
        <v>143.72999999999999</v>
      </c>
      <c r="G1297">
        <v>18.395886771731998</v>
      </c>
      <c r="H1297">
        <v>14.661139617853699</v>
      </c>
      <c r="I1297">
        <v>43.903853858290702</v>
      </c>
      <c r="J1297">
        <v>-1.5979082914384799</v>
      </c>
      <c r="K1297">
        <v>120.768625443809</v>
      </c>
      <c r="L1297">
        <v>109.407989295679</v>
      </c>
      <c r="M1297">
        <v>68.121485250923897</v>
      </c>
      <c r="N1297">
        <v>3.0515632042432501</v>
      </c>
      <c r="O1297">
        <v>12.0851596743894</v>
      </c>
      <c r="P1297">
        <v>75.494505494505404</v>
      </c>
      <c r="Q1297">
        <v>-7.8746424590410008E-3</v>
      </c>
    </row>
    <row r="1298" spans="1:17" hidden="1" x14ac:dyDescent="0.3">
      <c r="A1298" t="s">
        <v>2758</v>
      </c>
      <c r="B1298" t="s">
        <v>2759</v>
      </c>
      <c r="C1298" t="str">
        <f>IFERROR(VLOOKUP(Table1[[#This Row],[Ticker]],[1]!Table2[[Symbol]:[Industry]],2,FALSE),"-")</f>
        <v>-</v>
      </c>
      <c r="D1298" t="s">
        <v>21</v>
      </c>
      <c r="E1298">
        <v>1349.7674230559901</v>
      </c>
      <c r="F1298">
        <v>121.16</v>
      </c>
      <c r="G1298">
        <v>10.486950843975499</v>
      </c>
      <c r="H1298">
        <v>0.68546409817561404</v>
      </c>
      <c r="I1298">
        <v>-22.399169481026998</v>
      </c>
      <c r="J1298">
        <v>-6.9917738389435398</v>
      </c>
      <c r="K1298">
        <v>126.28859178971101</v>
      </c>
      <c r="L1298">
        <v>116.218552638828</v>
      </c>
      <c r="M1298">
        <v>29.318302784988202</v>
      </c>
      <c r="N1298">
        <v>1.0697878843822599</v>
      </c>
      <c r="O1298">
        <v>45.675140310333397</v>
      </c>
      <c r="P1298">
        <v>49.580246913580197</v>
      </c>
      <c r="Q1298">
        <v>-5.475528506317E-3</v>
      </c>
    </row>
    <row r="1299" spans="1:17" hidden="1" x14ac:dyDescent="0.3">
      <c r="A1299" t="s">
        <v>2760</v>
      </c>
      <c r="B1299" t="s">
        <v>2761</v>
      </c>
      <c r="C1299" t="str">
        <f>IFERROR(VLOOKUP(Table1[[#This Row],[Ticker]],[1]!Table2[[Symbol]:[Industry]],2,FALSE),"-")</f>
        <v>-</v>
      </c>
      <c r="E1299">
        <v>1348.5415125</v>
      </c>
      <c r="F1299">
        <v>243.25</v>
      </c>
      <c r="G1299">
        <v>740.21304363886304</v>
      </c>
      <c r="H1299">
        <v>-16.638950617543401</v>
      </c>
      <c r="I1299">
        <v>194.65435385828999</v>
      </c>
      <c r="J1299">
        <v>-4.46266777132898</v>
      </c>
      <c r="K1299">
        <v>265.990780022769</v>
      </c>
      <c r="L1299">
        <v>171.15725902820799</v>
      </c>
      <c r="M1299">
        <v>35.2309723542648</v>
      </c>
      <c r="N1299">
        <v>0.74924160447819799</v>
      </c>
      <c r="O1299">
        <v>68.715313463514804</v>
      </c>
      <c r="P1299">
        <v>878.59195402298803</v>
      </c>
      <c r="Q1299">
        <v>0.156817088969845</v>
      </c>
    </row>
    <row r="1300" spans="1:17" hidden="1" x14ac:dyDescent="0.3">
      <c r="A1300" t="s">
        <v>2762</v>
      </c>
      <c r="B1300" t="s">
        <v>2763</v>
      </c>
      <c r="C1300" t="str">
        <f>IFERROR(VLOOKUP(Table1[[#This Row],[Ticker]],[1]!Table2[[Symbol]:[Industry]],2,FALSE),"-")</f>
        <v>-</v>
      </c>
      <c r="D1300" t="s">
        <v>465</v>
      </c>
      <c r="E1300">
        <v>1346.0292552000001</v>
      </c>
      <c r="F1300">
        <v>649.25</v>
      </c>
      <c r="G1300">
        <v>-50.740520003859601</v>
      </c>
      <c r="H1300">
        <v>-4.3888530545043496</v>
      </c>
      <c r="I1300">
        <v>-14.7928736264076</v>
      </c>
      <c r="J1300">
        <v>-2.7018423032911798</v>
      </c>
      <c r="K1300">
        <v>658.53331332419305</v>
      </c>
      <c r="L1300">
        <v>672.36840511003697</v>
      </c>
      <c r="M1300">
        <v>33.970516425179198</v>
      </c>
      <c r="N1300">
        <v>1.2613378886134501</v>
      </c>
      <c r="O1300">
        <v>41.3939160569888</v>
      </c>
      <c r="P1300">
        <v>14.9115044247787</v>
      </c>
      <c r="Q1300">
        <v>5.8594559291714997E-2</v>
      </c>
    </row>
    <row r="1301" spans="1:17" hidden="1" x14ac:dyDescent="0.3">
      <c r="A1301" t="s">
        <v>2764</v>
      </c>
      <c r="B1301" t="s">
        <v>2765</v>
      </c>
      <c r="C1301" t="str">
        <f>IFERROR(VLOOKUP(Table1[[#This Row],[Ticker]],[1]!Table2[[Symbol]:[Industry]],2,FALSE),"-")</f>
        <v>-</v>
      </c>
      <c r="D1301" t="s">
        <v>130</v>
      </c>
      <c r="E1301">
        <v>1338.2342834999999</v>
      </c>
      <c r="F1301">
        <v>482.45</v>
      </c>
      <c r="G1301">
        <v>36.873024193429998</v>
      </c>
      <c r="H1301">
        <v>-12.7429033838797</v>
      </c>
      <c r="I1301">
        <v>-24.715791186912401</v>
      </c>
      <c r="J1301">
        <v>-4.0114527599506902</v>
      </c>
      <c r="K1301">
        <v>523.59987615359705</v>
      </c>
      <c r="L1301">
        <v>479.742750185391</v>
      </c>
      <c r="M1301">
        <v>26.7079113316762</v>
      </c>
      <c r="N1301">
        <v>0.81378101095822797</v>
      </c>
      <c r="O1301">
        <v>38.605036791377302</v>
      </c>
      <c r="P1301">
        <v>85.593383342950503</v>
      </c>
      <c r="Q1301">
        <v>0.14956038817484099</v>
      </c>
    </row>
    <row r="1302" spans="1:17" hidden="1" x14ac:dyDescent="0.3">
      <c r="A1302" t="s">
        <v>2766</v>
      </c>
      <c r="B1302" t="s">
        <v>2767</v>
      </c>
      <c r="C1302" t="str">
        <f>IFERROR(VLOOKUP(Table1[[#This Row],[Ticker]],[1]!Table2[[Symbol]:[Industry]],2,FALSE),"-")</f>
        <v>-</v>
      </c>
      <c r="D1302" t="s">
        <v>130</v>
      </c>
      <c r="E1302">
        <v>1338.1608799999999</v>
      </c>
      <c r="F1302">
        <v>34.72</v>
      </c>
      <c r="G1302">
        <v>191.27659793979299</v>
      </c>
      <c r="H1302">
        <v>22.359052594919099</v>
      </c>
      <c r="I1302">
        <v>5.9406910675930202</v>
      </c>
      <c r="J1302">
        <v>20.413547176446201</v>
      </c>
      <c r="K1302">
        <v>28.3356380578998</v>
      </c>
      <c r="L1302">
        <v>24.9405936026786</v>
      </c>
      <c r="M1302">
        <v>79.434107125053302</v>
      </c>
      <c r="N1302">
        <v>2.5838751321607001</v>
      </c>
      <c r="O1302">
        <v>7.4308755760368497</v>
      </c>
      <c r="P1302">
        <v>226.00938967136099</v>
      </c>
      <c r="Q1302">
        <v>9.6908901913001999E-2</v>
      </c>
    </row>
    <row r="1303" spans="1:17" hidden="1" x14ac:dyDescent="0.3">
      <c r="A1303" t="s">
        <v>2768</v>
      </c>
      <c r="B1303" t="s">
        <v>2769</v>
      </c>
      <c r="C1303" t="str">
        <f>IFERROR(VLOOKUP(Table1[[#This Row],[Ticker]],[1]!Table2[[Symbol]:[Industry]],2,FALSE),"-")</f>
        <v>-</v>
      </c>
      <c r="D1303" t="s">
        <v>212</v>
      </c>
      <c r="E1303">
        <v>1337.9808634200001</v>
      </c>
      <c r="F1303">
        <v>822.6</v>
      </c>
      <c r="G1303">
        <v>10.7919352209555</v>
      </c>
      <c r="H1303">
        <v>-5.9968086083993599</v>
      </c>
      <c r="I1303">
        <v>2.69324388282056</v>
      </c>
      <c r="J1303">
        <v>-3.2309424481739701</v>
      </c>
      <c r="K1303">
        <v>863.73859695567501</v>
      </c>
      <c r="L1303">
        <v>796.72090824712097</v>
      </c>
      <c r="M1303">
        <v>25.667566872006699</v>
      </c>
      <c r="N1303">
        <v>0.64975028113562205</v>
      </c>
      <c r="O1303">
        <v>24.361779722830001</v>
      </c>
      <c r="P1303">
        <v>36.293596222351098</v>
      </c>
      <c r="Q1303">
        <v>7.5021437178493994E-2</v>
      </c>
    </row>
    <row r="1304" spans="1:17" hidden="1" x14ac:dyDescent="0.3">
      <c r="A1304" t="s">
        <v>2770</v>
      </c>
      <c r="B1304" t="s">
        <v>2771</v>
      </c>
      <c r="C1304" t="str">
        <f>IFERROR(VLOOKUP(Table1[[#This Row],[Ticker]],[1]!Table2[[Symbol]:[Industry]],2,FALSE),"-")</f>
        <v>-</v>
      </c>
      <c r="D1304" t="s">
        <v>560</v>
      </c>
      <c r="E1304">
        <v>1333.7171004290001</v>
      </c>
      <c r="F1304">
        <v>206.87</v>
      </c>
      <c r="G1304">
        <v>-30.558249245512599</v>
      </c>
      <c r="H1304">
        <v>-5.6084666583465896</v>
      </c>
      <c r="I1304">
        <v>-32.044645767737698</v>
      </c>
      <c r="J1304">
        <v>-2.0779624157403598</v>
      </c>
      <c r="K1304">
        <v>222.11198153251101</v>
      </c>
      <c r="L1304">
        <v>230.89113293206699</v>
      </c>
      <c r="M1304">
        <v>24.477005793968502</v>
      </c>
      <c r="N1304">
        <v>0.75357219344623005</v>
      </c>
      <c r="O1304">
        <v>48.8132643689273</v>
      </c>
      <c r="P1304">
        <v>11.1905401773716</v>
      </c>
      <c r="Q1304">
        <v>8.4586355854981005E-2</v>
      </c>
    </row>
    <row r="1305" spans="1:17" hidden="1" x14ac:dyDescent="0.3">
      <c r="A1305" t="s">
        <v>2772</v>
      </c>
      <c r="B1305" t="s">
        <v>2773</v>
      </c>
      <c r="C1305" t="str">
        <f>IFERROR(VLOOKUP(Table1[[#This Row],[Ticker]],[1]!Table2[[Symbol]:[Industry]],2,FALSE),"-")</f>
        <v>-</v>
      </c>
      <c r="D1305" t="s">
        <v>60</v>
      </c>
      <c r="E1305">
        <v>1330.6079999999999</v>
      </c>
      <c r="F1305">
        <v>875.4</v>
      </c>
      <c r="G1305">
        <v>119.092229753864</v>
      </c>
      <c r="H1305">
        <v>28.924468584892502</v>
      </c>
      <c r="I1305">
        <v>58.840940923445402</v>
      </c>
      <c r="J1305">
        <v>25.3938047925718</v>
      </c>
      <c r="K1305">
        <v>737.57213053601504</v>
      </c>
      <c r="L1305">
        <v>582.179370946571</v>
      </c>
      <c r="M1305">
        <v>58.144316911555798</v>
      </c>
      <c r="N1305">
        <v>2.5153476873798</v>
      </c>
      <c r="O1305">
        <v>19.374000456933899</v>
      </c>
      <c r="P1305">
        <v>160.88511399195301</v>
      </c>
      <c r="Q1305">
        <v>0.16271739136031299</v>
      </c>
    </row>
    <row r="1306" spans="1:17" hidden="1" x14ac:dyDescent="0.3">
      <c r="A1306" t="s">
        <v>2774</v>
      </c>
      <c r="B1306" t="s">
        <v>2775</v>
      </c>
      <c r="C1306" t="str">
        <f>IFERROR(VLOOKUP(Table1[[#This Row],[Ticker]],[1]!Table2[[Symbol]:[Industry]],2,FALSE),"-")</f>
        <v>-</v>
      </c>
      <c r="D1306" t="s">
        <v>274</v>
      </c>
      <c r="E1306">
        <v>1330.1212599999999</v>
      </c>
      <c r="F1306">
        <v>81.56</v>
      </c>
      <c r="G1306">
        <v>-12.908614170764301</v>
      </c>
      <c r="H1306">
        <v>-1.3384732265624799</v>
      </c>
      <c r="I1306">
        <v>-25.868250617792398</v>
      </c>
      <c r="J1306">
        <v>-1.94331384842787</v>
      </c>
      <c r="K1306">
        <v>84.839326414769701</v>
      </c>
      <c r="L1306">
        <v>84.814982060190701</v>
      </c>
      <c r="M1306">
        <v>35.064955978585999</v>
      </c>
      <c r="N1306">
        <v>1.1517705256545701</v>
      </c>
      <c r="O1306">
        <v>28.6782736635605</v>
      </c>
      <c r="P1306">
        <v>18.202898550724601</v>
      </c>
      <c r="Q1306">
        <v>6.7675016755185002E-2</v>
      </c>
    </row>
    <row r="1307" spans="1:17" hidden="1" x14ac:dyDescent="0.3">
      <c r="A1307" t="s">
        <v>2776</v>
      </c>
      <c r="B1307" t="s">
        <v>2777</v>
      </c>
      <c r="C1307" t="str">
        <f>IFERROR(VLOOKUP(Table1[[#This Row],[Ticker]],[1]!Table2[[Symbol]:[Industry]],2,FALSE),"-")</f>
        <v>-</v>
      </c>
      <c r="D1307" t="s">
        <v>274</v>
      </c>
      <c r="E1307">
        <v>1316.7084239999999</v>
      </c>
      <c r="F1307">
        <v>305</v>
      </c>
      <c r="G1307">
        <v>52.658551013303999</v>
      </c>
      <c r="H1307">
        <v>-4.6401454760778504</v>
      </c>
      <c r="I1307">
        <v>36.350515745984801</v>
      </c>
      <c r="J1307">
        <v>-2.5672227813952899</v>
      </c>
      <c r="K1307">
        <v>298.26118717758101</v>
      </c>
      <c r="L1307">
        <v>234.86936485112</v>
      </c>
      <c r="M1307">
        <v>38.575039111267998</v>
      </c>
      <c r="N1307">
        <v>0.74529258242949803</v>
      </c>
      <c r="O1307">
        <v>10.819672131147501</v>
      </c>
      <c r="P1307">
        <v>135.88553750966699</v>
      </c>
      <c r="Q1307">
        <v>0.121796468501765</v>
      </c>
    </row>
    <row r="1308" spans="1:17" hidden="1" x14ac:dyDescent="0.3">
      <c r="A1308" t="s">
        <v>2778</v>
      </c>
      <c r="B1308" t="s">
        <v>2779</v>
      </c>
      <c r="C1308" t="str">
        <f>IFERROR(VLOOKUP(Table1[[#This Row],[Ticker]],[1]!Table2[[Symbol]:[Industry]],2,FALSE),"-")</f>
        <v>-</v>
      </c>
      <c r="D1308" t="s">
        <v>133</v>
      </c>
      <c r="E1308">
        <v>1315.68387912</v>
      </c>
      <c r="F1308">
        <v>822.6</v>
      </c>
      <c r="G1308">
        <v>-5.0636574741535396</v>
      </c>
      <c r="H1308">
        <v>-1.0665734748187601</v>
      </c>
      <c r="I1308">
        <v>-16.2695591851875</v>
      </c>
      <c r="J1308">
        <v>-1.94527923091634</v>
      </c>
      <c r="K1308">
        <v>848.48431252391094</v>
      </c>
      <c r="L1308">
        <v>852.73211312388696</v>
      </c>
      <c r="M1308">
        <v>38.201404025114002</v>
      </c>
      <c r="N1308">
        <v>0.87868789220397303</v>
      </c>
      <c r="O1308">
        <v>31.291028446389401</v>
      </c>
      <c r="P1308">
        <v>18.530259365994201</v>
      </c>
      <c r="Q1308">
        <v>8.8202188645611995E-2</v>
      </c>
    </row>
    <row r="1309" spans="1:17" hidden="1" x14ac:dyDescent="0.3">
      <c r="A1309" t="s">
        <v>2780</v>
      </c>
      <c r="B1309" t="s">
        <v>2781</v>
      </c>
      <c r="C1309" t="str">
        <f>IFERROR(VLOOKUP(Table1[[#This Row],[Ticker]],[1]!Table2[[Symbol]:[Industry]],2,FALSE),"-")</f>
        <v>-</v>
      </c>
      <c r="D1309" t="s">
        <v>130</v>
      </c>
      <c r="E1309">
        <v>1315.2963999999999</v>
      </c>
      <c r="F1309">
        <v>649.85</v>
      </c>
      <c r="G1309">
        <v>0.169419235476333</v>
      </c>
      <c r="H1309">
        <v>-6.97905218476172</v>
      </c>
      <c r="I1309">
        <v>-10.953483616143</v>
      </c>
      <c r="J1309">
        <v>5.1749593949047004</v>
      </c>
      <c r="K1309">
        <v>651.42717870345905</v>
      </c>
      <c r="L1309">
        <v>635.48009432032995</v>
      </c>
      <c r="M1309">
        <v>50.742371171509198</v>
      </c>
      <c r="N1309">
        <v>1.1906488956051899</v>
      </c>
      <c r="O1309">
        <v>14.9496037547126</v>
      </c>
      <c r="P1309">
        <v>23.733815689261199</v>
      </c>
      <c r="Q1309">
        <v>9.5657775984459001E-2</v>
      </c>
    </row>
    <row r="1310" spans="1:17" hidden="1" x14ac:dyDescent="0.3">
      <c r="A1310" t="s">
        <v>2782</v>
      </c>
      <c r="B1310" t="s">
        <v>2783</v>
      </c>
      <c r="C1310" t="str">
        <f>IFERROR(VLOOKUP(Table1[[#This Row],[Ticker]],[1]!Table2[[Symbol]:[Industry]],2,FALSE),"-")</f>
        <v>-</v>
      </c>
      <c r="D1310" t="s">
        <v>161</v>
      </c>
      <c r="E1310">
        <v>1310.7481052559999</v>
      </c>
      <c r="F1310">
        <v>197.36</v>
      </c>
      <c r="G1310">
        <v>47.942912017872302</v>
      </c>
      <c r="H1310">
        <v>4.2862890207203197</v>
      </c>
      <c r="I1310">
        <v>23.181709417578599</v>
      </c>
      <c r="J1310">
        <v>-3.10289270373148</v>
      </c>
      <c r="K1310">
        <v>207.23820557904901</v>
      </c>
      <c r="L1310">
        <v>157.83022570795401</v>
      </c>
      <c r="M1310">
        <v>24.0666357593906</v>
      </c>
      <c r="N1310">
        <v>0.57735813552002102</v>
      </c>
      <c r="O1310">
        <v>29.099108228617698</v>
      </c>
      <c r="P1310">
        <v>104.836533471717</v>
      </c>
      <c r="Q1310">
        <v>0.18959743346861899</v>
      </c>
    </row>
    <row r="1311" spans="1:17" hidden="1" x14ac:dyDescent="0.3">
      <c r="A1311" t="s">
        <v>2784</v>
      </c>
      <c r="B1311" t="s">
        <v>2785</v>
      </c>
      <c r="C1311" t="str">
        <f>IFERROR(VLOOKUP(Table1[[#This Row],[Ticker]],[1]!Table2[[Symbol]:[Industry]],2,FALSE),"-")</f>
        <v>-</v>
      </c>
      <c r="D1311" t="s">
        <v>265</v>
      </c>
      <c r="E1311">
        <v>1298.132443385</v>
      </c>
      <c r="F1311">
        <v>360.35</v>
      </c>
      <c r="G1311">
        <v>-19.708974527740899</v>
      </c>
      <c r="H1311">
        <v>-8.3964923522018893</v>
      </c>
      <c r="I1311">
        <v>-12.055721449017099</v>
      </c>
      <c r="J1311">
        <v>-3.4023998108054201</v>
      </c>
      <c r="K1311">
        <v>377.98343137328999</v>
      </c>
      <c r="L1311">
        <v>363.23905657396199</v>
      </c>
      <c r="M1311">
        <v>29.517090024970798</v>
      </c>
      <c r="N1311">
        <v>0.58623783917922301</v>
      </c>
      <c r="O1311">
        <v>22.297766060774201</v>
      </c>
      <c r="P1311">
        <v>18.3998685723673</v>
      </c>
      <c r="Q1311">
        <v>4.5900103857278003E-2</v>
      </c>
    </row>
    <row r="1312" spans="1:17" hidden="1" x14ac:dyDescent="0.3">
      <c r="A1312" t="s">
        <v>2786</v>
      </c>
      <c r="B1312" t="s">
        <v>2787</v>
      </c>
      <c r="C1312" t="str">
        <f>IFERROR(VLOOKUP(Table1[[#This Row],[Ticker]],[1]!Table2[[Symbol]:[Industry]],2,FALSE),"-")</f>
        <v>-</v>
      </c>
      <c r="D1312" t="s">
        <v>130</v>
      </c>
      <c r="E1312">
        <v>1294.61088976</v>
      </c>
      <c r="F1312">
        <v>678.8</v>
      </c>
      <c r="G1312">
        <v>-4.0940118425809704</v>
      </c>
      <c r="H1312">
        <v>-9.8895323320157296</v>
      </c>
      <c r="I1312">
        <v>-4.32261320572354</v>
      </c>
      <c r="J1312">
        <v>-2.7334714495546</v>
      </c>
      <c r="K1312">
        <v>704.21384057295199</v>
      </c>
      <c r="L1312">
        <v>645.57347540530998</v>
      </c>
      <c r="M1312">
        <v>29.0141343667051</v>
      </c>
      <c r="N1312">
        <v>0.54374367113226496</v>
      </c>
      <c r="O1312">
        <v>24.484384207424799</v>
      </c>
      <c r="P1312">
        <v>25.587419056429201</v>
      </c>
      <c r="Q1312">
        <v>5.1892683235108997E-2</v>
      </c>
    </row>
    <row r="1313" spans="1:17" hidden="1" x14ac:dyDescent="0.3">
      <c r="A1313" t="s">
        <v>2788</v>
      </c>
      <c r="B1313" t="s">
        <v>2789</v>
      </c>
      <c r="C1313" t="str">
        <f>IFERROR(VLOOKUP(Table1[[#This Row],[Ticker]],[1]!Table2[[Symbol]:[Industry]],2,FALSE),"-")</f>
        <v>-</v>
      </c>
      <c r="D1313" t="s">
        <v>265</v>
      </c>
      <c r="E1313">
        <v>1293.3617200000001</v>
      </c>
      <c r="F1313">
        <v>1496.6</v>
      </c>
      <c r="G1313">
        <v>115.532442945835</v>
      </c>
      <c r="H1313">
        <v>8.8734190686529306</v>
      </c>
      <c r="I1313">
        <v>135.19428909568501</v>
      </c>
      <c r="J1313">
        <v>1.4979655978234601</v>
      </c>
      <c r="K1313">
        <v>1438.5016164752999</v>
      </c>
      <c r="L1313">
        <v>1040.2814482798101</v>
      </c>
      <c r="M1313">
        <v>44.4521098391862</v>
      </c>
      <c r="N1313">
        <v>0.89525944907110799</v>
      </c>
      <c r="O1313">
        <v>13.186556194039801</v>
      </c>
      <c r="P1313">
        <v>260.62650602409599</v>
      </c>
      <c r="Q1313">
        <v>0.256884124582476</v>
      </c>
    </row>
    <row r="1314" spans="1:17" hidden="1" x14ac:dyDescent="0.3">
      <c r="A1314" t="s">
        <v>2790</v>
      </c>
      <c r="B1314" t="s">
        <v>2791</v>
      </c>
      <c r="C1314" t="str">
        <f>IFERROR(VLOOKUP(Table1[[#This Row],[Ticker]],[1]!Table2[[Symbol]:[Industry]],2,FALSE),"-")</f>
        <v>-</v>
      </c>
      <c r="D1314" t="s">
        <v>701</v>
      </c>
      <c r="E1314">
        <v>1290.80361496</v>
      </c>
      <c r="F1314">
        <v>147.91999999999999</v>
      </c>
      <c r="G1314">
        <v>-44.417746431958101</v>
      </c>
      <c r="H1314">
        <v>-13.9893432676334</v>
      </c>
      <c r="I1314">
        <v>-22.955779104888698</v>
      </c>
      <c r="J1314">
        <v>-4.82380627172705</v>
      </c>
      <c r="K1314">
        <v>160.74648045513001</v>
      </c>
      <c r="L1314">
        <v>163.591700879104</v>
      </c>
      <c r="M1314">
        <v>23.9799736173036</v>
      </c>
      <c r="N1314">
        <v>0.95093983545925398</v>
      </c>
      <c r="O1314">
        <v>52.683883180097297</v>
      </c>
      <c r="P1314">
        <v>17.0253164556961</v>
      </c>
      <c r="Q1314">
        <v>5.4503837360833002E-2</v>
      </c>
    </row>
    <row r="1315" spans="1:17" hidden="1" x14ac:dyDescent="0.3">
      <c r="A1315" t="s">
        <v>2792</v>
      </c>
      <c r="B1315" t="s">
        <v>2793</v>
      </c>
      <c r="C1315" t="str">
        <f>IFERROR(VLOOKUP(Table1[[#This Row],[Ticker]],[1]!Table2[[Symbol]:[Industry]],2,FALSE),"-")</f>
        <v>-</v>
      </c>
      <c r="D1315" t="s">
        <v>51</v>
      </c>
      <c r="E1315">
        <v>1282.8039297600001</v>
      </c>
      <c r="F1315">
        <v>640.45000000000005</v>
      </c>
      <c r="G1315">
        <v>22.081472502634501</v>
      </c>
      <c r="H1315">
        <v>-0.80799269080929403</v>
      </c>
      <c r="I1315">
        <v>-12.178754916568799</v>
      </c>
      <c r="J1315">
        <v>2.6173188560302099</v>
      </c>
      <c r="K1315">
        <v>630.51513905284901</v>
      </c>
      <c r="L1315">
        <v>592.94368778271303</v>
      </c>
      <c r="M1315">
        <v>42.255224117881099</v>
      </c>
      <c r="N1315">
        <v>0.87237835032197897</v>
      </c>
      <c r="O1315">
        <v>17.909282535717001</v>
      </c>
      <c r="P1315">
        <v>57.649230769230698</v>
      </c>
      <c r="Q1315">
        <v>6.2182427368233997E-2</v>
      </c>
    </row>
    <row r="1316" spans="1:17" hidden="1" x14ac:dyDescent="0.3">
      <c r="A1316" t="s">
        <v>2794</v>
      </c>
      <c r="B1316" t="s">
        <v>2795</v>
      </c>
      <c r="C1316" t="str">
        <f>IFERROR(VLOOKUP(Table1[[#This Row],[Ticker]],[1]!Table2[[Symbol]:[Industry]],2,FALSE),"-")</f>
        <v>-</v>
      </c>
      <c r="D1316" t="s">
        <v>1458</v>
      </c>
      <c r="E1316">
        <v>1280.9659362</v>
      </c>
      <c r="F1316">
        <v>849</v>
      </c>
      <c r="G1316">
        <v>117.851209808189</v>
      </c>
      <c r="H1316">
        <v>58.314432251882899</v>
      </c>
      <c r="I1316">
        <v>68.244082357976794</v>
      </c>
      <c r="J1316">
        <v>45.062346998619297</v>
      </c>
      <c r="K1316">
        <v>614.50168185892699</v>
      </c>
      <c r="L1316">
        <v>487.16040137603801</v>
      </c>
      <c r="M1316">
        <v>69.227637059310794</v>
      </c>
      <c r="N1316">
        <v>2.7041211744907101</v>
      </c>
      <c r="O1316">
        <v>20.965842167255499</v>
      </c>
      <c r="P1316">
        <v>184.70824949698101</v>
      </c>
      <c r="Q1316">
        <v>0.13737262609849499</v>
      </c>
    </row>
    <row r="1317" spans="1:17" hidden="1" x14ac:dyDescent="0.3">
      <c r="A1317" t="s">
        <v>2796</v>
      </c>
      <c r="B1317" t="s">
        <v>2797</v>
      </c>
      <c r="C1317" t="str">
        <f>IFERROR(VLOOKUP(Table1[[#This Row],[Ticker]],[1]!Table2[[Symbol]:[Industry]],2,FALSE),"-")</f>
        <v>-</v>
      </c>
      <c r="D1317" t="s">
        <v>991</v>
      </c>
      <c r="E1317">
        <v>1280.4197873799999</v>
      </c>
      <c r="F1317">
        <v>195.82</v>
      </c>
      <c r="G1317">
        <v>-53.6024620628177</v>
      </c>
      <c r="H1317">
        <v>-9.9948181286098592</v>
      </c>
      <c r="I1317">
        <v>-34.020273186945097</v>
      </c>
      <c r="J1317">
        <v>-6.9166483004088404</v>
      </c>
      <c r="K1317">
        <v>221.79356060887099</v>
      </c>
      <c r="L1317">
        <v>236.84230337377099</v>
      </c>
      <c r="M1317">
        <v>12.4841784347231</v>
      </c>
      <c r="N1317">
        <v>1.20687093151156</v>
      </c>
      <c r="O1317">
        <v>66.351751608620106</v>
      </c>
      <c r="P1317">
        <v>2.4699110413396199</v>
      </c>
      <c r="Q1317">
        <v>-5.1368788473919999E-2</v>
      </c>
    </row>
    <row r="1318" spans="1:17" hidden="1" x14ac:dyDescent="0.3">
      <c r="A1318" t="s">
        <v>2798</v>
      </c>
      <c r="B1318" t="s">
        <v>2799</v>
      </c>
      <c r="C1318" t="str">
        <f>IFERROR(VLOOKUP(Table1[[#This Row],[Ticker]],[1]!Table2[[Symbol]:[Industry]],2,FALSE),"-")</f>
        <v>-</v>
      </c>
      <c r="D1318" t="s">
        <v>583</v>
      </c>
      <c r="E1318">
        <v>1279.7772769549999</v>
      </c>
      <c r="F1318">
        <v>354.85</v>
      </c>
      <c r="G1318">
        <v>19.807793449125398</v>
      </c>
      <c r="H1318">
        <v>5.5497155681578896</v>
      </c>
      <c r="I1318">
        <v>2.0572221636150299</v>
      </c>
      <c r="J1318">
        <v>-5.6491888861219701</v>
      </c>
      <c r="K1318">
        <v>310.41955690427699</v>
      </c>
      <c r="L1318">
        <v>292.39915512855703</v>
      </c>
      <c r="M1318">
        <v>57.854409266123298</v>
      </c>
      <c r="N1318">
        <v>2.78519549193462</v>
      </c>
      <c r="O1318">
        <v>8.3556432295335892</v>
      </c>
      <c r="P1318">
        <v>57.711111111111101</v>
      </c>
      <c r="Q1318">
        <v>-2.1736881259753E-2</v>
      </c>
    </row>
    <row r="1319" spans="1:17" hidden="1" x14ac:dyDescent="0.3">
      <c r="A1319" t="s">
        <v>2800</v>
      </c>
      <c r="B1319" t="s">
        <v>2801</v>
      </c>
      <c r="C1319" t="str">
        <f>IFERROR(VLOOKUP(Table1[[#This Row],[Ticker]],[1]!Table2[[Symbol]:[Industry]],2,FALSE),"-")</f>
        <v>-</v>
      </c>
      <c r="D1319" t="s">
        <v>583</v>
      </c>
      <c r="E1319">
        <v>1276.7474999999999</v>
      </c>
      <c r="F1319">
        <v>525</v>
      </c>
      <c r="G1319">
        <v>18.8262498222307</v>
      </c>
      <c r="H1319">
        <v>14.9292964908283</v>
      </c>
      <c r="I1319">
        <v>16.445863207445601</v>
      </c>
      <c r="J1319">
        <v>4.2068712954370504</v>
      </c>
      <c r="K1319">
        <v>473.06503402926302</v>
      </c>
      <c r="L1319">
        <v>428.29011995186499</v>
      </c>
      <c r="M1319">
        <v>54.346143620276003</v>
      </c>
      <c r="N1319">
        <v>2.2209934170482901</v>
      </c>
      <c r="O1319">
        <v>9.1523809523809305</v>
      </c>
      <c r="P1319">
        <v>53.936372965840697</v>
      </c>
    </row>
    <row r="1320" spans="1:17" hidden="1" x14ac:dyDescent="0.3">
      <c r="A1320" t="s">
        <v>2802</v>
      </c>
      <c r="B1320" t="s">
        <v>2803</v>
      </c>
      <c r="C1320" t="str">
        <f>IFERROR(VLOOKUP(Table1[[#This Row],[Ticker]],[1]!Table2[[Symbol]:[Industry]],2,FALSE),"-")</f>
        <v>-</v>
      </c>
      <c r="D1320" t="s">
        <v>385</v>
      </c>
      <c r="E1320">
        <v>1274.4636529920001</v>
      </c>
      <c r="F1320">
        <v>63.92</v>
      </c>
      <c r="G1320">
        <v>-45.027829611004599</v>
      </c>
      <c r="H1320">
        <v>-8.8151388822705901</v>
      </c>
      <c r="I1320">
        <v>-22.9713645325138</v>
      </c>
      <c r="J1320">
        <v>-3.9483131468097499</v>
      </c>
      <c r="K1320">
        <v>68.435229104359394</v>
      </c>
      <c r="L1320">
        <v>71.327647120936305</v>
      </c>
      <c r="M1320">
        <v>29.709298802839999</v>
      </c>
      <c r="N1320">
        <v>1.70226690894642</v>
      </c>
      <c r="O1320">
        <v>33.6827284105131</v>
      </c>
      <c r="P1320">
        <v>15.067506750674999</v>
      </c>
      <c r="Q1320">
        <v>-2.1655119723013001E-2</v>
      </c>
    </row>
    <row r="1321" spans="1:17" hidden="1" x14ac:dyDescent="0.3">
      <c r="A1321" t="s">
        <v>2804</v>
      </c>
      <c r="B1321" t="s">
        <v>2805</v>
      </c>
      <c r="C1321" t="str">
        <f>IFERROR(VLOOKUP(Table1[[#This Row],[Ticker]],[1]!Table2[[Symbol]:[Industry]],2,FALSE),"-")</f>
        <v>-</v>
      </c>
      <c r="D1321" t="s">
        <v>536</v>
      </c>
      <c r="E1321">
        <v>1269.37402241</v>
      </c>
      <c r="F1321">
        <v>523.9</v>
      </c>
      <c r="G1321">
        <v>-33.627873456773997</v>
      </c>
      <c r="H1321">
        <v>-12.728251295611299</v>
      </c>
      <c r="I1321">
        <v>6.69157684998045</v>
      </c>
      <c r="J1321">
        <v>-6.7096943016077697</v>
      </c>
      <c r="K1321">
        <v>563.56628065654502</v>
      </c>
      <c r="L1321">
        <v>482.01808940498199</v>
      </c>
      <c r="M1321">
        <v>25.815880156952801</v>
      </c>
      <c r="N1321">
        <v>0.36383599552647</v>
      </c>
      <c r="O1321">
        <v>29.7957625501049</v>
      </c>
      <c r="P1321">
        <v>55.206636053917897</v>
      </c>
      <c r="Q1321">
        <v>0.15440311767311199</v>
      </c>
    </row>
    <row r="1322" spans="1:17" hidden="1" x14ac:dyDescent="0.3">
      <c r="A1322" t="s">
        <v>2806</v>
      </c>
      <c r="B1322" t="s">
        <v>2807</v>
      </c>
      <c r="C1322" t="str">
        <f>IFERROR(VLOOKUP(Table1[[#This Row],[Ticker]],[1]!Table2[[Symbol]:[Industry]],2,FALSE),"-")</f>
        <v>-</v>
      </c>
      <c r="D1322" t="s">
        <v>212</v>
      </c>
      <c r="E1322">
        <v>1265.9137014999999</v>
      </c>
      <c r="F1322">
        <v>138.94999999999999</v>
      </c>
      <c r="G1322">
        <v>8.1533588037907805</v>
      </c>
      <c r="H1322">
        <v>-6.2923180936384604E-2</v>
      </c>
      <c r="I1322">
        <v>-10.0516927988419</v>
      </c>
      <c r="J1322">
        <v>0.358144011670183</v>
      </c>
      <c r="K1322">
        <v>136.73901609682801</v>
      </c>
      <c r="L1322">
        <v>128.380437645516</v>
      </c>
      <c r="M1322">
        <v>43.536446949640798</v>
      </c>
      <c r="N1322">
        <v>1.58291618114819</v>
      </c>
      <c r="O1322">
        <v>12.2706009355883</v>
      </c>
      <c r="P1322">
        <v>38.258706467661597</v>
      </c>
      <c r="Q1322">
        <v>8.3449518400775996E-2</v>
      </c>
    </row>
    <row r="1323" spans="1:17" hidden="1" x14ac:dyDescent="0.3">
      <c r="A1323" t="s">
        <v>2808</v>
      </c>
      <c r="B1323" t="s">
        <v>2809</v>
      </c>
      <c r="C1323" t="str">
        <f>IFERROR(VLOOKUP(Table1[[#This Row],[Ticker]],[1]!Table2[[Symbol]:[Industry]],2,FALSE),"-")</f>
        <v>-</v>
      </c>
      <c r="D1323" t="s">
        <v>583</v>
      </c>
      <c r="E1323">
        <v>1264.5315936299901</v>
      </c>
      <c r="F1323">
        <v>22.74</v>
      </c>
      <c r="G1323">
        <v>-76.237501682048503</v>
      </c>
      <c r="H1323">
        <v>7.2017819784667996</v>
      </c>
      <c r="I1323">
        <v>5.44033870677554</v>
      </c>
      <c r="J1323">
        <v>5.1928852832881098</v>
      </c>
      <c r="K1323">
        <v>21.543198529363</v>
      </c>
      <c r="L1323">
        <v>25.106818945823601</v>
      </c>
      <c r="M1323">
        <v>70.848826213721594</v>
      </c>
      <c r="N1323">
        <v>1.6977776181167801</v>
      </c>
      <c r="O1323">
        <v>133.06948109058899</v>
      </c>
      <c r="P1323">
        <v>51.599999999999902</v>
      </c>
      <c r="Q1323">
        <v>0.201143532727632</v>
      </c>
    </row>
    <row r="1324" spans="1:17" hidden="1" x14ac:dyDescent="0.3">
      <c r="A1324" t="s">
        <v>2810</v>
      </c>
      <c r="B1324" t="s">
        <v>2811</v>
      </c>
      <c r="C1324" t="str">
        <f>IFERROR(VLOOKUP(Table1[[#This Row],[Ticker]],[1]!Table2[[Symbol]:[Industry]],2,FALSE),"-")</f>
        <v>-</v>
      </c>
      <c r="D1324" t="s">
        <v>21</v>
      </c>
      <c r="E1324">
        <v>1263.9316423099999</v>
      </c>
      <c r="F1324">
        <v>193.05</v>
      </c>
      <c r="G1324">
        <v>13.837847404837399</v>
      </c>
      <c r="H1324">
        <v>17.498985198975401</v>
      </c>
      <c r="I1324">
        <v>17.765766901768899</v>
      </c>
      <c r="J1324">
        <v>18.749445552862799</v>
      </c>
      <c r="K1324">
        <v>160.01777511708801</v>
      </c>
      <c r="L1324">
        <v>146.481979503931</v>
      </c>
      <c r="M1324">
        <v>77.268848930252304</v>
      </c>
      <c r="N1324">
        <v>2.4547691324200498</v>
      </c>
      <c r="O1324">
        <v>11.214711214711199</v>
      </c>
      <c r="P1324">
        <v>64.088397790055197</v>
      </c>
      <c r="Q1324">
        <v>9.7955712646370999E-2</v>
      </c>
    </row>
    <row r="1325" spans="1:17" hidden="1" x14ac:dyDescent="0.3">
      <c r="A1325" t="s">
        <v>2812</v>
      </c>
      <c r="B1325" t="s">
        <v>2813</v>
      </c>
      <c r="C1325" t="str">
        <f>IFERROR(VLOOKUP(Table1[[#This Row],[Ticker]],[1]!Table2[[Symbol]:[Industry]],2,FALSE),"-")</f>
        <v>-</v>
      </c>
      <c r="D1325" t="s">
        <v>991</v>
      </c>
      <c r="E1325">
        <v>1263.38542246</v>
      </c>
      <c r="F1325">
        <v>68.180000000000007</v>
      </c>
      <c r="G1325">
        <v>-47.967280776322603</v>
      </c>
      <c r="H1325">
        <v>-7.5435981827314604</v>
      </c>
      <c r="I1325">
        <v>-29.478486118262602</v>
      </c>
      <c r="J1325">
        <v>-5.5303897101724004</v>
      </c>
      <c r="K1325">
        <v>73.986730389658206</v>
      </c>
      <c r="L1325">
        <v>79.274213261808896</v>
      </c>
      <c r="M1325">
        <v>20.336926305455101</v>
      </c>
      <c r="N1325">
        <v>0.98091631050448003</v>
      </c>
      <c r="O1325">
        <v>61.044294514520303</v>
      </c>
      <c r="P1325">
        <v>9.9677419354838808</v>
      </c>
      <c r="Q1325">
        <v>-1.5708969136876E-2</v>
      </c>
    </row>
    <row r="1326" spans="1:17" hidden="1" x14ac:dyDescent="0.3">
      <c r="A1326" t="s">
        <v>2814</v>
      </c>
      <c r="B1326" t="s">
        <v>2815</v>
      </c>
      <c r="C1326" t="str">
        <f>IFERROR(VLOOKUP(Table1[[#This Row],[Ticker]],[1]!Table2[[Symbol]:[Industry]],2,FALSE),"-")</f>
        <v>-</v>
      </c>
      <c r="D1326" t="s">
        <v>296</v>
      </c>
      <c r="E1326">
        <v>1262.7654468999999</v>
      </c>
      <c r="F1326">
        <v>884.5</v>
      </c>
      <c r="G1326">
        <v>149.09674777665899</v>
      </c>
      <c r="H1326">
        <v>41.714112580120997</v>
      </c>
      <c r="I1326">
        <v>109.446239606156</v>
      </c>
      <c r="J1326">
        <v>2.3544280938243798</v>
      </c>
      <c r="K1326">
        <v>714.71587109728205</v>
      </c>
      <c r="L1326">
        <v>560.71777390318005</v>
      </c>
      <c r="M1326">
        <v>67.134406219915405</v>
      </c>
      <c r="N1326">
        <v>2.0296018411711798</v>
      </c>
      <c r="O1326">
        <v>6.2747314867156598</v>
      </c>
      <c r="P1326">
        <v>177.882500785422</v>
      </c>
      <c r="Q1326">
        <v>0.15432369531765</v>
      </c>
    </row>
    <row r="1327" spans="1:17" hidden="1" x14ac:dyDescent="0.3">
      <c r="A1327" t="s">
        <v>2816</v>
      </c>
      <c r="B1327" t="s">
        <v>2817</v>
      </c>
      <c r="C1327" t="str">
        <f>IFERROR(VLOOKUP(Table1[[#This Row],[Ticker]],[1]!Table2[[Symbol]:[Industry]],2,FALSE),"-")</f>
        <v>-</v>
      </c>
      <c r="D1327" t="s">
        <v>2818</v>
      </c>
      <c r="E1327">
        <v>1256.0779236999999</v>
      </c>
      <c r="F1327">
        <v>556.45000000000005</v>
      </c>
      <c r="G1327">
        <v>251.360827435787</v>
      </c>
      <c r="H1327">
        <v>16.792639086929501</v>
      </c>
      <c r="I1327">
        <v>37.180368083791201</v>
      </c>
      <c r="J1327">
        <v>19.833293148748702</v>
      </c>
      <c r="K1327">
        <v>415.50238915544401</v>
      </c>
      <c r="L1327">
        <v>312.70604434837901</v>
      </c>
      <c r="M1327">
        <v>85.907338180082306</v>
      </c>
      <c r="N1327">
        <v>1.66630672698088</v>
      </c>
      <c r="O1327">
        <v>1.95884625752538</v>
      </c>
      <c r="P1327">
        <v>312.18518518518499</v>
      </c>
    </row>
    <row r="1328" spans="1:17" hidden="1" x14ac:dyDescent="0.3">
      <c r="A1328" t="s">
        <v>2819</v>
      </c>
      <c r="B1328" t="s">
        <v>2820</v>
      </c>
      <c r="C1328" t="str">
        <f>IFERROR(VLOOKUP(Table1[[#This Row],[Ticker]],[1]!Table2[[Symbol]:[Industry]],2,FALSE),"-")</f>
        <v>-</v>
      </c>
      <c r="D1328" t="s">
        <v>296</v>
      </c>
      <c r="E1328">
        <v>1246.093353145</v>
      </c>
      <c r="F1328">
        <v>1454.55</v>
      </c>
      <c r="G1328">
        <v>169.582489325571</v>
      </c>
      <c r="H1328">
        <v>49.266774027017803</v>
      </c>
      <c r="I1328">
        <v>67.125624111340002</v>
      </c>
      <c r="J1328">
        <v>20.411525646745702</v>
      </c>
      <c r="K1328">
        <v>991.62510356817802</v>
      </c>
      <c r="L1328">
        <v>732.88373801954504</v>
      </c>
      <c r="M1328">
        <v>72.603177953391693</v>
      </c>
      <c r="N1328">
        <v>2.67522934028589</v>
      </c>
      <c r="O1328">
        <v>11.374651954212601</v>
      </c>
      <c r="P1328">
        <v>285.31125827814498</v>
      </c>
    </row>
    <row r="1329" spans="1:17" hidden="1" x14ac:dyDescent="0.3">
      <c r="A1329" t="s">
        <v>2821</v>
      </c>
      <c r="B1329" t="s">
        <v>2822</v>
      </c>
      <c r="C1329" t="str">
        <f>IFERROR(VLOOKUP(Table1[[#This Row],[Ticker]],[1]!Table2[[Symbol]:[Industry]],2,FALSE),"-")</f>
        <v>-</v>
      </c>
      <c r="D1329" t="s">
        <v>98</v>
      </c>
      <c r="E1329">
        <v>1243.0080539999999</v>
      </c>
      <c r="F1329">
        <v>776.55</v>
      </c>
      <c r="G1329">
        <v>-12.68972608845</v>
      </c>
      <c r="H1329">
        <v>-0.79269778456691797</v>
      </c>
      <c r="I1329">
        <v>-22.3314473303166</v>
      </c>
      <c r="J1329">
        <v>-2.8684552159873502</v>
      </c>
      <c r="K1329">
        <v>808.73482962319201</v>
      </c>
      <c r="L1329">
        <v>805.57404971443395</v>
      </c>
      <c r="M1329">
        <v>31.7035296540455</v>
      </c>
      <c r="N1329">
        <v>2.6030831496590698</v>
      </c>
      <c r="O1329">
        <v>34.749855128452701</v>
      </c>
      <c r="P1329">
        <v>11.2774951637171</v>
      </c>
      <c r="Q1329">
        <v>-8.8852420213792999E-2</v>
      </c>
    </row>
    <row r="1330" spans="1:17" hidden="1" x14ac:dyDescent="0.3">
      <c r="A1330" t="s">
        <v>2823</v>
      </c>
      <c r="B1330" t="s">
        <v>2824</v>
      </c>
      <c r="C1330" t="str">
        <f>IFERROR(VLOOKUP(Table1[[#This Row],[Ticker]],[1]!Table2[[Symbol]:[Industry]],2,FALSE),"-")</f>
        <v>-</v>
      </c>
      <c r="D1330" t="s">
        <v>136</v>
      </c>
      <c r="E1330">
        <v>1238.50412919</v>
      </c>
      <c r="F1330">
        <v>300.89999999999998</v>
      </c>
      <c r="G1330">
        <v>53.704790096744802</v>
      </c>
      <c r="H1330">
        <v>-16.365153677830701</v>
      </c>
      <c r="I1330">
        <v>-31.916515958860899</v>
      </c>
      <c r="J1330">
        <v>-7.3235662083659996</v>
      </c>
      <c r="K1330">
        <v>341.60661470044897</v>
      </c>
      <c r="L1330">
        <v>313.74795605895298</v>
      </c>
      <c r="M1330">
        <v>14.220103109610299</v>
      </c>
      <c r="N1330">
        <v>0.914654791238807</v>
      </c>
      <c r="O1330">
        <v>38.251910933864998</v>
      </c>
      <c r="P1330">
        <v>89.782403027436104</v>
      </c>
      <c r="Q1330">
        <v>9.2936193261691002E-2</v>
      </c>
    </row>
    <row r="1331" spans="1:17" hidden="1" x14ac:dyDescent="0.3">
      <c r="A1331" t="s">
        <v>2825</v>
      </c>
      <c r="B1331" t="s">
        <v>2826</v>
      </c>
      <c r="C1331" t="str">
        <f>IFERROR(VLOOKUP(Table1[[#This Row],[Ticker]],[1]!Table2[[Symbol]:[Industry]],2,FALSE),"-")</f>
        <v>-</v>
      </c>
      <c r="D1331" t="s">
        <v>212</v>
      </c>
      <c r="E1331">
        <v>1238.4702655000001</v>
      </c>
      <c r="F1331">
        <v>689</v>
      </c>
      <c r="G1331">
        <v>-1.3504633909080801</v>
      </c>
      <c r="H1331">
        <v>5.00467020445664</v>
      </c>
      <c r="I1331">
        <v>12.517176809980599</v>
      </c>
      <c r="J1331">
        <v>3.6299364542593202</v>
      </c>
      <c r="K1331">
        <v>675.27851743744804</v>
      </c>
      <c r="L1331">
        <v>615.70188818256099</v>
      </c>
      <c r="M1331">
        <v>45.183276174273701</v>
      </c>
      <c r="N1331">
        <v>1.1987354368009999</v>
      </c>
      <c r="O1331">
        <v>10.304789550072501</v>
      </c>
      <c r="P1331">
        <v>40.583554376657801</v>
      </c>
      <c r="Q1331">
        <v>5.5930718404068998E-2</v>
      </c>
    </row>
    <row r="1332" spans="1:17" hidden="1" x14ac:dyDescent="0.3">
      <c r="A1332" t="s">
        <v>2827</v>
      </c>
      <c r="B1332" t="s">
        <v>2828</v>
      </c>
      <c r="C1332" t="str">
        <f>IFERROR(VLOOKUP(Table1[[#This Row],[Ticker]],[1]!Table2[[Symbol]:[Industry]],2,FALSE),"-")</f>
        <v>-</v>
      </c>
      <c r="D1332" t="s">
        <v>701</v>
      </c>
      <c r="E1332">
        <v>1234.825235</v>
      </c>
      <c r="F1332">
        <v>313.25</v>
      </c>
      <c r="G1332">
        <v>88.212583901214302</v>
      </c>
      <c r="H1332">
        <v>16.258027375574301</v>
      </c>
      <c r="I1332">
        <v>-1.4467468654728499</v>
      </c>
      <c r="J1332">
        <v>10.656849665901699</v>
      </c>
      <c r="K1332">
        <v>265.93373149620601</v>
      </c>
      <c r="L1332">
        <v>255.94751126739001</v>
      </c>
      <c r="M1332">
        <v>84.407084749861795</v>
      </c>
      <c r="N1332">
        <v>2.9377223261190801</v>
      </c>
      <c r="O1332">
        <v>27.374301675977598</v>
      </c>
      <c r="P1332">
        <v>144.53551912568301</v>
      </c>
    </row>
    <row r="1333" spans="1:17" hidden="1" x14ac:dyDescent="0.3">
      <c r="A1333" t="s">
        <v>2829</v>
      </c>
      <c r="B1333" t="s">
        <v>2830</v>
      </c>
      <c r="C1333" t="str">
        <f>IFERROR(VLOOKUP(Table1[[#This Row],[Ticker]],[1]!Table2[[Symbol]:[Industry]],2,FALSE),"-")</f>
        <v>-</v>
      </c>
      <c r="D1333" t="s">
        <v>21</v>
      </c>
      <c r="E1333">
        <v>1231.9910361</v>
      </c>
      <c r="F1333">
        <v>332.75</v>
      </c>
      <c r="G1333">
        <v>-9.7512747477430199</v>
      </c>
      <c r="H1333">
        <v>-2.47978338225185</v>
      </c>
      <c r="I1333">
        <v>-12.7908406829404</v>
      </c>
      <c r="J1333">
        <v>-4.4930383722029701</v>
      </c>
      <c r="K1333">
        <v>352.37983321043799</v>
      </c>
      <c r="L1333">
        <v>324.29568812371002</v>
      </c>
      <c r="M1333">
        <v>26.876384267236201</v>
      </c>
      <c r="N1333">
        <v>1.4335922405388</v>
      </c>
      <c r="O1333">
        <v>35.176558978211801</v>
      </c>
      <c r="P1333">
        <v>33.957326892109499</v>
      </c>
      <c r="Q1333">
        <v>-3.5904807373322002E-2</v>
      </c>
    </row>
    <row r="1334" spans="1:17" hidden="1" x14ac:dyDescent="0.3">
      <c r="A1334" t="s">
        <v>2831</v>
      </c>
      <c r="B1334" t="s">
        <v>2832</v>
      </c>
      <c r="C1334" t="str">
        <f>IFERROR(VLOOKUP(Table1[[#This Row],[Ticker]],[1]!Table2[[Symbol]:[Industry]],2,FALSE),"-")</f>
        <v>-</v>
      </c>
      <c r="D1334" t="s">
        <v>542</v>
      </c>
      <c r="E1334">
        <v>1231.03536876</v>
      </c>
      <c r="F1334">
        <v>228.6</v>
      </c>
      <c r="G1334">
        <v>-11.3104531065865</v>
      </c>
      <c r="H1334">
        <v>-11.059524769851601</v>
      </c>
      <c r="I1334">
        <v>-19.248414333387402</v>
      </c>
      <c r="J1334">
        <v>-5.9903850656143103</v>
      </c>
      <c r="K1334">
        <v>245.08808689152701</v>
      </c>
      <c r="L1334">
        <v>224.40633996970399</v>
      </c>
      <c r="M1334">
        <v>22.866673604543202</v>
      </c>
      <c r="N1334">
        <v>0.746703735583509</v>
      </c>
      <c r="O1334">
        <v>27.909011373578199</v>
      </c>
      <c r="P1334">
        <v>31.040412725709299</v>
      </c>
      <c r="Q1334">
        <v>3.2429326776077003E-2</v>
      </c>
    </row>
    <row r="1335" spans="1:17" hidden="1" x14ac:dyDescent="0.3">
      <c r="A1335" t="s">
        <v>2833</v>
      </c>
      <c r="B1335" t="s">
        <v>2834</v>
      </c>
      <c r="C1335" t="str">
        <f>IFERROR(VLOOKUP(Table1[[#This Row],[Ticker]],[1]!Table2[[Symbol]:[Industry]],2,FALSE),"-")</f>
        <v>-</v>
      </c>
      <c r="D1335" t="s">
        <v>392</v>
      </c>
      <c r="E1335">
        <v>1230.43599518</v>
      </c>
      <c r="F1335">
        <v>73.64</v>
      </c>
      <c r="G1335">
        <v>25.8361299110902</v>
      </c>
      <c r="H1335">
        <v>-3.5910532446887302</v>
      </c>
      <c r="I1335">
        <v>-5.5435481163214204</v>
      </c>
      <c r="J1335">
        <v>-8.7701150840754796</v>
      </c>
      <c r="K1335">
        <v>75.349938714571707</v>
      </c>
      <c r="L1335">
        <v>67.078638694275</v>
      </c>
      <c r="M1335">
        <v>31.035676900194499</v>
      </c>
      <c r="N1335">
        <v>1.8939359324969001</v>
      </c>
      <c r="O1335">
        <v>20.858229223248198</v>
      </c>
      <c r="P1335">
        <v>59.739696312364401</v>
      </c>
      <c r="Q1335">
        <v>4.2618079079679003E-2</v>
      </c>
    </row>
    <row r="1336" spans="1:17" hidden="1" x14ac:dyDescent="0.3">
      <c r="A1336" t="s">
        <v>2835</v>
      </c>
      <c r="B1336" t="s">
        <v>2836</v>
      </c>
      <c r="C1336" t="str">
        <f>IFERROR(VLOOKUP(Table1[[#This Row],[Ticker]],[1]!Table2[[Symbol]:[Industry]],2,FALSE),"-")</f>
        <v>-</v>
      </c>
      <c r="D1336" t="s">
        <v>432</v>
      </c>
      <c r="E1336">
        <v>1227.6562377600001</v>
      </c>
      <c r="F1336">
        <v>3846.6</v>
      </c>
      <c r="G1336">
        <v>17.010971424782799</v>
      </c>
      <c r="H1336">
        <v>-2.4908590080143198</v>
      </c>
      <c r="I1336">
        <v>2.87020001045288</v>
      </c>
      <c r="J1336">
        <v>-0.52912738643207902</v>
      </c>
      <c r="K1336">
        <v>3801.6012148068598</v>
      </c>
      <c r="L1336">
        <v>3321.3322027005302</v>
      </c>
      <c r="M1336">
        <v>28.926335909799999</v>
      </c>
      <c r="N1336">
        <v>0.46308035389442198</v>
      </c>
      <c r="O1336">
        <v>18.382467633754398</v>
      </c>
      <c r="P1336">
        <v>58.622680412371103</v>
      </c>
      <c r="Q1336">
        <v>5.4395467581890003E-3</v>
      </c>
    </row>
    <row r="1337" spans="1:17" hidden="1" x14ac:dyDescent="0.3">
      <c r="A1337" t="s">
        <v>2837</v>
      </c>
      <c r="B1337" t="s">
        <v>2838</v>
      </c>
      <c r="C1337" t="str">
        <f>IFERROR(VLOOKUP(Table1[[#This Row],[Ticker]],[1]!Table2[[Symbol]:[Industry]],2,FALSE),"-")</f>
        <v>-</v>
      </c>
      <c r="D1337" t="s">
        <v>1751</v>
      </c>
      <c r="E1337">
        <v>1227.4205999999999</v>
      </c>
      <c r="F1337">
        <v>528.15</v>
      </c>
      <c r="G1337">
        <v>62.677309231974299</v>
      </c>
      <c r="H1337">
        <v>-5.7616339972058901</v>
      </c>
      <c r="I1337">
        <v>11.5745591612342</v>
      </c>
      <c r="J1337">
        <v>-5.8011426824313101</v>
      </c>
      <c r="K1337">
        <v>503.35157015360102</v>
      </c>
      <c r="L1337">
        <v>403.02917797795402</v>
      </c>
      <c r="M1337">
        <v>30.601248501638501</v>
      </c>
      <c r="N1337">
        <v>0.34455919011039299</v>
      </c>
      <c r="O1337">
        <v>22.124396478273201</v>
      </c>
      <c r="P1337">
        <v>109.50019833399401</v>
      </c>
    </row>
    <row r="1338" spans="1:17" hidden="1" x14ac:dyDescent="0.3">
      <c r="A1338" t="s">
        <v>2839</v>
      </c>
      <c r="B1338" t="s">
        <v>2840</v>
      </c>
      <c r="C1338" t="str">
        <f>IFERROR(VLOOKUP(Table1[[#This Row],[Ticker]],[1]!Table2[[Symbol]:[Industry]],2,FALSE),"-")</f>
        <v>-</v>
      </c>
      <c r="D1338" t="s">
        <v>60</v>
      </c>
      <c r="E1338">
        <v>1225.55615919</v>
      </c>
      <c r="F1338">
        <v>301.10000000000002</v>
      </c>
      <c r="G1338">
        <v>119.793160922534</v>
      </c>
      <c r="H1338">
        <v>-0.50943837347866106</v>
      </c>
      <c r="I1338">
        <v>-12.326089072549101</v>
      </c>
      <c r="J1338">
        <v>-4.1024227524123598</v>
      </c>
      <c r="K1338">
        <v>314.30365358702699</v>
      </c>
      <c r="L1338">
        <v>268.42834083734601</v>
      </c>
      <c r="M1338">
        <v>29.275636310805801</v>
      </c>
      <c r="N1338">
        <v>0.75342278716227296</v>
      </c>
      <c r="O1338">
        <v>21.886416472932499</v>
      </c>
      <c r="P1338">
        <v>152.91894162116699</v>
      </c>
      <c r="Q1338">
        <v>7.9247634850414E-2</v>
      </c>
    </row>
    <row r="1339" spans="1:17" hidden="1" x14ac:dyDescent="0.3">
      <c r="A1339" t="s">
        <v>2841</v>
      </c>
      <c r="B1339" t="s">
        <v>2842</v>
      </c>
      <c r="C1339" t="str">
        <f>IFERROR(VLOOKUP(Table1[[#This Row],[Ticker]],[1]!Table2[[Symbol]:[Industry]],2,FALSE),"-")</f>
        <v>-</v>
      </c>
      <c r="D1339" t="s">
        <v>759</v>
      </c>
      <c r="E1339">
        <v>1224.4326000000001</v>
      </c>
      <c r="F1339">
        <v>229.08</v>
      </c>
      <c r="G1339">
        <v>-52.779962106931002</v>
      </c>
      <c r="H1339">
        <v>-17.6727974112545</v>
      </c>
      <c r="I1339">
        <v>-39.256561392053797</v>
      </c>
      <c r="J1339">
        <v>-6.2679781254692903</v>
      </c>
      <c r="K1339">
        <v>270.20668255926398</v>
      </c>
      <c r="M1339">
        <v>19.486754676577601</v>
      </c>
      <c r="N1339">
        <v>0.68420205497240305</v>
      </c>
      <c r="O1339">
        <v>103.422385192945</v>
      </c>
      <c r="P1339">
        <v>1.71387976201049</v>
      </c>
    </row>
    <row r="1340" spans="1:17" hidden="1" x14ac:dyDescent="0.3">
      <c r="A1340" t="s">
        <v>2843</v>
      </c>
      <c r="B1340" t="s">
        <v>2844</v>
      </c>
      <c r="C1340" t="str">
        <f>IFERROR(VLOOKUP(Table1[[#This Row],[Ticker]],[1]!Table2[[Symbol]:[Industry]],2,FALSE),"-")</f>
        <v>-</v>
      </c>
      <c r="D1340" t="s">
        <v>230</v>
      </c>
      <c r="E1340">
        <v>1223.81624025</v>
      </c>
      <c r="F1340">
        <v>74.22</v>
      </c>
      <c r="G1340">
        <v>37.891855093575899</v>
      </c>
      <c r="H1340">
        <v>14.269369843524199</v>
      </c>
      <c r="I1340">
        <v>-34.362645636148102</v>
      </c>
      <c r="J1340">
        <v>-9.8620388820909906</v>
      </c>
      <c r="K1340">
        <v>72.804809920489603</v>
      </c>
      <c r="L1340">
        <v>69.567962858238005</v>
      </c>
      <c r="N1340">
        <v>1.96131013073284</v>
      </c>
      <c r="O1340">
        <v>74.750741040150899</v>
      </c>
      <c r="P1340">
        <v>72.004634994206199</v>
      </c>
    </row>
    <row r="1341" spans="1:17" hidden="1" x14ac:dyDescent="0.3">
      <c r="A1341" t="s">
        <v>2845</v>
      </c>
      <c r="B1341" t="s">
        <v>2846</v>
      </c>
      <c r="C1341" t="str">
        <f>IFERROR(VLOOKUP(Table1[[#This Row],[Ticker]],[1]!Table2[[Symbol]:[Industry]],2,FALSE),"-")</f>
        <v>-</v>
      </c>
      <c r="D1341" t="s">
        <v>310</v>
      </c>
      <c r="E1341">
        <v>1218.1017714750001</v>
      </c>
      <c r="F1341">
        <v>194.55</v>
      </c>
      <c r="G1341">
        <v>601.71628985463894</v>
      </c>
      <c r="H1341">
        <v>-11.1681468971122</v>
      </c>
      <c r="I1341">
        <v>222.59575133483901</v>
      </c>
      <c r="J1341">
        <v>-7.0913181210277996</v>
      </c>
      <c r="K1341">
        <v>217.88608078258699</v>
      </c>
      <c r="L1341">
        <v>137.303522070485</v>
      </c>
      <c r="M1341">
        <v>18.6605761529487</v>
      </c>
      <c r="N1341">
        <v>0.377520520541343</v>
      </c>
      <c r="O1341">
        <v>59.395130201208701</v>
      </c>
      <c r="P1341">
        <v>653.95664566456605</v>
      </c>
      <c r="Q1341">
        <v>0.17866386801639</v>
      </c>
    </row>
    <row r="1342" spans="1:17" hidden="1" x14ac:dyDescent="0.3">
      <c r="A1342" t="s">
        <v>2847</v>
      </c>
      <c r="B1342" t="s">
        <v>2848</v>
      </c>
      <c r="C1342" t="str">
        <f>IFERROR(VLOOKUP(Table1[[#This Row],[Ticker]],[1]!Table2[[Symbol]:[Industry]],2,FALSE),"-")</f>
        <v>-</v>
      </c>
      <c r="D1342" t="s">
        <v>539</v>
      </c>
      <c r="E1342">
        <v>1216.32341634</v>
      </c>
      <c r="F1342">
        <v>145.30000000000001</v>
      </c>
      <c r="G1342">
        <v>-30.028733557353799</v>
      </c>
      <c r="H1342">
        <v>-5.6860058098672299</v>
      </c>
      <c r="I1342">
        <v>-38.822768439498901</v>
      </c>
      <c r="J1342">
        <v>2.85083799389718</v>
      </c>
      <c r="K1342">
        <v>149.10906609928401</v>
      </c>
      <c r="L1342">
        <v>161.68951746891</v>
      </c>
      <c r="M1342">
        <v>46.5559590565585</v>
      </c>
      <c r="N1342">
        <v>0.92237399929466002</v>
      </c>
      <c r="O1342">
        <v>54.267033723330997</v>
      </c>
      <c r="P1342">
        <v>8.2712369597615698</v>
      </c>
      <c r="Q1342">
        <v>2.3595994666399001E-2</v>
      </c>
    </row>
    <row r="1343" spans="1:17" hidden="1" x14ac:dyDescent="0.3">
      <c r="A1343" t="s">
        <v>2849</v>
      </c>
      <c r="B1343" t="s">
        <v>2850</v>
      </c>
      <c r="C1343" t="str">
        <f>IFERROR(VLOOKUP(Table1[[#This Row],[Ticker]],[1]!Table2[[Symbol]:[Industry]],2,FALSE),"-")</f>
        <v>-</v>
      </c>
      <c r="D1343" t="s">
        <v>70</v>
      </c>
      <c r="E1343">
        <v>1216.02</v>
      </c>
      <c r="F1343">
        <v>202.67</v>
      </c>
      <c r="G1343">
        <v>94.176112489958697</v>
      </c>
      <c r="H1343">
        <v>10.6063111591777</v>
      </c>
      <c r="I1343">
        <v>-4.4793343374121202</v>
      </c>
      <c r="J1343">
        <v>-2.1722945395069999</v>
      </c>
      <c r="K1343">
        <v>178.01048431631801</v>
      </c>
      <c r="L1343">
        <v>148.34382744386301</v>
      </c>
      <c r="M1343">
        <v>48.670347185764697</v>
      </c>
      <c r="N1343">
        <v>3.5110039257640699</v>
      </c>
      <c r="O1343">
        <v>24.3400601963783</v>
      </c>
      <c r="P1343">
        <v>128.103545301069</v>
      </c>
      <c r="Q1343">
        <v>5.8067902304154997E-2</v>
      </c>
    </row>
    <row r="1344" spans="1:17" hidden="1" x14ac:dyDescent="0.3">
      <c r="A1344" t="s">
        <v>2851</v>
      </c>
      <c r="B1344" t="s">
        <v>2852</v>
      </c>
      <c r="C1344" t="str">
        <f>IFERROR(VLOOKUP(Table1[[#This Row],[Ticker]],[1]!Table2[[Symbol]:[Industry]],2,FALSE),"-")</f>
        <v>-</v>
      </c>
      <c r="D1344" t="s">
        <v>212</v>
      </c>
      <c r="E1344">
        <v>1215.3558599999999</v>
      </c>
      <c r="F1344">
        <v>1127.25</v>
      </c>
      <c r="G1344">
        <v>-34.344187711267402</v>
      </c>
      <c r="H1344">
        <v>-0.47758494884625502</v>
      </c>
      <c r="I1344">
        <v>-10.0603296344163</v>
      </c>
      <c r="J1344">
        <v>4.5534187210774499</v>
      </c>
      <c r="K1344">
        <v>1149.1714141115899</v>
      </c>
      <c r="L1344">
        <v>1161.11177218687</v>
      </c>
      <c r="M1344">
        <v>46.860592993387399</v>
      </c>
      <c r="N1344">
        <v>1.00809356450633</v>
      </c>
      <c r="O1344">
        <v>35.284985584386703</v>
      </c>
      <c r="P1344">
        <v>11.4985163204747</v>
      </c>
      <c r="Q1344">
        <v>7.2138929891831002E-2</v>
      </c>
    </row>
    <row r="1345" spans="1:17" hidden="1" x14ac:dyDescent="0.3">
      <c r="A1345" t="s">
        <v>2853</v>
      </c>
      <c r="B1345" t="s">
        <v>2854</v>
      </c>
      <c r="C1345" t="str">
        <f>IFERROR(VLOOKUP(Table1[[#This Row],[Ticker]],[1]!Table2[[Symbol]:[Industry]],2,FALSE),"-")</f>
        <v>-</v>
      </c>
      <c r="D1345" t="s">
        <v>70</v>
      </c>
      <c r="E1345">
        <v>1214.436857856</v>
      </c>
      <c r="F1345">
        <v>69.180000000000007</v>
      </c>
      <c r="G1345">
        <v>100.22974346599401</v>
      </c>
      <c r="H1345">
        <v>-2.45024784754809</v>
      </c>
      <c r="I1345">
        <v>-34.171604543014297</v>
      </c>
      <c r="J1345">
        <v>1.4954559953011299</v>
      </c>
      <c r="K1345">
        <v>72.448007347652506</v>
      </c>
      <c r="L1345">
        <v>71.866873490502797</v>
      </c>
      <c r="M1345">
        <v>25.758478758856398</v>
      </c>
      <c r="N1345">
        <v>0.69892670338490703</v>
      </c>
      <c r="O1345">
        <v>107.86354437698699</v>
      </c>
      <c r="P1345">
        <v>136.02865916069601</v>
      </c>
      <c r="Q1345">
        <v>0.34515717816047198</v>
      </c>
    </row>
    <row r="1346" spans="1:17" hidden="1" x14ac:dyDescent="0.3">
      <c r="A1346" t="s">
        <v>2855</v>
      </c>
      <c r="B1346" t="s">
        <v>2856</v>
      </c>
      <c r="C1346" t="str">
        <f>IFERROR(VLOOKUP(Table1[[#This Row],[Ticker]],[1]!Table2[[Symbol]:[Industry]],2,FALSE),"-")</f>
        <v>-</v>
      </c>
      <c r="D1346" t="s">
        <v>21</v>
      </c>
      <c r="E1346">
        <v>1214.25396196</v>
      </c>
      <c r="F1346">
        <v>702.65</v>
      </c>
      <c r="G1346">
        <v>558.92192233312699</v>
      </c>
      <c r="H1346">
        <v>-25.066553307977099</v>
      </c>
      <c r="I1346">
        <v>285.44996006790001</v>
      </c>
      <c r="J1346">
        <v>-6.0127771740657998</v>
      </c>
      <c r="K1346">
        <v>695.95994030866495</v>
      </c>
      <c r="M1346">
        <v>34.2219473643421</v>
      </c>
      <c r="N1346">
        <v>0.33696356529191601</v>
      </c>
      <c r="O1346">
        <v>42.033729452785799</v>
      </c>
      <c r="P1346">
        <v>653.51206434316305</v>
      </c>
    </row>
    <row r="1347" spans="1:17" hidden="1" x14ac:dyDescent="0.3">
      <c r="A1347" t="s">
        <v>2857</v>
      </c>
      <c r="B1347" t="s">
        <v>2858</v>
      </c>
      <c r="C1347" t="str">
        <f>IFERROR(VLOOKUP(Table1[[#This Row],[Ticker]],[1]!Table2[[Symbol]:[Industry]],2,FALSE),"-")</f>
        <v>-</v>
      </c>
      <c r="D1347" t="s">
        <v>1566</v>
      </c>
      <c r="E1347">
        <v>1214.2108226099999</v>
      </c>
      <c r="F1347">
        <v>1604.1</v>
      </c>
      <c r="G1347">
        <v>36.181680341746997</v>
      </c>
      <c r="H1347">
        <v>-2.4643816700911998</v>
      </c>
      <c r="I1347">
        <v>14.098167378463099</v>
      </c>
      <c r="J1347">
        <v>1.9106000624756501</v>
      </c>
      <c r="K1347">
        <v>1511.4845661413001</v>
      </c>
      <c r="L1347">
        <v>1289.39761482012</v>
      </c>
      <c r="M1347">
        <v>45.6567126472521</v>
      </c>
      <c r="N1347">
        <v>0.86243856406790398</v>
      </c>
      <c r="O1347">
        <v>10.7536936599962</v>
      </c>
      <c r="P1347">
        <v>64.514640274857697</v>
      </c>
      <c r="Q1347">
        <v>5.2822232997579002E-2</v>
      </c>
    </row>
    <row r="1348" spans="1:17" hidden="1" x14ac:dyDescent="0.3">
      <c r="A1348" t="s">
        <v>2859</v>
      </c>
      <c r="B1348" t="s">
        <v>2860</v>
      </c>
      <c r="C1348" t="str">
        <f>IFERROR(VLOOKUP(Table1[[#This Row],[Ticker]],[1]!Table2[[Symbol]:[Industry]],2,FALSE),"-")</f>
        <v>-</v>
      </c>
      <c r="D1348" t="s">
        <v>130</v>
      </c>
      <c r="E1348">
        <v>1212.6227256</v>
      </c>
      <c r="F1348">
        <v>139.38</v>
      </c>
      <c r="G1348">
        <v>-9.8901843261729407</v>
      </c>
      <c r="H1348">
        <v>-8.6049367871656504</v>
      </c>
      <c r="I1348">
        <v>-21.0531540656395</v>
      </c>
      <c r="J1348">
        <v>-5.3863673080552701</v>
      </c>
      <c r="K1348">
        <v>146.723355248453</v>
      </c>
      <c r="L1348">
        <v>145.18011673339001</v>
      </c>
      <c r="M1348">
        <v>31.283624250338999</v>
      </c>
      <c r="N1348">
        <v>0.95089040144576098</v>
      </c>
      <c r="O1348">
        <v>39.403070741856801</v>
      </c>
      <c r="P1348">
        <v>20.8322496749024</v>
      </c>
      <c r="Q1348">
        <v>3.3484686548017999E-2</v>
      </c>
    </row>
    <row r="1349" spans="1:17" hidden="1" x14ac:dyDescent="0.3">
      <c r="A1349" t="s">
        <v>2861</v>
      </c>
      <c r="B1349" t="s">
        <v>2862</v>
      </c>
      <c r="C1349" t="str">
        <f>IFERROR(VLOOKUP(Table1[[#This Row],[Ticker]],[1]!Table2[[Symbol]:[Industry]],2,FALSE),"-")</f>
        <v>-</v>
      </c>
      <c r="D1349" t="s">
        <v>1512</v>
      </c>
      <c r="E1349">
        <v>1207.6643280559999</v>
      </c>
      <c r="F1349">
        <v>208.24</v>
      </c>
      <c r="G1349">
        <v>-59.559666150561</v>
      </c>
      <c r="H1349">
        <v>-3.7507390182960401</v>
      </c>
      <c r="I1349">
        <v>-31.793535631086801</v>
      </c>
      <c r="J1349">
        <v>-3.4844352297060599</v>
      </c>
      <c r="K1349">
        <v>221.09405925460399</v>
      </c>
      <c r="L1349">
        <v>242.531709306518</v>
      </c>
      <c r="M1349">
        <v>38.104229272519802</v>
      </c>
      <c r="N1349">
        <v>2.3044410438985299</v>
      </c>
      <c r="O1349">
        <v>62.720898962735298</v>
      </c>
      <c r="P1349">
        <v>4.4594933533985399</v>
      </c>
      <c r="Q1349">
        <v>5.2576328376799999E-3</v>
      </c>
    </row>
    <row r="1350" spans="1:17" hidden="1" x14ac:dyDescent="0.3">
      <c r="A1350" t="s">
        <v>2863</v>
      </c>
      <c r="B1350" t="s">
        <v>2864</v>
      </c>
      <c r="C1350" t="str">
        <f>IFERROR(VLOOKUP(Table1[[#This Row],[Ticker]],[1]!Table2[[Symbol]:[Industry]],2,FALSE),"-")</f>
        <v>-</v>
      </c>
      <c r="D1350" t="s">
        <v>51</v>
      </c>
      <c r="E1350">
        <v>1204.6194</v>
      </c>
      <c r="F1350">
        <v>2044.5</v>
      </c>
      <c r="G1350">
        <v>61.9614015280305</v>
      </c>
      <c r="H1350">
        <v>-7.5668072454083504</v>
      </c>
      <c r="I1350">
        <v>7.38705522932755</v>
      </c>
      <c r="J1350">
        <v>10.2516927559724</v>
      </c>
      <c r="K1350">
        <v>1970.86679267719</v>
      </c>
      <c r="L1350">
        <v>1654.9102670593199</v>
      </c>
      <c r="M1350">
        <v>51.346206078669397</v>
      </c>
      <c r="N1350">
        <v>1.05568889922165</v>
      </c>
      <c r="O1350">
        <v>14.844705306921</v>
      </c>
      <c r="P1350">
        <v>101.925925925925</v>
      </c>
    </row>
    <row r="1351" spans="1:17" hidden="1" x14ac:dyDescent="0.3">
      <c r="A1351" t="s">
        <v>2865</v>
      </c>
      <c r="B1351" t="s">
        <v>2866</v>
      </c>
      <c r="C1351" t="str">
        <f>IFERROR(VLOOKUP(Table1[[#This Row],[Ticker]],[1]!Table2[[Symbol]:[Industry]],2,FALSE),"-")</f>
        <v>-</v>
      </c>
      <c r="D1351" t="s">
        <v>212</v>
      </c>
      <c r="E1351">
        <v>1204.4283313000001</v>
      </c>
      <c r="F1351">
        <v>1012.75</v>
      </c>
      <c r="G1351">
        <v>113.47134763454299</v>
      </c>
      <c r="H1351">
        <v>13.5323621040048</v>
      </c>
      <c r="I1351">
        <v>17.367844344614699</v>
      </c>
      <c r="J1351">
        <v>4.1760293521326997</v>
      </c>
      <c r="K1351">
        <v>935.62718738720002</v>
      </c>
      <c r="L1351">
        <v>795.88337697101701</v>
      </c>
      <c r="M1351">
        <v>51.701865402958497</v>
      </c>
      <c r="N1351">
        <v>0.66208326322747901</v>
      </c>
      <c r="O1351">
        <v>10.387558627499301</v>
      </c>
      <c r="P1351">
        <v>141.159661864507</v>
      </c>
      <c r="Q1351">
        <v>0.17088746797674301</v>
      </c>
    </row>
    <row r="1352" spans="1:17" hidden="1" x14ac:dyDescent="0.3">
      <c r="A1352" t="s">
        <v>2867</v>
      </c>
      <c r="B1352" t="s">
        <v>2868</v>
      </c>
      <c r="C1352" t="str">
        <f>IFERROR(VLOOKUP(Table1[[#This Row],[Ticker]],[1]!Table2[[Symbol]:[Industry]],2,FALSE),"-")</f>
        <v>-</v>
      </c>
      <c r="D1352" t="s">
        <v>392</v>
      </c>
      <c r="E1352">
        <v>1204.3994586480001</v>
      </c>
      <c r="F1352">
        <v>49.02</v>
      </c>
      <c r="G1352">
        <v>12.6701128944507</v>
      </c>
      <c r="H1352">
        <v>0.41672014301896998</v>
      </c>
      <c r="I1352">
        <v>-24.007449277597701</v>
      </c>
      <c r="J1352">
        <v>4.9893696670277397</v>
      </c>
      <c r="K1352">
        <v>46.762542518158298</v>
      </c>
      <c r="L1352">
        <v>45.971080256199102</v>
      </c>
      <c r="M1352">
        <v>53.014146817288903</v>
      </c>
      <c r="N1352">
        <v>2.21684020409996</v>
      </c>
      <c r="O1352">
        <v>23.4190126478988</v>
      </c>
      <c r="P1352">
        <v>78.9051094890511</v>
      </c>
    </row>
    <row r="1353" spans="1:17" hidden="1" x14ac:dyDescent="0.3">
      <c r="A1353" t="s">
        <v>2869</v>
      </c>
      <c r="B1353" t="s">
        <v>2870</v>
      </c>
      <c r="C1353" t="str">
        <f>IFERROR(VLOOKUP(Table1[[#This Row],[Ticker]],[1]!Table2[[Symbol]:[Industry]],2,FALSE),"-")</f>
        <v>-</v>
      </c>
      <c r="D1353" t="s">
        <v>92</v>
      </c>
      <c r="E1353">
        <v>1202.3864247500001</v>
      </c>
      <c r="F1353">
        <v>2835.7</v>
      </c>
      <c r="G1353">
        <v>253.588259654068</v>
      </c>
      <c r="H1353">
        <v>-6.3554119566509799</v>
      </c>
      <c r="I1353">
        <v>71.584354257205604</v>
      </c>
      <c r="J1353">
        <v>3.8062177586438</v>
      </c>
      <c r="K1353">
        <v>2828.6561565954798</v>
      </c>
      <c r="L1353">
        <v>2066.55678376784</v>
      </c>
      <c r="M1353">
        <v>40.1673934726726</v>
      </c>
      <c r="N1353">
        <v>0.75581980195625598</v>
      </c>
      <c r="O1353">
        <v>25.119018231829799</v>
      </c>
      <c r="P1353">
        <v>293.847222222222</v>
      </c>
      <c r="Q1353">
        <v>0.140074934220044</v>
      </c>
    </row>
    <row r="1354" spans="1:17" hidden="1" x14ac:dyDescent="0.3">
      <c r="A1354" t="s">
        <v>2871</v>
      </c>
      <c r="B1354" t="s">
        <v>2872</v>
      </c>
      <c r="C1354" t="str">
        <f>IFERROR(VLOOKUP(Table1[[#This Row],[Ticker]],[1]!Table2[[Symbol]:[Industry]],2,FALSE),"-")</f>
        <v>-</v>
      </c>
      <c r="E1354">
        <v>1202.2912200000001</v>
      </c>
      <c r="F1354">
        <v>795</v>
      </c>
      <c r="G1354">
        <v>6141.8438668549898</v>
      </c>
      <c r="H1354">
        <v>1.37084550088247</v>
      </c>
      <c r="I1354">
        <v>309.01290648986901</v>
      </c>
      <c r="J1354">
        <v>2.1252507905892499</v>
      </c>
      <c r="K1354">
        <v>752.23354302850703</v>
      </c>
      <c r="L1354">
        <v>468.659856634351</v>
      </c>
      <c r="M1354">
        <v>38.193871506104202</v>
      </c>
      <c r="N1354">
        <v>3.35663345688471</v>
      </c>
      <c r="O1354">
        <v>5.6603773584905603</v>
      </c>
      <c r="P1354">
        <v>6164.7754137115799</v>
      </c>
    </row>
    <row r="1355" spans="1:17" hidden="1" x14ac:dyDescent="0.3">
      <c r="A1355" t="s">
        <v>2873</v>
      </c>
      <c r="B1355" t="s">
        <v>2874</v>
      </c>
      <c r="C1355" t="str">
        <f>IFERROR(VLOOKUP(Table1[[#This Row],[Ticker]],[1]!Table2[[Symbol]:[Industry]],2,FALSE),"-")</f>
        <v>-</v>
      </c>
      <c r="D1355" t="s">
        <v>21</v>
      </c>
      <c r="E1355">
        <v>1199.7086400000001</v>
      </c>
      <c r="F1355">
        <v>1011.9</v>
      </c>
      <c r="G1355">
        <v>-28.2331237598667</v>
      </c>
      <c r="H1355">
        <v>-13.542968208877699</v>
      </c>
      <c r="I1355">
        <v>-23.526542067870899</v>
      </c>
      <c r="J1355">
        <v>-2.3893729793056</v>
      </c>
      <c r="K1355">
        <v>1115.02703363621</v>
      </c>
      <c r="L1355">
        <v>1102.49045497558</v>
      </c>
      <c r="M1355">
        <v>21.133059630013801</v>
      </c>
      <c r="N1355">
        <v>0.88695077084654494</v>
      </c>
      <c r="O1355">
        <v>45.014329479197499</v>
      </c>
      <c r="P1355">
        <v>5.8971273088796998</v>
      </c>
      <c r="Q1355">
        <v>0.109867686210188</v>
      </c>
    </row>
    <row r="1356" spans="1:17" hidden="1" x14ac:dyDescent="0.3">
      <c r="A1356" t="s">
        <v>2875</v>
      </c>
      <c r="B1356" t="s">
        <v>2876</v>
      </c>
      <c r="C1356" t="str">
        <f>IFERROR(VLOOKUP(Table1[[#This Row],[Ticker]],[1]!Table2[[Symbol]:[Industry]],2,FALSE),"-")</f>
        <v>-</v>
      </c>
      <c r="D1356" t="s">
        <v>51</v>
      </c>
      <c r="E1356">
        <v>1192.3983737000001</v>
      </c>
      <c r="F1356">
        <v>1240.3</v>
      </c>
      <c r="G1356">
        <v>29.252502223168001</v>
      </c>
      <c r="H1356">
        <v>3.0996308201507801</v>
      </c>
      <c r="I1356">
        <v>-21.312400705243601</v>
      </c>
      <c r="J1356">
        <v>-2.4643245006131398</v>
      </c>
      <c r="K1356">
        <v>1255.19138502905</v>
      </c>
      <c r="L1356">
        <v>1208.5068227875599</v>
      </c>
      <c r="M1356">
        <v>38.273453246044703</v>
      </c>
      <c r="N1356">
        <v>0.760317810637828</v>
      </c>
      <c r="O1356">
        <v>28.597919858098798</v>
      </c>
      <c r="P1356">
        <v>54.776314968490603</v>
      </c>
      <c r="Q1356">
        <v>0.113201474260505</v>
      </c>
    </row>
    <row r="1357" spans="1:17" hidden="1" x14ac:dyDescent="0.3">
      <c r="A1357" t="s">
        <v>2877</v>
      </c>
      <c r="B1357" t="s">
        <v>2878</v>
      </c>
      <c r="C1357" t="str">
        <f>IFERROR(VLOOKUP(Table1[[#This Row],[Ticker]],[1]!Table2[[Symbol]:[Industry]],2,FALSE),"-")</f>
        <v>-</v>
      </c>
      <c r="D1357" t="s">
        <v>701</v>
      </c>
      <c r="E1357">
        <v>1188.4000000000001</v>
      </c>
      <c r="F1357">
        <v>118.84</v>
      </c>
      <c r="G1357">
        <v>-19.3672767040811</v>
      </c>
      <c r="H1357">
        <v>-12.794366789138801</v>
      </c>
      <c r="I1357">
        <v>-20.655345544248501</v>
      </c>
      <c r="J1357">
        <v>-1.64422452386355</v>
      </c>
      <c r="K1357">
        <v>124.98712162473799</v>
      </c>
      <c r="L1357">
        <v>123.504794597402</v>
      </c>
      <c r="M1357">
        <v>22.721759603889598</v>
      </c>
      <c r="N1357">
        <v>0.56915862941537498</v>
      </c>
      <c r="O1357">
        <v>30.427465499831701</v>
      </c>
      <c r="P1357">
        <v>18.4845463609172</v>
      </c>
      <c r="Q1357">
        <v>2.5739552504399997E-4</v>
      </c>
    </row>
    <row r="1358" spans="1:17" hidden="1" x14ac:dyDescent="0.3">
      <c r="A1358" t="s">
        <v>2879</v>
      </c>
      <c r="B1358" t="s">
        <v>2880</v>
      </c>
      <c r="C1358" t="str">
        <f>IFERROR(VLOOKUP(Table1[[#This Row],[Ticker]],[1]!Table2[[Symbol]:[Industry]],2,FALSE),"-")</f>
        <v>-</v>
      </c>
      <c r="D1358" t="s">
        <v>2881</v>
      </c>
      <c r="E1358">
        <v>1186.111815</v>
      </c>
      <c r="F1358">
        <v>1098.1500000000001</v>
      </c>
      <c r="G1358">
        <v>-40.4651197712829</v>
      </c>
      <c r="H1358">
        <v>-17.176511410810601</v>
      </c>
      <c r="I1358">
        <v>-44.189592869349099</v>
      </c>
      <c r="J1358">
        <v>-10.4820801824313</v>
      </c>
      <c r="K1358">
        <v>1287.76079112159</v>
      </c>
      <c r="L1358">
        <v>1344.64645025806</v>
      </c>
      <c r="M1358">
        <v>14.9578743606797</v>
      </c>
      <c r="N1358">
        <v>0.98421787912743497</v>
      </c>
      <c r="O1358">
        <v>65.277967490779901</v>
      </c>
      <c r="P1358">
        <v>9.2686567164179205</v>
      </c>
      <c r="Q1358">
        <v>0.21741890529622199</v>
      </c>
    </row>
    <row r="1359" spans="1:17" hidden="1" x14ac:dyDescent="0.3">
      <c r="A1359" t="s">
        <v>2882</v>
      </c>
      <c r="B1359" t="s">
        <v>2883</v>
      </c>
      <c r="C1359" t="str">
        <f>IFERROR(VLOOKUP(Table1[[#This Row],[Ticker]],[1]!Table2[[Symbol]:[Industry]],2,FALSE),"-")</f>
        <v>-</v>
      </c>
      <c r="D1359" t="s">
        <v>296</v>
      </c>
      <c r="E1359">
        <v>1179.4599599999999</v>
      </c>
      <c r="F1359">
        <v>37.520000000000003</v>
      </c>
      <c r="G1359">
        <v>-27.143954311271202</v>
      </c>
      <c r="H1359">
        <v>-2.8994358897988901</v>
      </c>
      <c r="I1359">
        <v>-25.564570722714802</v>
      </c>
      <c r="J1359">
        <v>-0.75381594975805299</v>
      </c>
      <c r="K1359">
        <v>38.638411903294603</v>
      </c>
      <c r="L1359">
        <v>35.748530724038403</v>
      </c>
      <c r="M1359">
        <v>34.528243488368503</v>
      </c>
      <c r="N1359">
        <v>0.54097138799223898</v>
      </c>
      <c r="O1359">
        <v>30.597014925373099</v>
      </c>
      <c r="P1359">
        <v>38.962962962962898</v>
      </c>
    </row>
    <row r="1360" spans="1:17" hidden="1" x14ac:dyDescent="0.3">
      <c r="A1360" t="s">
        <v>2884</v>
      </c>
      <c r="B1360" t="s">
        <v>2885</v>
      </c>
      <c r="C1360" t="str">
        <f>IFERROR(VLOOKUP(Table1[[#This Row],[Ticker]],[1]!Table2[[Symbol]:[Industry]],2,FALSE),"-")</f>
        <v>-</v>
      </c>
      <c r="D1360" t="s">
        <v>991</v>
      </c>
      <c r="E1360">
        <v>1178.8492891999999</v>
      </c>
      <c r="F1360">
        <v>309.10000000000002</v>
      </c>
      <c r="G1360">
        <v>-38.845583853322097</v>
      </c>
      <c r="H1360">
        <v>-8.3334773822470805</v>
      </c>
      <c r="I1360">
        <v>-29.6301102661124</v>
      </c>
      <c r="J1360">
        <v>-2.9756473888409798</v>
      </c>
      <c r="K1360">
        <v>334.98340339212098</v>
      </c>
      <c r="L1360">
        <v>348.87821261910301</v>
      </c>
      <c r="M1360">
        <v>26.809435003787801</v>
      </c>
      <c r="N1360">
        <v>0.86311935932627504</v>
      </c>
      <c r="O1360">
        <v>73.341960530572607</v>
      </c>
      <c r="P1360">
        <v>12.4</v>
      </c>
      <c r="Q1360">
        <v>4.3491237545586002E-2</v>
      </c>
    </row>
    <row r="1361" spans="1:17" hidden="1" x14ac:dyDescent="0.3">
      <c r="A1361" t="s">
        <v>2886</v>
      </c>
      <c r="B1361" t="s">
        <v>2887</v>
      </c>
      <c r="C1361" t="str">
        <f>IFERROR(VLOOKUP(Table1[[#This Row],[Ticker]],[1]!Table2[[Symbol]:[Industry]],2,FALSE),"-")</f>
        <v>-</v>
      </c>
      <c r="E1361">
        <v>1176.5636999999999</v>
      </c>
      <c r="F1361">
        <v>2.25</v>
      </c>
      <c r="G1361">
        <v>162.28694186403101</v>
      </c>
      <c r="H1361">
        <v>-12.180276135985601</v>
      </c>
      <c r="I1361">
        <v>-15.4624258911873</v>
      </c>
      <c r="J1361">
        <v>-7.9835932753166698</v>
      </c>
      <c r="K1361">
        <v>2.7364943231007799</v>
      </c>
      <c r="L1361">
        <v>2.49442380436308</v>
      </c>
      <c r="M1361">
        <v>37.305934250510603</v>
      </c>
      <c r="N1361">
        <v>1.3242423064237401</v>
      </c>
      <c r="O1361">
        <v>83.5555555555555</v>
      </c>
      <c r="P1361">
        <v>414.28571428571399</v>
      </c>
    </row>
    <row r="1362" spans="1:17" hidden="1" x14ac:dyDescent="0.3">
      <c r="A1362" t="s">
        <v>2888</v>
      </c>
      <c r="B1362" t="s">
        <v>2889</v>
      </c>
      <c r="C1362" t="str">
        <f>IFERROR(VLOOKUP(Table1[[#This Row],[Ticker]],[1]!Table2[[Symbol]:[Industry]],2,FALSE),"-")</f>
        <v>-</v>
      </c>
      <c r="D1362" t="s">
        <v>136</v>
      </c>
      <c r="E1362">
        <v>1175.624235</v>
      </c>
      <c r="F1362">
        <v>282.3</v>
      </c>
      <c r="G1362">
        <v>55.739339219362797</v>
      </c>
      <c r="H1362">
        <v>-6.5788505345600701</v>
      </c>
      <c r="I1362">
        <v>-20.185642981152998</v>
      </c>
      <c r="J1362">
        <v>-7.19572772887566</v>
      </c>
      <c r="K1362">
        <v>299.381960643269</v>
      </c>
      <c r="L1362">
        <v>249.88569023980401</v>
      </c>
      <c r="M1362">
        <v>26.620392082484202</v>
      </c>
      <c r="N1362">
        <v>0.84645442260213799</v>
      </c>
      <c r="O1362">
        <v>33.705278072972</v>
      </c>
      <c r="P1362">
        <v>86.706349206349202</v>
      </c>
    </row>
    <row r="1363" spans="1:17" hidden="1" x14ac:dyDescent="0.3">
      <c r="A1363" t="s">
        <v>2890</v>
      </c>
      <c r="B1363" t="s">
        <v>2891</v>
      </c>
      <c r="C1363" t="str">
        <f>IFERROR(VLOOKUP(Table1[[#This Row],[Ticker]],[1]!Table2[[Symbol]:[Industry]],2,FALSE),"-")</f>
        <v>-</v>
      </c>
      <c r="D1363" t="s">
        <v>583</v>
      </c>
      <c r="E1363">
        <v>1175.2702926510001</v>
      </c>
      <c r="F1363">
        <v>45.01</v>
      </c>
      <c r="G1363">
        <v>-28.1736521197444</v>
      </c>
      <c r="H1363">
        <v>-4.4457634692122197</v>
      </c>
      <c r="I1363">
        <v>-36.399224811620002</v>
      </c>
      <c r="J1363">
        <v>-3.59838694130397</v>
      </c>
      <c r="K1363">
        <v>45.510721882876503</v>
      </c>
      <c r="L1363">
        <v>47.214930310640597</v>
      </c>
      <c r="M1363">
        <v>40.490710740820198</v>
      </c>
      <c r="N1363">
        <v>1.99649442822513</v>
      </c>
      <c r="O1363">
        <v>49.077982670517599</v>
      </c>
      <c r="P1363">
        <v>23.6538461538461</v>
      </c>
      <c r="Q1363">
        <v>-3.1125338880692001E-2</v>
      </c>
    </row>
    <row r="1364" spans="1:17" hidden="1" x14ac:dyDescent="0.3">
      <c r="A1364" t="s">
        <v>2892</v>
      </c>
      <c r="B1364" t="s">
        <v>2893</v>
      </c>
      <c r="C1364" t="str">
        <f>IFERROR(VLOOKUP(Table1[[#This Row],[Ticker]],[1]!Table2[[Symbol]:[Industry]],2,FALSE),"-")</f>
        <v>-</v>
      </c>
      <c r="D1364" t="s">
        <v>51</v>
      </c>
      <c r="E1364">
        <v>1174.85717129</v>
      </c>
      <c r="F1364">
        <v>1800.7</v>
      </c>
      <c r="G1364">
        <v>253.63749080031701</v>
      </c>
      <c r="H1364">
        <v>17.135640936388398</v>
      </c>
      <c r="I1364">
        <v>110.09572415755299</v>
      </c>
      <c r="J1364">
        <v>6.9862757151947896</v>
      </c>
      <c r="K1364">
        <v>1544.74708661876</v>
      </c>
      <c r="L1364">
        <v>1190.5100806980399</v>
      </c>
      <c r="M1364">
        <v>72.6647863163859</v>
      </c>
      <c r="N1364">
        <v>1.58926557853812</v>
      </c>
      <c r="O1364">
        <v>2.7378241794857501</v>
      </c>
      <c r="P1364">
        <v>295.323819978046</v>
      </c>
      <c r="Q1364">
        <v>0.13306787688614</v>
      </c>
    </row>
    <row r="1365" spans="1:17" hidden="1" x14ac:dyDescent="0.3">
      <c r="A1365" t="s">
        <v>2894</v>
      </c>
      <c r="B1365" t="s">
        <v>2895</v>
      </c>
      <c r="C1365" t="str">
        <f>IFERROR(VLOOKUP(Table1[[#This Row],[Ticker]],[1]!Table2[[Symbol]:[Industry]],2,FALSE),"-")</f>
        <v>-</v>
      </c>
      <c r="D1365" t="s">
        <v>133</v>
      </c>
      <c r="E1365">
        <v>1173.8403176500001</v>
      </c>
      <c r="F1365">
        <v>932.75</v>
      </c>
      <c r="G1365">
        <v>160.41621649117599</v>
      </c>
      <c r="H1365">
        <v>-30.3913801468115</v>
      </c>
      <c r="I1365">
        <v>46.3227162007232</v>
      </c>
      <c r="J1365">
        <v>-5.8655563481746196</v>
      </c>
      <c r="K1365">
        <v>1024.38211264949</v>
      </c>
      <c r="L1365">
        <v>703.36549999999897</v>
      </c>
      <c r="M1365">
        <v>25.988147606051999</v>
      </c>
      <c r="N1365">
        <v>0.53219730086315098</v>
      </c>
      <c r="O1365">
        <v>54.6502278209595</v>
      </c>
      <c r="P1365">
        <v>197.52791068580501</v>
      </c>
    </row>
    <row r="1366" spans="1:17" hidden="1" x14ac:dyDescent="0.3">
      <c r="A1366" t="s">
        <v>2896</v>
      </c>
      <c r="B1366" t="s">
        <v>2897</v>
      </c>
      <c r="C1366" t="str">
        <f>IFERROR(VLOOKUP(Table1[[#This Row],[Ticker]],[1]!Table2[[Symbol]:[Industry]],2,FALSE),"-")</f>
        <v>-</v>
      </c>
      <c r="D1366" t="s">
        <v>392</v>
      </c>
      <c r="E1366">
        <v>1173.3009033599999</v>
      </c>
      <c r="F1366">
        <v>49.88</v>
      </c>
      <c r="G1366">
        <v>-65.808321936751398</v>
      </c>
      <c r="H1366">
        <v>1.88376824658014</v>
      </c>
      <c r="I1366">
        <v>-62.734617555576598</v>
      </c>
      <c r="J1366">
        <v>-0.84293875352580205</v>
      </c>
      <c r="K1366">
        <v>54.3450095980768</v>
      </c>
      <c r="L1366">
        <v>63.483497128018399</v>
      </c>
      <c r="M1366">
        <v>41.906119269513802</v>
      </c>
      <c r="N1366">
        <v>1.49120374152571</v>
      </c>
      <c r="O1366">
        <v>120.52927024859601</v>
      </c>
      <c r="P1366">
        <v>13.337877755055599</v>
      </c>
      <c r="Q1366">
        <v>0.14144965187101899</v>
      </c>
    </row>
    <row r="1367" spans="1:17" hidden="1" x14ac:dyDescent="0.3">
      <c r="A1367" t="s">
        <v>2898</v>
      </c>
      <c r="B1367" t="s">
        <v>2899</v>
      </c>
      <c r="C1367" t="str">
        <f>IFERROR(VLOOKUP(Table1[[#This Row],[Ticker]],[1]!Table2[[Symbol]:[Industry]],2,FALSE),"-")</f>
        <v>-</v>
      </c>
      <c r="D1367" t="s">
        <v>392</v>
      </c>
      <c r="E1367">
        <v>1172.704736052</v>
      </c>
      <c r="F1367">
        <v>47.73</v>
      </c>
      <c r="G1367">
        <v>-18.145597350549199</v>
      </c>
      <c r="H1367">
        <v>-3.8465075007095</v>
      </c>
      <c r="I1367">
        <v>-40.083527405325803</v>
      </c>
      <c r="J1367">
        <v>-1.4251938551392</v>
      </c>
      <c r="K1367">
        <v>52.205997188835703</v>
      </c>
      <c r="L1367">
        <v>52.180552003581496</v>
      </c>
      <c r="M1367">
        <v>22.231084237214102</v>
      </c>
      <c r="N1367">
        <v>0.71481004105127999</v>
      </c>
      <c r="O1367">
        <v>72.847265870521696</v>
      </c>
      <c r="P1367">
        <v>52.492012779552702</v>
      </c>
    </row>
    <row r="1368" spans="1:17" hidden="1" x14ac:dyDescent="0.3">
      <c r="A1368" t="s">
        <v>2900</v>
      </c>
      <c r="B1368" t="s">
        <v>2901</v>
      </c>
      <c r="C1368" t="str">
        <f>IFERROR(VLOOKUP(Table1[[#This Row],[Ticker]],[1]!Table2[[Symbol]:[Industry]],2,FALSE),"-")</f>
        <v>-</v>
      </c>
      <c r="D1368" t="s">
        <v>583</v>
      </c>
      <c r="E1368">
        <v>1170.00583056</v>
      </c>
      <c r="F1368">
        <v>248.4</v>
      </c>
      <c r="G1368">
        <v>2.5546870408622899</v>
      </c>
      <c r="H1368">
        <v>4.0161642067961303</v>
      </c>
      <c r="I1368">
        <v>-4.9286508735704802</v>
      </c>
      <c r="J1368">
        <v>-5.07169560502214</v>
      </c>
      <c r="K1368">
        <v>218.56599291926801</v>
      </c>
      <c r="L1368">
        <v>202.780496515506</v>
      </c>
      <c r="M1368">
        <v>56.721597775308801</v>
      </c>
      <c r="N1368">
        <v>2.9201711913430701</v>
      </c>
      <c r="O1368">
        <v>8.6956521739130306</v>
      </c>
      <c r="P1368">
        <v>56.177302734988999</v>
      </c>
      <c r="Q1368">
        <v>6.611824698671E-3</v>
      </c>
    </row>
    <row r="1369" spans="1:17" hidden="1" x14ac:dyDescent="0.3">
      <c r="A1369" t="s">
        <v>2902</v>
      </c>
      <c r="B1369" t="s">
        <v>2903</v>
      </c>
      <c r="C1369" t="str">
        <f>IFERROR(VLOOKUP(Table1[[#This Row],[Ticker]],[1]!Table2[[Symbol]:[Industry]],2,FALSE),"-")</f>
        <v>-</v>
      </c>
      <c r="D1369" t="s">
        <v>70</v>
      </c>
      <c r="E1369">
        <v>1166.9891272959901</v>
      </c>
      <c r="F1369">
        <v>211.24</v>
      </c>
      <c r="G1369">
        <v>20.233481947208698</v>
      </c>
      <c r="H1369">
        <v>26.3318320146631</v>
      </c>
      <c r="I1369">
        <v>28.297199360246299</v>
      </c>
      <c r="J1369">
        <v>7.6482567366635896</v>
      </c>
      <c r="K1369">
        <v>182.97083430957201</v>
      </c>
      <c r="L1369">
        <v>162.37116246640801</v>
      </c>
      <c r="M1369">
        <v>54.970094866367198</v>
      </c>
      <c r="N1369">
        <v>1.28112039782978</v>
      </c>
      <c r="O1369">
        <v>11.621851921984399</v>
      </c>
      <c r="P1369">
        <v>49.286219081272002</v>
      </c>
      <c r="Q1369">
        <v>-5.2351569572549996E-3</v>
      </c>
    </row>
    <row r="1370" spans="1:17" hidden="1" x14ac:dyDescent="0.3">
      <c r="A1370" t="s">
        <v>2904</v>
      </c>
      <c r="B1370" t="s">
        <v>2905</v>
      </c>
      <c r="C1370" t="str">
        <f>IFERROR(VLOOKUP(Table1[[#This Row],[Ticker]],[1]!Table2[[Symbol]:[Industry]],2,FALSE),"-")</f>
        <v>-</v>
      </c>
      <c r="D1370" t="s">
        <v>51</v>
      </c>
      <c r="E1370">
        <v>1166.4555879750001</v>
      </c>
      <c r="F1370">
        <v>241.95</v>
      </c>
      <c r="G1370">
        <v>10.2275065281134</v>
      </c>
      <c r="H1370">
        <v>-2.4916837581188398</v>
      </c>
      <c r="I1370">
        <v>-19.8136266082895</v>
      </c>
      <c r="J1370">
        <v>-2.9473847695212698</v>
      </c>
      <c r="K1370">
        <v>251.813947313157</v>
      </c>
      <c r="L1370">
        <v>243.064260246028</v>
      </c>
      <c r="M1370">
        <v>32.296596743589397</v>
      </c>
      <c r="N1370">
        <v>0.89495258785484999</v>
      </c>
      <c r="O1370">
        <v>20.810084728249599</v>
      </c>
      <c r="P1370">
        <v>51.502817783343701</v>
      </c>
      <c r="Q1370">
        <v>7.3027991069619996E-3</v>
      </c>
    </row>
    <row r="1371" spans="1:17" hidden="1" x14ac:dyDescent="0.3">
      <c r="A1371" t="s">
        <v>2906</v>
      </c>
      <c r="B1371" t="s">
        <v>2907</v>
      </c>
      <c r="C1371" t="str">
        <f>IFERROR(VLOOKUP(Table1[[#This Row],[Ticker]],[1]!Table2[[Symbol]:[Industry]],2,FALSE),"-")</f>
        <v>-</v>
      </c>
      <c r="D1371" t="s">
        <v>991</v>
      </c>
      <c r="E1371">
        <v>1164.8718598</v>
      </c>
      <c r="F1371">
        <v>581.9</v>
      </c>
      <c r="G1371">
        <v>-21.2274482810381</v>
      </c>
      <c r="H1371">
        <v>-7.4866575869454399</v>
      </c>
      <c r="I1371">
        <v>-20.9197033193248</v>
      </c>
      <c r="J1371">
        <v>-3.5019179739535402</v>
      </c>
      <c r="K1371">
        <v>617.60443626090296</v>
      </c>
      <c r="L1371">
        <v>609.84025056676705</v>
      </c>
      <c r="M1371">
        <v>24.591052978980802</v>
      </c>
      <c r="N1371">
        <v>0.871045650370597</v>
      </c>
      <c r="O1371">
        <v>46.932462622443701</v>
      </c>
      <c r="P1371">
        <v>21.3429256594724</v>
      </c>
      <c r="Q1371">
        <v>2.1422334737943E-2</v>
      </c>
    </row>
    <row r="1372" spans="1:17" hidden="1" x14ac:dyDescent="0.3">
      <c r="A1372" t="s">
        <v>2908</v>
      </c>
      <c r="B1372" t="s">
        <v>2909</v>
      </c>
      <c r="C1372" t="str">
        <f>IFERROR(VLOOKUP(Table1[[#This Row],[Ticker]],[1]!Table2[[Symbol]:[Industry]],2,FALSE),"-")</f>
        <v>-</v>
      </c>
      <c r="D1372" t="s">
        <v>21</v>
      </c>
      <c r="E1372">
        <v>1162.59012723</v>
      </c>
      <c r="F1372">
        <v>1411.55</v>
      </c>
      <c r="G1372">
        <v>830.81845314341297</v>
      </c>
      <c r="H1372">
        <v>-13.142328772650901</v>
      </c>
      <c r="I1372">
        <v>26.200461793731101</v>
      </c>
      <c r="J1372">
        <v>-3.3358564904245598</v>
      </c>
      <c r="K1372">
        <v>1488.2245920851501</v>
      </c>
      <c r="L1372">
        <v>991.90872279644702</v>
      </c>
      <c r="M1372">
        <v>23.549738827343798</v>
      </c>
      <c r="N1372">
        <v>0.52482951930720001</v>
      </c>
      <c r="O1372">
        <v>31.8692217774786</v>
      </c>
      <c r="P1372">
        <v>890.56140350877195</v>
      </c>
    </row>
    <row r="1373" spans="1:17" hidden="1" x14ac:dyDescent="0.3">
      <c r="A1373" t="s">
        <v>2910</v>
      </c>
      <c r="B1373" t="s">
        <v>2911</v>
      </c>
      <c r="C1373" t="str">
        <f>IFERROR(VLOOKUP(Table1[[#This Row],[Ticker]],[1]!Table2[[Symbol]:[Industry]],2,FALSE),"-")</f>
        <v>-</v>
      </c>
      <c r="D1373" t="s">
        <v>51</v>
      </c>
      <c r="E1373">
        <v>1154.07936</v>
      </c>
      <c r="F1373">
        <v>230.3</v>
      </c>
      <c r="G1373">
        <v>47.989651811559902</v>
      </c>
      <c r="H1373">
        <v>-1.0224502285842001</v>
      </c>
      <c r="I1373">
        <v>25.152181056654701</v>
      </c>
      <c r="J1373">
        <v>0.13852118311490499</v>
      </c>
      <c r="K1373">
        <v>230.22058041418001</v>
      </c>
      <c r="L1373">
        <v>202.25913631416401</v>
      </c>
      <c r="M1373">
        <v>45.128853350061398</v>
      </c>
      <c r="N1373">
        <v>1.13411903508987</v>
      </c>
      <c r="O1373">
        <v>15.067303517151499</v>
      </c>
      <c r="P1373">
        <v>84.979919678714793</v>
      </c>
      <c r="Q1373">
        <v>5.0578067357722002E-2</v>
      </c>
    </row>
    <row r="1374" spans="1:17" hidden="1" x14ac:dyDescent="0.3">
      <c r="A1374" t="s">
        <v>2912</v>
      </c>
      <c r="B1374" t="s">
        <v>2913</v>
      </c>
      <c r="C1374" t="str">
        <f>IFERROR(VLOOKUP(Table1[[#This Row],[Ticker]],[1]!Table2[[Symbol]:[Industry]],2,FALSE),"-")</f>
        <v>-</v>
      </c>
      <c r="D1374" t="s">
        <v>371</v>
      </c>
      <c r="E1374">
        <v>1153.8133656499999</v>
      </c>
      <c r="F1374">
        <v>223.03</v>
      </c>
      <c r="G1374">
        <v>-14.2159728863209</v>
      </c>
      <c r="H1374">
        <v>7.3861219929124502</v>
      </c>
      <c r="I1374">
        <v>-14.743460233390101</v>
      </c>
      <c r="J1374">
        <v>3.3385223243590798</v>
      </c>
      <c r="K1374">
        <v>216.735856351688</v>
      </c>
      <c r="L1374">
        <v>215.79156206399401</v>
      </c>
      <c r="M1374">
        <v>53.150921423317797</v>
      </c>
      <c r="N1374">
        <v>1.2963965206331101</v>
      </c>
      <c r="O1374">
        <v>21.037528583598601</v>
      </c>
      <c r="P1374">
        <v>25.297752808988701</v>
      </c>
      <c r="Q1374">
        <v>6.1924678866026997E-2</v>
      </c>
    </row>
    <row r="1375" spans="1:17" hidden="1" x14ac:dyDescent="0.3">
      <c r="A1375" t="s">
        <v>2914</v>
      </c>
      <c r="B1375" t="s">
        <v>2915</v>
      </c>
      <c r="C1375" t="str">
        <f>IFERROR(VLOOKUP(Table1[[#This Row],[Ticker]],[1]!Table2[[Symbol]:[Industry]],2,FALSE),"-")</f>
        <v>-</v>
      </c>
      <c r="D1375" t="s">
        <v>212</v>
      </c>
      <c r="E1375">
        <v>1152.32125</v>
      </c>
      <c r="F1375">
        <v>106.45</v>
      </c>
      <c r="G1375">
        <v>-41.597500401818799</v>
      </c>
      <c r="H1375">
        <v>0.49801268392819997</v>
      </c>
      <c r="I1375">
        <v>-29.967847634246599</v>
      </c>
      <c r="J1375">
        <v>-6.9956939487209597</v>
      </c>
      <c r="K1375">
        <v>111.214626647945</v>
      </c>
      <c r="L1375">
        <v>111.14672764894701</v>
      </c>
      <c r="M1375">
        <v>34.866396292218397</v>
      </c>
      <c r="N1375">
        <v>2.1073253279120201</v>
      </c>
      <c r="O1375">
        <v>35.274776890558897</v>
      </c>
      <c r="P1375">
        <v>17.950138504155099</v>
      </c>
      <c r="Q1375">
        <v>2.0333063261682001E-2</v>
      </c>
    </row>
    <row r="1376" spans="1:17" hidden="1" x14ac:dyDescent="0.3">
      <c r="A1376" t="s">
        <v>2916</v>
      </c>
      <c r="B1376" t="s">
        <v>2917</v>
      </c>
      <c r="C1376" t="str">
        <f>IFERROR(VLOOKUP(Table1[[#This Row],[Ticker]],[1]!Table2[[Symbol]:[Industry]],2,FALSE),"-")</f>
        <v>-</v>
      </c>
      <c r="D1376" t="s">
        <v>539</v>
      </c>
      <c r="E1376">
        <v>1146.9812339489999</v>
      </c>
      <c r="F1376">
        <v>184.39</v>
      </c>
      <c r="G1376">
        <v>-30.644259569299201</v>
      </c>
      <c r="H1376">
        <v>-10.416834385939699</v>
      </c>
      <c r="I1376">
        <v>-19.7896771259134</v>
      </c>
      <c r="J1376">
        <v>-3.5707773511135898</v>
      </c>
      <c r="K1376">
        <v>197.60146830059401</v>
      </c>
      <c r="L1376">
        <v>201.296607338868</v>
      </c>
      <c r="M1376">
        <v>28.787384854787799</v>
      </c>
      <c r="N1376">
        <v>1.06679945160934</v>
      </c>
      <c r="O1376">
        <v>31.406258473886801</v>
      </c>
      <c r="P1376">
        <v>15.3158223889931</v>
      </c>
      <c r="Q1376">
        <v>-2.2220178666002E-2</v>
      </c>
    </row>
    <row r="1377" spans="1:17" hidden="1" x14ac:dyDescent="0.3">
      <c r="A1377" t="s">
        <v>2918</v>
      </c>
      <c r="B1377" t="s">
        <v>2919</v>
      </c>
      <c r="C1377" t="str">
        <f>IFERROR(VLOOKUP(Table1[[#This Row],[Ticker]],[1]!Table2[[Symbol]:[Industry]],2,FALSE),"-")</f>
        <v>-</v>
      </c>
      <c r="D1377" t="s">
        <v>251</v>
      </c>
      <c r="E1377">
        <v>1145.0710327500001</v>
      </c>
      <c r="F1377">
        <v>406.1</v>
      </c>
      <c r="G1377">
        <v>21.742482356096001</v>
      </c>
      <c r="H1377">
        <v>-2.3721871781696802</v>
      </c>
      <c r="I1377">
        <v>-25.615718616691201</v>
      </c>
      <c r="J1377">
        <v>-6.7831041459515502</v>
      </c>
      <c r="K1377">
        <v>413.28837187391298</v>
      </c>
      <c r="L1377">
        <v>366.56727449671399</v>
      </c>
      <c r="M1377">
        <v>33.969642158274802</v>
      </c>
      <c r="N1377">
        <v>1.94876833268502</v>
      </c>
      <c r="O1377">
        <v>29.278502831814802</v>
      </c>
      <c r="P1377">
        <v>83.299480929812603</v>
      </c>
      <c r="Q1377">
        <v>0.11424722759714299</v>
      </c>
    </row>
    <row r="1378" spans="1:17" hidden="1" x14ac:dyDescent="0.3">
      <c r="A1378" t="s">
        <v>2920</v>
      </c>
      <c r="B1378" t="s">
        <v>2921</v>
      </c>
      <c r="C1378" t="str">
        <f>IFERROR(VLOOKUP(Table1[[#This Row],[Ticker]],[1]!Table2[[Symbol]:[Industry]],2,FALSE),"-")</f>
        <v>-</v>
      </c>
      <c r="D1378" t="s">
        <v>583</v>
      </c>
      <c r="E1378">
        <v>1143.0821249999999</v>
      </c>
      <c r="F1378">
        <v>1996.65</v>
      </c>
      <c r="G1378">
        <v>9.4020957733180097</v>
      </c>
      <c r="H1378">
        <v>16.7038454553809</v>
      </c>
      <c r="I1378">
        <v>4.3999933931744204</v>
      </c>
      <c r="J1378">
        <v>-2.1034356978467499</v>
      </c>
      <c r="K1378">
        <v>1735.37057409984</v>
      </c>
      <c r="L1378">
        <v>1639.87723381414</v>
      </c>
      <c r="M1378">
        <v>61.7887361819487</v>
      </c>
      <c r="N1378">
        <v>3.1077911706036701</v>
      </c>
      <c r="O1378">
        <v>10.0668619938396</v>
      </c>
      <c r="P1378">
        <v>44.094829141558101</v>
      </c>
      <c r="Q1378">
        <v>1.6293140444257E-2</v>
      </c>
    </row>
    <row r="1379" spans="1:17" hidden="1" x14ac:dyDescent="0.3">
      <c r="A1379" t="s">
        <v>2922</v>
      </c>
      <c r="B1379" t="s">
        <v>2923</v>
      </c>
      <c r="C1379" t="str">
        <f>IFERROR(VLOOKUP(Table1[[#This Row],[Ticker]],[1]!Table2[[Symbol]:[Industry]],2,FALSE),"-")</f>
        <v>-</v>
      </c>
      <c r="D1379" t="s">
        <v>51</v>
      </c>
      <c r="E1379">
        <v>1137.616869336</v>
      </c>
      <c r="F1379">
        <v>108.38</v>
      </c>
      <c r="G1379">
        <v>-3.5045496114075001</v>
      </c>
      <c r="H1379">
        <v>0.71260800689846104</v>
      </c>
      <c r="I1379">
        <v>-18.902926935028699</v>
      </c>
      <c r="J1379">
        <v>-3.9321696390238801</v>
      </c>
      <c r="K1379">
        <v>112.03268619238401</v>
      </c>
      <c r="L1379">
        <v>110.171059863613</v>
      </c>
      <c r="M1379">
        <v>29.697513662336899</v>
      </c>
      <c r="N1379">
        <v>2.0403877119391098</v>
      </c>
      <c r="O1379">
        <v>38.032847388817103</v>
      </c>
      <c r="P1379">
        <v>40.1163542340013</v>
      </c>
      <c r="Q1379">
        <v>-2.2067331901493001E-2</v>
      </c>
    </row>
    <row r="1380" spans="1:17" hidden="1" x14ac:dyDescent="0.3">
      <c r="A1380" t="s">
        <v>2924</v>
      </c>
      <c r="B1380" t="s">
        <v>2925</v>
      </c>
      <c r="C1380" t="str">
        <f>IFERROR(VLOOKUP(Table1[[#This Row],[Ticker]],[1]!Table2[[Symbol]:[Industry]],2,FALSE),"-")</f>
        <v>-</v>
      </c>
      <c r="D1380" t="s">
        <v>136</v>
      </c>
      <c r="E1380">
        <v>1134.5828644620001</v>
      </c>
      <c r="F1380">
        <v>44.18</v>
      </c>
      <c r="G1380">
        <v>70.445359461496196</v>
      </c>
      <c r="H1380">
        <v>21.311609910644801</v>
      </c>
      <c r="I1380">
        <v>1.73650794634102</v>
      </c>
      <c r="J1380">
        <v>19.992377926652399</v>
      </c>
      <c r="K1380">
        <v>36.623147454023901</v>
      </c>
      <c r="L1380">
        <v>32.852866025563102</v>
      </c>
      <c r="M1380">
        <v>72.896620316915403</v>
      </c>
      <c r="N1380">
        <v>3.9333539275718499</v>
      </c>
      <c r="O1380">
        <v>11.8153010411951</v>
      </c>
      <c r="P1380">
        <v>95.486725663716797</v>
      </c>
      <c r="Q1380">
        <v>5.5969480823397998E-2</v>
      </c>
    </row>
    <row r="1381" spans="1:17" hidden="1" x14ac:dyDescent="0.3">
      <c r="A1381" t="s">
        <v>2926</v>
      </c>
      <c r="B1381" t="s">
        <v>2927</v>
      </c>
      <c r="C1381" t="str">
        <f>IFERROR(VLOOKUP(Table1[[#This Row],[Ticker]],[1]!Table2[[Symbol]:[Industry]],2,FALSE),"-")</f>
        <v>-</v>
      </c>
      <c r="D1381" t="s">
        <v>385</v>
      </c>
      <c r="E1381">
        <v>1132.0673300219901</v>
      </c>
      <c r="F1381">
        <v>162.78</v>
      </c>
      <c r="G1381">
        <v>-30.3640177124296</v>
      </c>
      <c r="H1381">
        <v>-4.9737002538667001</v>
      </c>
      <c r="I1381">
        <v>3.0478124075134998</v>
      </c>
      <c r="J1381">
        <v>0.60338059379605602</v>
      </c>
      <c r="K1381">
        <v>162.99750958410101</v>
      </c>
      <c r="L1381">
        <v>156.03976730105799</v>
      </c>
      <c r="M1381">
        <v>44.405165068082702</v>
      </c>
      <c r="N1381">
        <v>0.51085711992723504</v>
      </c>
      <c r="O1381">
        <v>11.807347339968</v>
      </c>
      <c r="P1381">
        <v>23.740022805017102</v>
      </c>
      <c r="Q1381">
        <v>1.2423417051063999E-2</v>
      </c>
    </row>
    <row r="1382" spans="1:17" hidden="1" x14ac:dyDescent="0.3">
      <c r="A1382" t="s">
        <v>2928</v>
      </c>
      <c r="B1382" t="s">
        <v>2929</v>
      </c>
      <c r="C1382" t="str">
        <f>IFERROR(VLOOKUP(Table1[[#This Row],[Ticker]],[1]!Table2[[Symbol]:[Industry]],2,FALSE),"-")</f>
        <v>-</v>
      </c>
      <c r="D1382" t="s">
        <v>539</v>
      </c>
      <c r="E1382">
        <v>1125.19465023</v>
      </c>
      <c r="F1382">
        <v>156.30000000000001</v>
      </c>
      <c r="G1382">
        <v>-30.144369652668399</v>
      </c>
      <c r="H1382">
        <v>7.3295473406274798</v>
      </c>
      <c r="I1382">
        <v>-35.489962173868101</v>
      </c>
      <c r="J1382">
        <v>-3.3769620223270702</v>
      </c>
      <c r="K1382">
        <v>160.89914997429301</v>
      </c>
      <c r="L1382">
        <v>162.71251758788301</v>
      </c>
      <c r="M1382">
        <v>35.0451976191654</v>
      </c>
      <c r="N1382">
        <v>1.7700823548045199</v>
      </c>
      <c r="O1382">
        <v>38.867562380038301</v>
      </c>
      <c r="P1382">
        <v>23.119338322173999</v>
      </c>
      <c r="Q1382">
        <v>6.3412160488610994E-2</v>
      </c>
    </row>
    <row r="1383" spans="1:17" hidden="1" x14ac:dyDescent="0.3">
      <c r="A1383" t="s">
        <v>2930</v>
      </c>
      <c r="B1383" t="s">
        <v>2931</v>
      </c>
      <c r="C1383" t="str">
        <f>IFERROR(VLOOKUP(Table1[[#This Row],[Ticker]],[1]!Table2[[Symbol]:[Industry]],2,FALSE),"-")</f>
        <v>-</v>
      </c>
      <c r="D1383" t="s">
        <v>310</v>
      </c>
      <c r="E1383">
        <v>1120.45115781</v>
      </c>
      <c r="F1383">
        <v>668.55</v>
      </c>
      <c r="G1383">
        <v>68.410754230992097</v>
      </c>
      <c r="H1383">
        <v>50.066114089856598</v>
      </c>
      <c r="I1383">
        <v>-10.7946790718663</v>
      </c>
      <c r="J1383">
        <v>17.578165488161499</v>
      </c>
      <c r="K1383">
        <v>506.01837758669001</v>
      </c>
      <c r="L1383">
        <v>504.74050598573598</v>
      </c>
      <c r="M1383">
        <v>91.615016387370602</v>
      </c>
      <c r="N1383">
        <v>1.8451133970240501</v>
      </c>
      <c r="O1383">
        <v>7.8453369231919803</v>
      </c>
      <c r="P1383">
        <v>102.560218148765</v>
      </c>
      <c r="Q1383">
        <v>0.185609360118272</v>
      </c>
    </row>
    <row r="1384" spans="1:17" hidden="1" x14ac:dyDescent="0.3">
      <c r="A1384" t="s">
        <v>2932</v>
      </c>
      <c r="B1384" t="s">
        <v>2933</v>
      </c>
      <c r="C1384" t="str">
        <f>IFERROR(VLOOKUP(Table1[[#This Row],[Ticker]],[1]!Table2[[Symbol]:[Industry]],2,FALSE),"-")</f>
        <v>-</v>
      </c>
      <c r="D1384" t="s">
        <v>405</v>
      </c>
      <c r="E1384">
        <v>1115.4324387899901</v>
      </c>
      <c r="F1384">
        <v>466.35</v>
      </c>
      <c r="G1384">
        <v>78.864212554923597</v>
      </c>
      <c r="H1384">
        <v>-5.9443112376754597</v>
      </c>
      <c r="I1384">
        <v>-6.5519485237119204</v>
      </c>
      <c r="J1384">
        <v>-2.65556304433228</v>
      </c>
      <c r="K1384">
        <v>466.845106790275</v>
      </c>
      <c r="L1384">
        <v>400.00840141369099</v>
      </c>
      <c r="M1384">
        <v>33.089186346473397</v>
      </c>
      <c r="N1384">
        <v>1.0863104538201001</v>
      </c>
      <c r="O1384">
        <v>15.7285300739787</v>
      </c>
      <c r="P1384">
        <v>118.84091975598299</v>
      </c>
      <c r="Q1384">
        <v>0.103260390754989</v>
      </c>
    </row>
    <row r="1385" spans="1:17" hidden="1" x14ac:dyDescent="0.3">
      <c r="A1385" t="s">
        <v>2934</v>
      </c>
      <c r="B1385" t="s">
        <v>2935</v>
      </c>
      <c r="C1385" t="str">
        <f>IFERROR(VLOOKUP(Table1[[#This Row],[Ticker]],[1]!Table2[[Symbol]:[Industry]],2,FALSE),"-")</f>
        <v>-</v>
      </c>
      <c r="D1385" t="s">
        <v>21</v>
      </c>
      <c r="E1385">
        <v>1108.8113567590001</v>
      </c>
      <c r="F1385">
        <v>200.03</v>
      </c>
      <c r="G1385">
        <v>15.833628308172299</v>
      </c>
      <c r="H1385">
        <v>-8.3985907425917397</v>
      </c>
      <c r="I1385">
        <v>7.0576471625119499</v>
      </c>
      <c r="J1385">
        <v>-9.7715714988978597</v>
      </c>
      <c r="K1385">
        <v>195.32956045320901</v>
      </c>
      <c r="L1385">
        <v>159.14227741852901</v>
      </c>
      <c r="M1385">
        <v>27.284383887590099</v>
      </c>
      <c r="N1385">
        <v>0.63211270873828596</v>
      </c>
      <c r="O1385">
        <v>26.980952857071401</v>
      </c>
      <c r="P1385">
        <v>81.022624434389101</v>
      </c>
      <c r="Q1385">
        <v>0.108571234029641</v>
      </c>
    </row>
    <row r="1386" spans="1:17" hidden="1" x14ac:dyDescent="0.3">
      <c r="A1386" t="s">
        <v>2936</v>
      </c>
      <c r="B1386" t="s">
        <v>2937</v>
      </c>
      <c r="C1386" t="str">
        <f>IFERROR(VLOOKUP(Table1[[#This Row],[Ticker]],[1]!Table2[[Symbol]:[Industry]],2,FALSE),"-")</f>
        <v>-</v>
      </c>
      <c r="D1386" t="s">
        <v>2938</v>
      </c>
      <c r="E1386">
        <v>1107.1763060000001</v>
      </c>
      <c r="F1386">
        <v>447.4</v>
      </c>
      <c r="G1386">
        <v>176.532977909143</v>
      </c>
      <c r="H1386">
        <v>8.2996642360410302</v>
      </c>
      <c r="I1386">
        <v>23.489522059686799</v>
      </c>
      <c r="J1386">
        <v>2.64763651877322E-2</v>
      </c>
      <c r="K1386">
        <v>427.03168385474902</v>
      </c>
      <c r="L1386">
        <v>339.94367842956098</v>
      </c>
      <c r="M1386">
        <v>41.273560171830802</v>
      </c>
      <c r="N1386">
        <v>1.1701631701631701</v>
      </c>
      <c r="O1386">
        <v>5.66607063030846</v>
      </c>
      <c r="P1386">
        <v>214.40618411806</v>
      </c>
    </row>
    <row r="1387" spans="1:17" hidden="1" x14ac:dyDescent="0.3">
      <c r="A1387" t="s">
        <v>2939</v>
      </c>
      <c r="B1387" t="s">
        <v>2940</v>
      </c>
      <c r="C1387" t="str">
        <f>IFERROR(VLOOKUP(Table1[[#This Row],[Ticker]],[1]!Table2[[Symbol]:[Industry]],2,FALSE),"-")</f>
        <v>-</v>
      </c>
      <c r="D1387" t="s">
        <v>296</v>
      </c>
      <c r="E1387">
        <v>1104.0673250249999</v>
      </c>
      <c r="F1387">
        <v>281.75</v>
      </c>
      <c r="G1387">
        <v>29.530574355534601</v>
      </c>
      <c r="H1387">
        <v>12.5315528446028</v>
      </c>
      <c r="I1387">
        <v>43.053975070411902</v>
      </c>
      <c r="J1387">
        <v>15.574106439563099</v>
      </c>
      <c r="K1387">
        <v>251.412538183414</v>
      </c>
      <c r="M1387">
        <v>58.928289607113797</v>
      </c>
      <c r="N1387">
        <v>2.44631609897323</v>
      </c>
      <c r="O1387">
        <v>9.6716947648624707</v>
      </c>
      <c r="P1387">
        <v>64.429530201342203</v>
      </c>
    </row>
    <row r="1388" spans="1:17" hidden="1" x14ac:dyDescent="0.3">
      <c r="A1388" t="s">
        <v>2941</v>
      </c>
      <c r="B1388" t="s">
        <v>2942</v>
      </c>
      <c r="C1388" t="str">
        <f>IFERROR(VLOOKUP(Table1[[#This Row],[Ticker]],[1]!Table2[[Symbol]:[Industry]],2,FALSE),"-")</f>
        <v>-</v>
      </c>
      <c r="D1388" t="s">
        <v>130</v>
      </c>
      <c r="E1388">
        <v>1102.2534109999999</v>
      </c>
      <c r="F1388">
        <v>865</v>
      </c>
      <c r="G1388">
        <v>761.52653085302495</v>
      </c>
      <c r="H1388">
        <v>24.602680289827799</v>
      </c>
      <c r="I1388">
        <v>112.386725653162</v>
      </c>
      <c r="J1388">
        <v>-2.4359982315551298</v>
      </c>
      <c r="K1388">
        <v>778.04607715230304</v>
      </c>
      <c r="L1388">
        <v>558.38740959777499</v>
      </c>
      <c r="M1388">
        <v>55.847190456502702</v>
      </c>
      <c r="N1388">
        <v>1.82122031438369</v>
      </c>
      <c r="O1388">
        <v>9.8439306358381398</v>
      </c>
      <c r="P1388">
        <v>835.13513513513499</v>
      </c>
      <c r="Q1388">
        <v>0.15641515262324701</v>
      </c>
    </row>
    <row r="1389" spans="1:17" hidden="1" x14ac:dyDescent="0.3">
      <c r="A1389" t="s">
        <v>2943</v>
      </c>
      <c r="B1389" t="s">
        <v>2944</v>
      </c>
      <c r="C1389" t="str">
        <f>IFERROR(VLOOKUP(Table1[[#This Row],[Ticker]],[1]!Table2[[Symbol]:[Industry]],2,FALSE),"-")</f>
        <v>-</v>
      </c>
      <c r="D1389" t="s">
        <v>46</v>
      </c>
      <c r="E1389">
        <v>1097.684091072</v>
      </c>
      <c r="F1389">
        <v>184.96</v>
      </c>
      <c r="G1389">
        <v>345.32161770037499</v>
      </c>
      <c r="H1389">
        <v>-12.308919485217199</v>
      </c>
      <c r="I1389">
        <v>51.286901642825903</v>
      </c>
      <c r="J1389">
        <v>-7.9935044914765498</v>
      </c>
      <c r="K1389">
        <v>170.61451242575299</v>
      </c>
      <c r="L1389">
        <v>124.71806483567801</v>
      </c>
      <c r="M1389">
        <v>49.186720270516503</v>
      </c>
      <c r="N1389">
        <v>0.929509919012525</v>
      </c>
      <c r="O1389">
        <v>14.430147058823501</v>
      </c>
      <c r="P1389">
        <v>450.47619047619003</v>
      </c>
      <c r="Q1389">
        <v>0.18680762105790699</v>
      </c>
    </row>
    <row r="1390" spans="1:17" hidden="1" x14ac:dyDescent="0.3">
      <c r="A1390" t="s">
        <v>2945</v>
      </c>
      <c r="B1390" t="s">
        <v>2946</v>
      </c>
      <c r="C1390" t="str">
        <f>IFERROR(VLOOKUP(Table1[[#This Row],[Ticker]],[1]!Table2[[Symbol]:[Industry]],2,FALSE),"-")</f>
        <v>-</v>
      </c>
      <c r="D1390" t="s">
        <v>196</v>
      </c>
      <c r="E1390">
        <v>1095.4485060299901</v>
      </c>
      <c r="F1390">
        <v>494.1</v>
      </c>
      <c r="G1390">
        <v>-14.978739340746399</v>
      </c>
      <c r="H1390">
        <v>-1.6264723799669201</v>
      </c>
      <c r="I1390">
        <v>-9.12399757260029</v>
      </c>
      <c r="J1390">
        <v>-2.4622864914263101</v>
      </c>
      <c r="K1390">
        <v>511.53674640682902</v>
      </c>
      <c r="L1390">
        <v>482.96289909794802</v>
      </c>
      <c r="M1390">
        <v>31.107616339363201</v>
      </c>
      <c r="N1390">
        <v>1.36302912524824</v>
      </c>
      <c r="O1390">
        <v>26.118194697429601</v>
      </c>
      <c r="P1390">
        <v>26.594926979246701</v>
      </c>
      <c r="Q1390">
        <v>3.7564971298573002E-2</v>
      </c>
    </row>
    <row r="1391" spans="1:17" hidden="1" x14ac:dyDescent="0.3">
      <c r="A1391" t="s">
        <v>2947</v>
      </c>
      <c r="B1391" t="s">
        <v>2948</v>
      </c>
      <c r="C1391" t="str">
        <f>IFERROR(VLOOKUP(Table1[[#This Row],[Ticker]],[1]!Table2[[Symbol]:[Industry]],2,FALSE),"-")</f>
        <v>-</v>
      </c>
      <c r="D1391" t="s">
        <v>583</v>
      </c>
      <c r="E1391">
        <v>1091.5896761199999</v>
      </c>
      <c r="F1391">
        <v>114.2</v>
      </c>
      <c r="G1391">
        <v>26.642781892594801</v>
      </c>
      <c r="H1391">
        <v>17.690971171642399</v>
      </c>
      <c r="I1391">
        <v>12.016627914643699</v>
      </c>
      <c r="J1391">
        <v>9.9978871325432692</v>
      </c>
      <c r="K1391">
        <v>92.9531355556975</v>
      </c>
      <c r="L1391">
        <v>83.538381059650703</v>
      </c>
      <c r="M1391">
        <v>80.159474258699404</v>
      </c>
      <c r="N1391">
        <v>3.3580615700218899</v>
      </c>
      <c r="O1391">
        <v>7.7057793345008703</v>
      </c>
      <c r="P1391">
        <v>67.571533382244994</v>
      </c>
    </row>
    <row r="1392" spans="1:17" hidden="1" x14ac:dyDescent="0.3">
      <c r="A1392" t="s">
        <v>2949</v>
      </c>
      <c r="B1392" t="s">
        <v>2950</v>
      </c>
      <c r="C1392" t="str">
        <f>IFERROR(VLOOKUP(Table1[[#This Row],[Ticker]],[1]!Table2[[Symbol]:[Industry]],2,FALSE),"-")</f>
        <v>-</v>
      </c>
      <c r="D1392" t="s">
        <v>539</v>
      </c>
      <c r="E1392">
        <v>1090.8457734799999</v>
      </c>
      <c r="F1392">
        <v>472.6</v>
      </c>
      <c r="G1392">
        <v>-19.404712245414601</v>
      </c>
      <c r="H1392">
        <v>-3.0688244781422598</v>
      </c>
      <c r="I1392">
        <v>-22.8592953038739</v>
      </c>
      <c r="J1392">
        <v>-2.2929138438986501</v>
      </c>
      <c r="K1392">
        <v>464.14286355158299</v>
      </c>
      <c r="L1392">
        <v>462.135951435923</v>
      </c>
      <c r="M1392">
        <v>41.405739758185803</v>
      </c>
      <c r="N1392">
        <v>0.90793577016059102</v>
      </c>
      <c r="O1392">
        <v>38.573846804909003</v>
      </c>
      <c r="P1392">
        <v>33.502824858757002</v>
      </c>
      <c r="Q1392">
        <v>-4.3245045235497999E-2</v>
      </c>
    </row>
    <row r="1393" spans="1:17" hidden="1" x14ac:dyDescent="0.3">
      <c r="A1393" t="s">
        <v>2951</v>
      </c>
      <c r="B1393" t="s">
        <v>2952</v>
      </c>
      <c r="C1393" t="str">
        <f>IFERROR(VLOOKUP(Table1[[#This Row],[Ticker]],[1]!Table2[[Symbol]:[Industry]],2,FALSE),"-")</f>
        <v>-</v>
      </c>
      <c r="D1393" t="s">
        <v>405</v>
      </c>
      <c r="E1393">
        <v>1082.596824</v>
      </c>
      <c r="F1393">
        <v>218.25</v>
      </c>
      <c r="G1393">
        <v>75.027636816882804</v>
      </c>
      <c r="H1393">
        <v>18.489999672609802</v>
      </c>
      <c r="I1393">
        <v>53.9526323014044</v>
      </c>
      <c r="J1393">
        <v>1.5743405243631701</v>
      </c>
      <c r="K1393">
        <v>186.16814970517001</v>
      </c>
      <c r="L1393">
        <v>146.20486016232101</v>
      </c>
      <c r="M1393">
        <v>55.552795467379802</v>
      </c>
      <c r="N1393">
        <v>0.99912526127471102</v>
      </c>
      <c r="O1393">
        <v>11.340206185567</v>
      </c>
      <c r="P1393">
        <v>146.88914027149301</v>
      </c>
      <c r="Q1393">
        <v>6.5956103559482004E-2</v>
      </c>
    </row>
    <row r="1394" spans="1:17" hidden="1" x14ac:dyDescent="0.3">
      <c r="A1394" t="s">
        <v>2953</v>
      </c>
      <c r="B1394" t="s">
        <v>2954</v>
      </c>
      <c r="C1394" t="str">
        <f>IFERROR(VLOOKUP(Table1[[#This Row],[Ticker]],[1]!Table2[[Symbol]:[Industry]],2,FALSE),"-")</f>
        <v>-</v>
      </c>
      <c r="D1394" t="s">
        <v>603</v>
      </c>
      <c r="E1394">
        <v>1076.6822850000001</v>
      </c>
      <c r="F1394">
        <v>95.21</v>
      </c>
      <c r="G1394">
        <v>-38.338032862806003</v>
      </c>
      <c r="H1394">
        <v>8.3306092566342702</v>
      </c>
      <c r="I1394">
        <v>-26.832257156453402</v>
      </c>
      <c r="J1394">
        <v>0.49037439461394999</v>
      </c>
      <c r="K1394">
        <v>94.921528467973204</v>
      </c>
      <c r="L1394">
        <v>97.089034817294902</v>
      </c>
      <c r="M1394">
        <v>41.949666388080402</v>
      </c>
      <c r="N1394">
        <v>2.1320592727460999</v>
      </c>
      <c r="O1394">
        <v>52.925112908307902</v>
      </c>
      <c r="P1394">
        <v>14.160671462829701</v>
      </c>
    </row>
    <row r="1395" spans="1:17" hidden="1" x14ac:dyDescent="0.3">
      <c r="A1395" t="s">
        <v>2955</v>
      </c>
      <c r="B1395" t="s">
        <v>2956</v>
      </c>
      <c r="C1395" t="str">
        <f>IFERROR(VLOOKUP(Table1[[#This Row],[Ticker]],[1]!Table2[[Symbol]:[Industry]],2,FALSE),"-")</f>
        <v>-</v>
      </c>
      <c r="D1395" t="s">
        <v>98</v>
      </c>
      <c r="E1395">
        <v>1075.034481528</v>
      </c>
      <c r="F1395">
        <v>220.08</v>
      </c>
      <c r="G1395">
        <v>-20.806256833384701</v>
      </c>
      <c r="H1395">
        <v>5.3366255456879701</v>
      </c>
      <c r="I1395">
        <v>-39.817632307717098</v>
      </c>
      <c r="J1395">
        <v>0.11928813778408601</v>
      </c>
      <c r="K1395">
        <v>235.07920808731299</v>
      </c>
      <c r="L1395">
        <v>268.87626252199999</v>
      </c>
      <c r="M1395">
        <v>29.534606670558901</v>
      </c>
      <c r="N1395">
        <v>3.0307970925883199</v>
      </c>
      <c r="O1395">
        <v>73.573246092329995</v>
      </c>
      <c r="P1395">
        <v>33.381818181818097</v>
      </c>
    </row>
    <row r="1396" spans="1:17" hidden="1" x14ac:dyDescent="0.3">
      <c r="A1396" t="s">
        <v>2957</v>
      </c>
      <c r="B1396" t="s">
        <v>2958</v>
      </c>
      <c r="C1396" t="str">
        <f>IFERROR(VLOOKUP(Table1[[#This Row],[Ticker]],[1]!Table2[[Symbol]:[Industry]],2,FALSE),"-")</f>
        <v>-</v>
      </c>
      <c r="D1396" t="s">
        <v>583</v>
      </c>
      <c r="E1396">
        <v>1074.0604327200001</v>
      </c>
      <c r="F1396">
        <v>65.56</v>
      </c>
      <c r="G1396">
        <v>17.604358824013602</v>
      </c>
      <c r="H1396">
        <v>-0.91080189315940496</v>
      </c>
      <c r="I1396">
        <v>-8.2353066355364408</v>
      </c>
      <c r="J1396">
        <v>-3.2839250843338199</v>
      </c>
      <c r="K1396">
        <v>62.6595627086026</v>
      </c>
      <c r="L1396">
        <v>59.333953109613702</v>
      </c>
      <c r="M1396">
        <v>48.267389293576002</v>
      </c>
      <c r="N1396">
        <v>1.9364672644112899</v>
      </c>
      <c r="O1396">
        <v>12.0347773032336</v>
      </c>
      <c r="P1396">
        <v>47.325842696629202</v>
      </c>
      <c r="Q1396">
        <v>-1.3595239319864E-2</v>
      </c>
    </row>
    <row r="1397" spans="1:17" hidden="1" x14ac:dyDescent="0.3">
      <c r="A1397" t="s">
        <v>2959</v>
      </c>
      <c r="B1397" t="s">
        <v>2960</v>
      </c>
      <c r="C1397" t="str">
        <f>IFERROR(VLOOKUP(Table1[[#This Row],[Ticker]],[1]!Table2[[Symbol]:[Industry]],2,FALSE),"-")</f>
        <v>-</v>
      </c>
      <c r="D1397" t="s">
        <v>101</v>
      </c>
      <c r="E1397">
        <v>1070.6591699999999</v>
      </c>
      <c r="F1397">
        <v>431.7</v>
      </c>
      <c r="G1397">
        <v>-9.0415587283712906</v>
      </c>
      <c r="H1397">
        <v>22.413569787500101</v>
      </c>
      <c r="I1397">
        <v>4.4818419865059704</v>
      </c>
      <c r="J1397">
        <v>-18.2018450655167</v>
      </c>
      <c r="M1397">
        <v>38.015591733445099</v>
      </c>
      <c r="O1397">
        <v>36.194116284456797</v>
      </c>
      <c r="P1397">
        <v>19.584487534626</v>
      </c>
    </row>
    <row r="1398" spans="1:17" hidden="1" x14ac:dyDescent="0.3">
      <c r="A1398" t="s">
        <v>2961</v>
      </c>
      <c r="B1398" t="s">
        <v>2962</v>
      </c>
      <c r="C1398" t="str">
        <f>IFERROR(VLOOKUP(Table1[[#This Row],[Ticker]],[1]!Table2[[Symbol]:[Industry]],2,FALSE),"-")</f>
        <v>-</v>
      </c>
      <c r="D1398" t="s">
        <v>265</v>
      </c>
      <c r="E1398">
        <v>1068.25769752</v>
      </c>
      <c r="F1398">
        <v>915.85</v>
      </c>
      <c r="G1398">
        <v>15.5600984843738</v>
      </c>
      <c r="H1398">
        <v>-4.7404042468896401</v>
      </c>
      <c r="I1398">
        <v>-9.7454876728045594</v>
      </c>
      <c r="J1398">
        <v>-1.0945037646373501</v>
      </c>
      <c r="K1398">
        <v>959.58905750297401</v>
      </c>
      <c r="L1398">
        <v>890.08453208915898</v>
      </c>
      <c r="M1398">
        <v>30.990629756730101</v>
      </c>
      <c r="N1398">
        <v>1.5175197347779099</v>
      </c>
      <c r="O1398">
        <v>20.658404760604899</v>
      </c>
      <c r="P1398">
        <v>41.992248062015499</v>
      </c>
      <c r="Q1398">
        <v>5.5402975763732001E-2</v>
      </c>
    </row>
    <row r="1399" spans="1:17" hidden="1" x14ac:dyDescent="0.3">
      <c r="A1399" t="s">
        <v>2963</v>
      </c>
      <c r="B1399" t="s">
        <v>2964</v>
      </c>
      <c r="C1399" t="str">
        <f>IFERROR(VLOOKUP(Table1[[#This Row],[Ticker]],[1]!Table2[[Symbol]:[Industry]],2,FALSE),"-")</f>
        <v>-</v>
      </c>
      <c r="D1399" t="s">
        <v>296</v>
      </c>
      <c r="E1399">
        <v>1067.0165210549901</v>
      </c>
      <c r="F1399">
        <v>386.95</v>
      </c>
      <c r="G1399">
        <v>-50.7259114768515</v>
      </c>
      <c r="H1399">
        <v>-7.41236637393758</v>
      </c>
      <c r="I1399">
        <v>-27.078358907666701</v>
      </c>
      <c r="J1399">
        <v>-0.303590148438737</v>
      </c>
      <c r="K1399">
        <v>403.40007851376203</v>
      </c>
      <c r="L1399">
        <v>437.88429583977302</v>
      </c>
      <c r="M1399">
        <v>37.551469056033298</v>
      </c>
      <c r="N1399">
        <v>0.89312813647855505</v>
      </c>
      <c r="O1399">
        <v>42.111383899728601</v>
      </c>
      <c r="P1399">
        <v>5.1208910622113404</v>
      </c>
      <c r="Q1399">
        <v>-0.14564665150207001</v>
      </c>
    </row>
    <row r="1400" spans="1:17" hidden="1" x14ac:dyDescent="0.3">
      <c r="A1400" t="s">
        <v>2965</v>
      </c>
      <c r="B1400" t="s">
        <v>2966</v>
      </c>
      <c r="C1400" t="str">
        <f>IFERROR(VLOOKUP(Table1[[#This Row],[Ticker]],[1]!Table2[[Symbol]:[Industry]],2,FALSE),"-")</f>
        <v>-</v>
      </c>
      <c r="D1400" t="s">
        <v>265</v>
      </c>
      <c r="E1400">
        <v>1065.2719999999999</v>
      </c>
      <c r="F1400">
        <v>2048.6</v>
      </c>
      <c r="G1400">
        <v>60.184112225142201</v>
      </c>
      <c r="H1400">
        <v>15.824114718408101</v>
      </c>
      <c r="I1400">
        <v>18.621352014655901</v>
      </c>
      <c r="J1400">
        <v>11.0212781320483</v>
      </c>
      <c r="K1400">
        <v>1646.2579094743801</v>
      </c>
      <c r="L1400">
        <v>1366.75196999747</v>
      </c>
      <c r="M1400">
        <v>84.930713677874294</v>
      </c>
      <c r="N1400">
        <v>1.0018633192083899</v>
      </c>
      <c r="O1400">
        <v>11.344332715024899</v>
      </c>
      <c r="P1400">
        <v>118.855830350942</v>
      </c>
      <c r="Q1400">
        <v>5.4810870086184002E-2</v>
      </c>
    </row>
    <row r="1401" spans="1:17" hidden="1" x14ac:dyDescent="0.3">
      <c r="A1401" t="s">
        <v>2967</v>
      </c>
      <c r="B1401" t="s">
        <v>2968</v>
      </c>
      <c r="C1401" t="str">
        <f>IFERROR(VLOOKUP(Table1[[#This Row],[Ticker]],[1]!Table2[[Symbol]:[Industry]],2,FALSE),"-")</f>
        <v>-</v>
      </c>
      <c r="D1401" t="s">
        <v>465</v>
      </c>
      <c r="E1401">
        <v>1065.094494255</v>
      </c>
      <c r="F1401">
        <v>6.39</v>
      </c>
      <c r="G1401">
        <v>-73.701962881239893</v>
      </c>
      <c r="H1401">
        <v>-14.335552431389299</v>
      </c>
      <c r="I1401">
        <v>-76.938633946587302</v>
      </c>
      <c r="J1401">
        <v>-8.2544760157646397</v>
      </c>
      <c r="K1401">
        <v>8.6160916638974907</v>
      </c>
      <c r="L1401">
        <v>11.968854414996599</v>
      </c>
      <c r="M1401">
        <v>29.949526699791502</v>
      </c>
      <c r="N1401">
        <v>2.2101297992002502</v>
      </c>
      <c r="O1401">
        <v>236.46322378716701</v>
      </c>
      <c r="P1401">
        <v>0.62992125984251401</v>
      </c>
    </row>
    <row r="1402" spans="1:17" hidden="1" x14ac:dyDescent="0.3">
      <c r="A1402" t="s">
        <v>2969</v>
      </c>
      <c r="B1402" t="s">
        <v>2970</v>
      </c>
      <c r="C1402" t="str">
        <f>IFERROR(VLOOKUP(Table1[[#This Row],[Ticker]],[1]!Table2[[Symbol]:[Industry]],2,FALSE),"-")</f>
        <v>-</v>
      </c>
      <c r="D1402" t="s">
        <v>299</v>
      </c>
      <c r="E1402">
        <v>1064.568541802</v>
      </c>
      <c r="F1402">
        <v>20.260000000000002</v>
      </c>
      <c r="G1402">
        <v>70.944051229537806</v>
      </c>
      <c r="H1402">
        <v>-2.5401683853441499</v>
      </c>
      <c r="I1402">
        <v>-52.973605751737097</v>
      </c>
      <c r="J1402">
        <v>-4.1051572146747199</v>
      </c>
      <c r="K1402">
        <v>21.285260650152601</v>
      </c>
      <c r="L1402">
        <v>19.309782549811501</v>
      </c>
      <c r="M1402">
        <v>30.688240953302699</v>
      </c>
      <c r="N1402">
        <v>1.47724045964963</v>
      </c>
      <c r="O1402">
        <v>105.57749259624801</v>
      </c>
      <c r="P1402">
        <v>130.22727272727201</v>
      </c>
      <c r="Q1402">
        <v>9.4163670042234998E-2</v>
      </c>
    </row>
    <row r="1403" spans="1:17" hidden="1" x14ac:dyDescent="0.3">
      <c r="A1403" t="s">
        <v>2971</v>
      </c>
      <c r="B1403" t="s">
        <v>2972</v>
      </c>
      <c r="C1403" t="str">
        <f>IFERROR(VLOOKUP(Table1[[#This Row],[Ticker]],[1]!Table2[[Symbol]:[Industry]],2,FALSE),"-")</f>
        <v>-</v>
      </c>
      <c r="D1403" t="s">
        <v>2973</v>
      </c>
      <c r="E1403">
        <v>1062.28723178</v>
      </c>
      <c r="F1403">
        <v>164.59</v>
      </c>
      <c r="G1403">
        <v>-70.212136222377694</v>
      </c>
      <c r="H1403">
        <v>-6.8220099586231298</v>
      </c>
      <c r="I1403">
        <v>-44.5834119944072</v>
      </c>
      <c r="J1403">
        <v>-0.46212138993973001</v>
      </c>
      <c r="K1403">
        <v>167.715480699469</v>
      </c>
      <c r="M1403">
        <v>58.274904406466099</v>
      </c>
      <c r="N1403">
        <v>1.1222426209112</v>
      </c>
      <c r="O1403">
        <v>97.3388419709581</v>
      </c>
      <c r="P1403">
        <v>13.353994490358099</v>
      </c>
    </row>
    <row r="1404" spans="1:17" hidden="1" x14ac:dyDescent="0.3">
      <c r="A1404" t="s">
        <v>2974</v>
      </c>
      <c r="B1404" t="s">
        <v>2975</v>
      </c>
      <c r="C1404" t="str">
        <f>IFERROR(VLOOKUP(Table1[[#This Row],[Ticker]],[1]!Table2[[Symbol]:[Industry]],2,FALSE),"-")</f>
        <v>-</v>
      </c>
      <c r="D1404" t="s">
        <v>51</v>
      </c>
      <c r="E1404">
        <v>1061.88515069</v>
      </c>
      <c r="F1404">
        <v>826.55</v>
      </c>
      <c r="G1404">
        <v>62.543313478608901</v>
      </c>
      <c r="H1404">
        <v>-2.3835874093101599</v>
      </c>
      <c r="I1404">
        <v>10.4598837328465</v>
      </c>
      <c r="J1404">
        <v>-3.7260037935424202</v>
      </c>
      <c r="K1404">
        <v>794.26736577288602</v>
      </c>
      <c r="L1404">
        <v>672.43867372781301</v>
      </c>
      <c r="M1404">
        <v>48.449897575169501</v>
      </c>
      <c r="N1404">
        <v>1.2195976806358799</v>
      </c>
      <c r="O1404">
        <v>14.941624826084301</v>
      </c>
      <c r="P1404">
        <v>96.821050125014807</v>
      </c>
      <c r="Q1404">
        <v>9.6184832910581997E-2</v>
      </c>
    </row>
    <row r="1405" spans="1:17" hidden="1" x14ac:dyDescent="0.3">
      <c r="A1405" t="s">
        <v>2976</v>
      </c>
      <c r="B1405" t="s">
        <v>2977</v>
      </c>
      <c r="C1405" t="str">
        <f>IFERROR(VLOOKUP(Table1[[#This Row],[Ticker]],[1]!Table2[[Symbol]:[Industry]],2,FALSE),"-")</f>
        <v>-</v>
      </c>
      <c r="D1405" t="s">
        <v>539</v>
      </c>
      <c r="E1405">
        <v>1058.669585785</v>
      </c>
      <c r="F1405">
        <v>983.15</v>
      </c>
      <c r="G1405">
        <v>142.92837742680899</v>
      </c>
      <c r="H1405">
        <v>-23.9753154914725</v>
      </c>
      <c r="I1405">
        <v>-30.3291193972894</v>
      </c>
      <c r="J1405">
        <v>-5.5493172681638097</v>
      </c>
      <c r="K1405">
        <v>1338.20651846838</v>
      </c>
      <c r="L1405">
        <v>1195.1996032801201</v>
      </c>
      <c r="M1405">
        <v>20.9034564603548</v>
      </c>
      <c r="N1405">
        <v>1.4134041141340401</v>
      </c>
      <c r="O1405">
        <v>124.726643950567</v>
      </c>
      <c r="P1405">
        <v>205.89607965152399</v>
      </c>
      <c r="Q1405">
        <v>0.22098163502971499</v>
      </c>
    </row>
    <row r="1406" spans="1:17" hidden="1" x14ac:dyDescent="0.3">
      <c r="A1406" t="s">
        <v>2978</v>
      </c>
      <c r="B1406" t="s">
        <v>2979</v>
      </c>
      <c r="C1406" t="str">
        <f>IFERROR(VLOOKUP(Table1[[#This Row],[Ticker]],[1]!Table2[[Symbol]:[Industry]],2,FALSE),"-")</f>
        <v>-</v>
      </c>
      <c r="D1406" t="s">
        <v>161</v>
      </c>
      <c r="E1406">
        <v>1057.4136000000001</v>
      </c>
      <c r="F1406">
        <v>431.95</v>
      </c>
      <c r="G1406">
        <v>68.408430995019103</v>
      </c>
      <c r="H1406">
        <v>-6.0667626224721598</v>
      </c>
      <c r="I1406">
        <v>81.9318317098964</v>
      </c>
      <c r="J1406">
        <v>0.34078200376114998</v>
      </c>
      <c r="M1406">
        <v>27.331208251524501</v>
      </c>
      <c r="O1406">
        <v>28.487093413589498</v>
      </c>
      <c r="P1406">
        <v>111.947988223748</v>
      </c>
    </row>
    <row r="1407" spans="1:17" hidden="1" x14ac:dyDescent="0.3">
      <c r="A1407" t="s">
        <v>2980</v>
      </c>
      <c r="B1407" t="s">
        <v>2981</v>
      </c>
      <c r="C1407" t="str">
        <f>IFERROR(VLOOKUP(Table1[[#This Row],[Ticker]],[1]!Table2[[Symbol]:[Industry]],2,FALSE),"-")</f>
        <v>-</v>
      </c>
      <c r="D1407" t="s">
        <v>299</v>
      </c>
      <c r="E1407">
        <v>1055.7715866000001</v>
      </c>
      <c r="F1407">
        <v>720.15</v>
      </c>
      <c r="G1407">
        <v>476.22945993526298</v>
      </c>
      <c r="H1407">
        <v>-3.0547073914578302</v>
      </c>
      <c r="I1407">
        <v>177.84753794285299</v>
      </c>
      <c r="J1407">
        <v>3.3678926182136499</v>
      </c>
      <c r="K1407">
        <v>678.309150043214</v>
      </c>
      <c r="L1407">
        <v>464.44688338100298</v>
      </c>
      <c r="M1407">
        <v>49.087462092139397</v>
      </c>
      <c r="N1407">
        <v>0.43180074611831998</v>
      </c>
      <c r="O1407">
        <v>13.3791571200444</v>
      </c>
      <c r="P1407">
        <v>514.98719043552501</v>
      </c>
      <c r="Q1407">
        <v>0.24682490481409</v>
      </c>
    </row>
    <row r="1408" spans="1:17" hidden="1" x14ac:dyDescent="0.3">
      <c r="A1408" t="s">
        <v>2982</v>
      </c>
      <c r="B1408" t="s">
        <v>2983</v>
      </c>
      <c r="C1408" t="str">
        <f>IFERROR(VLOOKUP(Table1[[#This Row],[Ticker]],[1]!Table2[[Symbol]:[Industry]],2,FALSE),"-")</f>
        <v>-</v>
      </c>
      <c r="D1408" t="s">
        <v>75</v>
      </c>
      <c r="E1408">
        <v>1053.9240070000001</v>
      </c>
      <c r="F1408">
        <v>233</v>
      </c>
      <c r="G1408">
        <v>-4.77738864157641</v>
      </c>
      <c r="H1408">
        <v>-6.9654690121232701</v>
      </c>
      <c r="I1408">
        <v>-14.4417715747641</v>
      </c>
      <c r="J1408">
        <v>2.2209956823485602</v>
      </c>
      <c r="K1408">
        <v>230.705227025905</v>
      </c>
      <c r="L1408">
        <v>220.05410620627799</v>
      </c>
      <c r="M1408">
        <v>48.370396371862697</v>
      </c>
      <c r="N1408">
        <v>0.92285713374362099</v>
      </c>
      <c r="O1408">
        <v>11.587982832618</v>
      </c>
      <c r="P1408">
        <v>29.4444444444444</v>
      </c>
      <c r="Q1408">
        <v>-5.3341398092036002E-2</v>
      </c>
    </row>
    <row r="1409" spans="1:17" hidden="1" x14ac:dyDescent="0.3">
      <c r="A1409" t="s">
        <v>2984</v>
      </c>
      <c r="B1409" t="s">
        <v>2985</v>
      </c>
      <c r="C1409" t="str">
        <f>IFERROR(VLOOKUP(Table1[[#This Row],[Ticker]],[1]!Table2[[Symbol]:[Industry]],2,FALSE),"-")</f>
        <v>-</v>
      </c>
      <c r="D1409" t="s">
        <v>21</v>
      </c>
      <c r="E1409">
        <v>1052.8893539999999</v>
      </c>
      <c r="F1409">
        <v>414</v>
      </c>
      <c r="G1409">
        <v>222.068453143413</v>
      </c>
      <c r="H1409">
        <v>22.9335936720646</v>
      </c>
      <c r="I1409">
        <v>63.994995219547199</v>
      </c>
      <c r="J1409">
        <v>-2.8347650088638798</v>
      </c>
      <c r="K1409">
        <v>350.87629874633399</v>
      </c>
      <c r="L1409">
        <v>269.71889993724</v>
      </c>
      <c r="M1409">
        <v>54.790525940752801</v>
      </c>
      <c r="N1409">
        <v>1.03152208324642</v>
      </c>
      <c r="O1409">
        <v>11.1111111111111</v>
      </c>
      <c r="P1409">
        <v>247.89915966386499</v>
      </c>
      <c r="Q1409">
        <v>0.11223659289928201</v>
      </c>
    </row>
    <row r="1410" spans="1:17" hidden="1" x14ac:dyDescent="0.3">
      <c r="A1410" t="s">
        <v>2986</v>
      </c>
      <c r="B1410" t="s">
        <v>2987</v>
      </c>
      <c r="C1410" t="str">
        <f>IFERROR(VLOOKUP(Table1[[#This Row],[Ticker]],[1]!Table2[[Symbol]:[Industry]],2,FALSE),"-")</f>
        <v>-</v>
      </c>
      <c r="D1410" t="s">
        <v>24</v>
      </c>
      <c r="E1410">
        <v>1051.012196936</v>
      </c>
      <c r="F1410">
        <v>41.54</v>
      </c>
      <c r="G1410">
        <v>74.408120601845695</v>
      </c>
      <c r="H1410">
        <v>3.2779421572841598</v>
      </c>
      <c r="I1410">
        <v>-19.6889236795062</v>
      </c>
      <c r="J1410">
        <v>3.8479461295640598</v>
      </c>
      <c r="K1410">
        <v>42.658303189830498</v>
      </c>
      <c r="L1410">
        <v>38.933983836829803</v>
      </c>
      <c r="M1410">
        <v>40.862785311126402</v>
      </c>
      <c r="N1410">
        <v>2.16601887495495</v>
      </c>
      <c r="O1410">
        <v>42.0317766008666</v>
      </c>
      <c r="P1410">
        <v>99.711538461538396</v>
      </c>
      <c r="Q1410">
        <v>9.0588752851160997E-2</v>
      </c>
    </row>
    <row r="1411" spans="1:17" hidden="1" x14ac:dyDescent="0.3">
      <c r="A1411" t="s">
        <v>2988</v>
      </c>
      <c r="B1411" t="s">
        <v>2989</v>
      </c>
      <c r="C1411" t="str">
        <f>IFERROR(VLOOKUP(Table1[[#This Row],[Ticker]],[1]!Table2[[Symbol]:[Industry]],2,FALSE),"-")</f>
        <v>-</v>
      </c>
      <c r="D1411" t="s">
        <v>701</v>
      </c>
      <c r="E1411">
        <v>1048.620750884</v>
      </c>
      <c r="F1411">
        <v>49.42</v>
      </c>
      <c r="G1411">
        <v>-10.877370784351699</v>
      </c>
      <c r="H1411">
        <v>-14.3310507638245</v>
      </c>
      <c r="I1411">
        <v>-22.093658509200399</v>
      </c>
      <c r="J1411">
        <v>-5.6885717766673602</v>
      </c>
      <c r="K1411">
        <v>53.184923726974802</v>
      </c>
      <c r="L1411">
        <v>49.591663881595103</v>
      </c>
      <c r="M1411">
        <v>22.727552103784799</v>
      </c>
      <c r="N1411">
        <v>0.34395749280663801</v>
      </c>
      <c r="O1411">
        <v>25.859975718332599</v>
      </c>
      <c r="P1411">
        <v>22.935323383084501</v>
      </c>
      <c r="Q1411">
        <v>4.0983676308119998E-2</v>
      </c>
    </row>
    <row r="1412" spans="1:17" hidden="1" x14ac:dyDescent="0.3">
      <c r="A1412" t="s">
        <v>2990</v>
      </c>
      <c r="B1412" t="s">
        <v>2991</v>
      </c>
      <c r="C1412" t="str">
        <f>IFERROR(VLOOKUP(Table1[[#This Row],[Ticker]],[1]!Table2[[Symbol]:[Industry]],2,FALSE),"-")</f>
        <v>-</v>
      </c>
      <c r="D1412" t="s">
        <v>533</v>
      </c>
      <c r="E1412">
        <v>1047.211022832</v>
      </c>
      <c r="F1412">
        <v>89.57</v>
      </c>
      <c r="G1412">
        <v>98.313844948886398</v>
      </c>
      <c r="H1412">
        <v>4.9672004496594102</v>
      </c>
      <c r="I1412">
        <v>1.2764798916935101</v>
      </c>
      <c r="J1412">
        <v>-1.3275942953345401</v>
      </c>
      <c r="K1412">
        <v>87.157515228904799</v>
      </c>
      <c r="L1412">
        <v>72.441146570117596</v>
      </c>
      <c r="M1412">
        <v>42.2165668974745</v>
      </c>
      <c r="N1412">
        <v>0.60020698578465803</v>
      </c>
      <c r="O1412">
        <v>20.129507647649799</v>
      </c>
      <c r="P1412">
        <v>144.46418949263099</v>
      </c>
      <c r="Q1412">
        <v>6.8431048285654994E-2</v>
      </c>
    </row>
    <row r="1413" spans="1:17" hidden="1" x14ac:dyDescent="0.3">
      <c r="A1413" t="s">
        <v>2992</v>
      </c>
      <c r="B1413" t="s">
        <v>2993</v>
      </c>
      <c r="C1413" t="str">
        <f>IFERROR(VLOOKUP(Table1[[#This Row],[Ticker]],[1]!Table2[[Symbol]:[Industry]],2,FALSE),"-")</f>
        <v>-</v>
      </c>
      <c r="D1413" t="s">
        <v>116</v>
      </c>
      <c r="E1413">
        <v>1046.951823246</v>
      </c>
      <c r="F1413">
        <v>143.43</v>
      </c>
      <c r="G1413">
        <v>-48.403097908807901</v>
      </c>
      <c r="H1413">
        <v>-5.15804629917581</v>
      </c>
      <c r="I1413">
        <v>-11.2020523382173</v>
      </c>
      <c r="J1413">
        <v>1.16759903942298</v>
      </c>
      <c r="K1413">
        <v>150.73038279975501</v>
      </c>
      <c r="L1413">
        <v>153.75144789224299</v>
      </c>
      <c r="M1413">
        <v>32.253278963625398</v>
      </c>
      <c r="N1413">
        <v>1.64431838961334</v>
      </c>
      <c r="O1413">
        <v>54.918775709405203</v>
      </c>
      <c r="P1413">
        <v>13.562945368171</v>
      </c>
      <c r="Q1413">
        <v>4.987031405345E-2</v>
      </c>
    </row>
    <row r="1414" spans="1:17" hidden="1" x14ac:dyDescent="0.3">
      <c r="A1414" t="s">
        <v>2994</v>
      </c>
      <c r="B1414" t="s">
        <v>2995</v>
      </c>
      <c r="C1414" t="str">
        <f>IFERROR(VLOOKUP(Table1[[#This Row],[Ticker]],[1]!Table2[[Symbol]:[Industry]],2,FALSE),"-")</f>
        <v>-</v>
      </c>
      <c r="D1414" t="s">
        <v>432</v>
      </c>
      <c r="E1414">
        <v>1045.565267916</v>
      </c>
      <c r="F1414">
        <v>82.42</v>
      </c>
      <c r="G1414">
        <v>-6.8633874424195502</v>
      </c>
      <c r="H1414">
        <v>35.912356184316799</v>
      </c>
      <c r="I1414">
        <v>26.665817866875798</v>
      </c>
      <c r="J1414">
        <v>15.6217144604258</v>
      </c>
      <c r="K1414">
        <v>63.822859474106302</v>
      </c>
      <c r="L1414">
        <v>64.134659296765705</v>
      </c>
      <c r="M1414">
        <v>92.057374380085406</v>
      </c>
      <c r="N1414">
        <v>3.08358409948488</v>
      </c>
      <c r="O1414">
        <v>18.9031788400873</v>
      </c>
      <c r="P1414">
        <v>76.866952789699496</v>
      </c>
      <c r="Q1414">
        <v>5.0518567300160001E-2</v>
      </c>
    </row>
    <row r="1415" spans="1:17" hidden="1" x14ac:dyDescent="0.3">
      <c r="A1415" t="s">
        <v>2996</v>
      </c>
      <c r="B1415" t="s">
        <v>2997</v>
      </c>
      <c r="C1415" t="str">
        <f>IFERROR(VLOOKUP(Table1[[#This Row],[Ticker]],[1]!Table2[[Symbol]:[Industry]],2,FALSE),"-")</f>
        <v>-</v>
      </c>
      <c r="D1415" t="s">
        <v>533</v>
      </c>
      <c r="E1415">
        <v>1040.7481207200001</v>
      </c>
      <c r="F1415">
        <v>299.10000000000002</v>
      </c>
      <c r="G1415">
        <v>46.4526682344802</v>
      </c>
      <c r="H1415">
        <v>-1.1467892536306099</v>
      </c>
      <c r="I1415">
        <v>2.6353076885960198</v>
      </c>
      <c r="J1415">
        <v>-3.5211426824313201</v>
      </c>
      <c r="K1415">
        <v>291.01949194362197</v>
      </c>
      <c r="L1415">
        <v>252.871099754319</v>
      </c>
      <c r="M1415">
        <v>43.409187825915502</v>
      </c>
      <c r="N1415">
        <v>0.65535442565563795</v>
      </c>
      <c r="O1415">
        <v>12.7214978268137</v>
      </c>
      <c r="P1415">
        <v>75.4252199413489</v>
      </c>
      <c r="Q1415">
        <v>1.970619982802E-2</v>
      </c>
    </row>
    <row r="1416" spans="1:17" hidden="1" x14ac:dyDescent="0.3">
      <c r="A1416" t="s">
        <v>2998</v>
      </c>
      <c r="B1416" t="s">
        <v>2999</v>
      </c>
      <c r="C1416" t="str">
        <f>IFERROR(VLOOKUP(Table1[[#This Row],[Ticker]],[1]!Table2[[Symbol]:[Industry]],2,FALSE),"-")</f>
        <v>-</v>
      </c>
      <c r="D1416" t="s">
        <v>385</v>
      </c>
      <c r="E1416">
        <v>1038.59090608</v>
      </c>
      <c r="F1416">
        <v>307.3</v>
      </c>
      <c r="G1416">
        <v>36.332511189539296</v>
      </c>
      <c r="H1416">
        <v>3.9487363914620701</v>
      </c>
      <c r="I1416">
        <v>20.610893418265299</v>
      </c>
      <c r="J1416">
        <v>-2.8651969757331699</v>
      </c>
      <c r="K1416">
        <v>289.80437083921299</v>
      </c>
      <c r="L1416">
        <v>251.21264178488499</v>
      </c>
      <c r="M1416">
        <v>37.156530187758399</v>
      </c>
      <c r="N1416">
        <v>1.45029610426032</v>
      </c>
      <c r="O1416">
        <v>15.3237878294825</v>
      </c>
      <c r="P1416">
        <v>60.010413954699303</v>
      </c>
    </row>
    <row r="1417" spans="1:17" hidden="1" x14ac:dyDescent="0.3">
      <c r="A1417" t="s">
        <v>3000</v>
      </c>
      <c r="B1417" t="s">
        <v>3001</v>
      </c>
      <c r="C1417" t="str">
        <f>IFERROR(VLOOKUP(Table1[[#This Row],[Ticker]],[1]!Table2[[Symbol]:[Industry]],2,FALSE),"-")</f>
        <v>-</v>
      </c>
      <c r="D1417" t="s">
        <v>121</v>
      </c>
      <c r="E1417">
        <v>1038.17207424</v>
      </c>
      <c r="F1417">
        <v>348.6</v>
      </c>
      <c r="G1417">
        <v>109.696757964564</v>
      </c>
      <c r="H1417">
        <v>-9.3301785085237299</v>
      </c>
      <c r="I1417">
        <v>20.958346004887499</v>
      </c>
      <c r="J1417">
        <v>-6.5728222689946101</v>
      </c>
      <c r="K1417">
        <v>362.11840997336299</v>
      </c>
      <c r="L1417">
        <v>291.59308895285898</v>
      </c>
      <c r="M1417">
        <v>25.6097299855508</v>
      </c>
      <c r="N1417">
        <v>0.56395566059923796</v>
      </c>
      <c r="O1417">
        <v>21.457257601835899</v>
      </c>
      <c r="P1417">
        <v>156.13519470977201</v>
      </c>
      <c r="Q1417">
        <v>8.7435108750729004E-2</v>
      </c>
    </row>
    <row r="1418" spans="1:17" hidden="1" x14ac:dyDescent="0.3">
      <c r="A1418" t="s">
        <v>3002</v>
      </c>
      <c r="B1418" t="s">
        <v>3003</v>
      </c>
      <c r="C1418" t="str">
        <f>IFERROR(VLOOKUP(Table1[[#This Row],[Ticker]],[1]!Table2[[Symbol]:[Industry]],2,FALSE),"-")</f>
        <v>-</v>
      </c>
      <c r="D1418" t="s">
        <v>2206</v>
      </c>
      <c r="E1418">
        <v>1038.0535345399901</v>
      </c>
      <c r="F1418">
        <v>1021.7</v>
      </c>
      <c r="G1418">
        <v>383.33534918666697</v>
      </c>
      <c r="H1418">
        <v>-17.650525755232401</v>
      </c>
      <c r="I1418">
        <v>51.009501840705497</v>
      </c>
      <c r="J1418">
        <v>-9.4685975264378897</v>
      </c>
      <c r="K1418">
        <v>1110.224597746</v>
      </c>
      <c r="L1418">
        <v>737.99906374212503</v>
      </c>
      <c r="M1418">
        <v>21.2354252981484</v>
      </c>
      <c r="N1418">
        <v>0.616321394868107</v>
      </c>
      <c r="O1418">
        <v>37.026524420084101</v>
      </c>
      <c r="P1418">
        <v>427.19298245613999</v>
      </c>
    </row>
    <row r="1419" spans="1:17" hidden="1" x14ac:dyDescent="0.3">
      <c r="A1419" t="s">
        <v>3004</v>
      </c>
      <c r="B1419" t="s">
        <v>3005</v>
      </c>
      <c r="C1419" t="str">
        <f>IFERROR(VLOOKUP(Table1[[#This Row],[Ticker]],[1]!Table2[[Symbol]:[Industry]],2,FALSE),"-")</f>
        <v>-</v>
      </c>
      <c r="D1419" t="s">
        <v>701</v>
      </c>
      <c r="E1419">
        <v>1034.3852999999999</v>
      </c>
      <c r="F1419">
        <v>108.94</v>
      </c>
      <c r="G1419">
        <v>153.89459083302799</v>
      </c>
      <c r="H1419">
        <v>-7.0612332379636999</v>
      </c>
      <c r="I1419">
        <v>37.213657357617699</v>
      </c>
      <c r="J1419">
        <v>-4.2899494143394397E-2</v>
      </c>
      <c r="K1419">
        <v>112.044150856391</v>
      </c>
      <c r="L1419">
        <v>82.813749098728593</v>
      </c>
      <c r="M1419">
        <v>23.5484896121799</v>
      </c>
      <c r="N1419">
        <v>0.30672486294407902</v>
      </c>
      <c r="O1419">
        <v>25.298329355608502</v>
      </c>
      <c r="P1419">
        <v>165.70731707317</v>
      </c>
      <c r="Q1419">
        <v>8.8885953092572995E-2</v>
      </c>
    </row>
    <row r="1420" spans="1:17" hidden="1" x14ac:dyDescent="0.3">
      <c r="A1420" t="s">
        <v>3006</v>
      </c>
      <c r="B1420" t="s">
        <v>3007</v>
      </c>
      <c r="C1420" t="str">
        <f>IFERROR(VLOOKUP(Table1[[#This Row],[Ticker]],[1]!Table2[[Symbol]:[Industry]],2,FALSE),"-")</f>
        <v>-</v>
      </c>
      <c r="D1420" t="s">
        <v>560</v>
      </c>
      <c r="E1420">
        <v>1028.4968249599999</v>
      </c>
      <c r="F1420">
        <v>405.35</v>
      </c>
      <c r="G1420">
        <v>27832.2408669365</v>
      </c>
      <c r="H1420">
        <v>49.8239692992803</v>
      </c>
      <c r="I1420">
        <v>826.73504092526503</v>
      </c>
      <c r="J1420">
        <v>11.676059965443899</v>
      </c>
      <c r="K1420">
        <v>271.74243348043399</v>
      </c>
      <c r="L1420">
        <v>125.732264387421</v>
      </c>
      <c r="M1420">
        <v>99.9967187398166</v>
      </c>
      <c r="N1420">
        <v>0.95675582228149403</v>
      </c>
      <c r="O1420">
        <v>0</v>
      </c>
      <c r="P1420">
        <v>32328</v>
      </c>
      <c r="Q1420">
        <v>0.25887597899107401</v>
      </c>
    </row>
    <row r="1421" spans="1:17" hidden="1" x14ac:dyDescent="0.3">
      <c r="A1421" t="s">
        <v>3008</v>
      </c>
      <c r="B1421" t="s">
        <v>3009</v>
      </c>
      <c r="C1421" t="str">
        <f>IFERROR(VLOOKUP(Table1[[#This Row],[Ticker]],[1]!Table2[[Symbol]:[Industry]],2,FALSE),"-")</f>
        <v>-</v>
      </c>
      <c r="D1421" t="s">
        <v>533</v>
      </c>
      <c r="E1421">
        <v>1024.1225824000001</v>
      </c>
      <c r="F1421">
        <v>6111.1</v>
      </c>
      <c r="G1421">
        <v>95.537564286229795</v>
      </c>
      <c r="H1421">
        <v>-5.9978661978271504</v>
      </c>
      <c r="I1421">
        <v>1.29216542991596</v>
      </c>
      <c r="J1421">
        <v>-2.75753167141717</v>
      </c>
      <c r="K1421">
        <v>6013.1562484524802</v>
      </c>
      <c r="L1421">
        <v>5009.2610072192601</v>
      </c>
      <c r="M1421">
        <v>35.133128054680498</v>
      </c>
      <c r="N1421">
        <v>0.79942818375654101</v>
      </c>
      <c r="O1421">
        <v>14.131662057567301</v>
      </c>
      <c r="P1421">
        <v>134.951941560938</v>
      </c>
      <c r="Q1421">
        <v>0.16948219846856399</v>
      </c>
    </row>
    <row r="1422" spans="1:17" hidden="1" x14ac:dyDescent="0.3">
      <c r="A1422" t="s">
        <v>3010</v>
      </c>
      <c r="B1422" t="s">
        <v>3011</v>
      </c>
      <c r="C1422" t="str">
        <f>IFERROR(VLOOKUP(Table1[[#This Row],[Ticker]],[1]!Table2[[Symbol]:[Industry]],2,FALSE),"-")</f>
        <v>-</v>
      </c>
      <c r="D1422" t="s">
        <v>512</v>
      </c>
      <c r="E1422">
        <v>1023.303326836</v>
      </c>
      <c r="F1422">
        <v>48.44</v>
      </c>
      <c r="G1422">
        <v>17.2710580638186</v>
      </c>
      <c r="H1422">
        <v>-9.2132806264933702</v>
      </c>
      <c r="I1422">
        <v>-30.322431855994999</v>
      </c>
      <c r="J1422">
        <v>-3.6206111714214502</v>
      </c>
      <c r="K1422">
        <v>53.861763322354598</v>
      </c>
      <c r="L1422">
        <v>54.240430745315301</v>
      </c>
      <c r="M1422">
        <v>23.588280695656</v>
      </c>
      <c r="N1422">
        <v>0.78338465874025298</v>
      </c>
      <c r="O1422">
        <v>54.1081750619323</v>
      </c>
      <c r="P1422">
        <v>41.430656934306498</v>
      </c>
      <c r="Q1422">
        <v>3.9396152653041999E-2</v>
      </c>
    </row>
    <row r="1423" spans="1:17" hidden="1" x14ac:dyDescent="0.3">
      <c r="A1423" t="s">
        <v>3012</v>
      </c>
      <c r="B1423" t="s">
        <v>3013</v>
      </c>
      <c r="C1423" t="str">
        <f>IFERROR(VLOOKUP(Table1[[#This Row],[Ticker]],[1]!Table2[[Symbol]:[Industry]],2,FALSE),"-")</f>
        <v>-</v>
      </c>
      <c r="D1423" t="s">
        <v>991</v>
      </c>
      <c r="E1423">
        <v>1023.26371245</v>
      </c>
      <c r="F1423">
        <v>726.15</v>
      </c>
      <c r="G1423">
        <v>28.728854145919598</v>
      </c>
      <c r="H1423">
        <v>-0.70919245512468398</v>
      </c>
      <c r="I1423">
        <v>2.0928135511889701</v>
      </c>
      <c r="J1423">
        <v>-2.0371569173067599</v>
      </c>
      <c r="K1423">
        <v>746.304154283863</v>
      </c>
      <c r="L1423">
        <v>659.69097149131403</v>
      </c>
      <c r="M1423">
        <v>24.858997174841502</v>
      </c>
      <c r="N1423">
        <v>0.99333176636364595</v>
      </c>
      <c r="O1423">
        <v>19.210906837430201</v>
      </c>
      <c r="P1423">
        <v>57.755811427329903</v>
      </c>
      <c r="Q1423">
        <v>0.10033310729997801</v>
      </c>
    </row>
    <row r="1424" spans="1:17" hidden="1" x14ac:dyDescent="0.3">
      <c r="A1424" t="s">
        <v>3014</v>
      </c>
      <c r="B1424" t="s">
        <v>3015</v>
      </c>
      <c r="C1424" t="str">
        <f>IFERROR(VLOOKUP(Table1[[#This Row],[Ticker]],[1]!Table2[[Symbol]:[Industry]],2,FALSE),"-")</f>
        <v>-</v>
      </c>
      <c r="D1424" t="s">
        <v>583</v>
      </c>
      <c r="E1424">
        <v>1023.00502830499</v>
      </c>
      <c r="F1424">
        <v>2328.9499999999998</v>
      </c>
      <c r="G1424">
        <v>12.674668343250101</v>
      </c>
      <c r="H1424">
        <v>-5.4986004689711203</v>
      </c>
      <c r="I1424">
        <v>2.5121767954813299</v>
      </c>
      <c r="J1424">
        <v>-1.28439272445994E-2</v>
      </c>
      <c r="K1424">
        <v>2273.4979897562298</v>
      </c>
      <c r="L1424">
        <v>2002.5701409114099</v>
      </c>
      <c r="M1424">
        <v>37.752850570775799</v>
      </c>
      <c r="N1424">
        <v>0.44351842184457901</v>
      </c>
      <c r="O1424">
        <v>24.918954893836201</v>
      </c>
      <c r="P1424">
        <v>53.726072607260697</v>
      </c>
      <c r="Q1424">
        <v>6.6704517705167998E-2</v>
      </c>
    </row>
    <row r="1425" spans="1:17" hidden="1" x14ac:dyDescent="0.3">
      <c r="A1425" t="s">
        <v>3016</v>
      </c>
      <c r="B1425" t="s">
        <v>3017</v>
      </c>
      <c r="C1425" t="str">
        <f>IFERROR(VLOOKUP(Table1[[#This Row],[Ticker]],[1]!Table2[[Symbol]:[Industry]],2,FALSE),"-")</f>
        <v>-</v>
      </c>
      <c r="D1425" t="s">
        <v>1396</v>
      </c>
      <c r="E1425">
        <v>1019.39718813999</v>
      </c>
      <c r="F1425">
        <v>372.7</v>
      </c>
      <c r="G1425">
        <v>4.1180525979898599</v>
      </c>
      <c r="H1425">
        <v>2.9954433220270702</v>
      </c>
      <c r="I1425">
        <v>-3.7226222511662499</v>
      </c>
      <c r="J1425">
        <v>5.4282852028632202</v>
      </c>
      <c r="K1425">
        <v>343.28411507342298</v>
      </c>
      <c r="L1425">
        <v>333.612810989259</v>
      </c>
      <c r="M1425">
        <v>65.581634967968398</v>
      </c>
      <c r="N1425">
        <v>2.4307550157543298</v>
      </c>
      <c r="O1425">
        <v>9.1762811913066606</v>
      </c>
      <c r="P1425">
        <v>42.796934865900297</v>
      </c>
      <c r="Q1425">
        <v>3.8444953001174002E-2</v>
      </c>
    </row>
    <row r="1426" spans="1:17" hidden="1" x14ac:dyDescent="0.3">
      <c r="A1426" t="s">
        <v>3018</v>
      </c>
      <c r="B1426" t="s">
        <v>3019</v>
      </c>
      <c r="C1426" t="str">
        <f>IFERROR(VLOOKUP(Table1[[#This Row],[Ticker]],[1]!Table2[[Symbol]:[Industry]],2,FALSE),"-")</f>
        <v>-</v>
      </c>
      <c r="D1426" t="s">
        <v>392</v>
      </c>
      <c r="E1426">
        <v>1011.699039936</v>
      </c>
      <c r="F1426">
        <v>48.88</v>
      </c>
      <c r="G1426">
        <v>317.42881350377297</v>
      </c>
      <c r="H1426">
        <v>-11.639735595445099</v>
      </c>
      <c r="I1426">
        <v>44.061241613392703</v>
      </c>
      <c r="J1426">
        <v>-12.2279489651538</v>
      </c>
      <c r="K1426">
        <v>49.593435758063002</v>
      </c>
      <c r="L1426">
        <v>33.988077174157198</v>
      </c>
      <c r="M1426">
        <v>26.0869714779483</v>
      </c>
      <c r="N1426">
        <v>0.340136152926649</v>
      </c>
      <c r="O1426">
        <v>46.358428805237303</v>
      </c>
      <c r="P1426">
        <v>348.44036697247702</v>
      </c>
      <c r="Q1426">
        <v>0.121274246990667</v>
      </c>
    </row>
    <row r="1427" spans="1:17" hidden="1" x14ac:dyDescent="0.3">
      <c r="A1427" t="s">
        <v>3020</v>
      </c>
      <c r="B1427" t="s">
        <v>3021</v>
      </c>
      <c r="C1427" t="str">
        <f>IFERROR(VLOOKUP(Table1[[#This Row],[Ticker]],[1]!Table2[[Symbol]:[Industry]],2,FALSE),"-")</f>
        <v>-</v>
      </c>
      <c r="D1427" t="s">
        <v>136</v>
      </c>
      <c r="E1427">
        <v>1008.4291524</v>
      </c>
      <c r="F1427">
        <v>825.45</v>
      </c>
      <c r="G1427">
        <v>22.4325457735094</v>
      </c>
      <c r="H1427">
        <v>-3.79961628515415</v>
      </c>
      <c r="I1427">
        <v>-26.945608679171801</v>
      </c>
      <c r="J1427">
        <v>-0.28551049852327098</v>
      </c>
      <c r="K1427">
        <v>871.31269627282097</v>
      </c>
      <c r="L1427">
        <v>831.78112998512495</v>
      </c>
      <c r="M1427">
        <v>23.3140223770178</v>
      </c>
      <c r="N1427">
        <v>0.71446661939013201</v>
      </c>
      <c r="O1427">
        <v>36.289296747228697</v>
      </c>
      <c r="P1427">
        <v>49.497419179570699</v>
      </c>
    </row>
    <row r="1428" spans="1:17" hidden="1" x14ac:dyDescent="0.3">
      <c r="A1428" t="s">
        <v>3022</v>
      </c>
      <c r="B1428" t="s">
        <v>3023</v>
      </c>
      <c r="C1428" t="str">
        <f>IFERROR(VLOOKUP(Table1[[#This Row],[Ticker]],[1]!Table2[[Symbol]:[Industry]],2,FALSE),"-")</f>
        <v>-</v>
      </c>
      <c r="D1428" t="s">
        <v>212</v>
      </c>
      <c r="E1428">
        <v>1005.32164</v>
      </c>
      <c r="F1428">
        <v>1108</v>
      </c>
      <c r="G1428">
        <v>13.026619861346299</v>
      </c>
      <c r="H1428">
        <v>1.9674672742918899</v>
      </c>
      <c r="I1428">
        <v>12.3300288843853</v>
      </c>
      <c r="J1428">
        <v>-0.38209531610518099</v>
      </c>
      <c r="K1428">
        <v>1072.6640679940399</v>
      </c>
      <c r="L1428">
        <v>947.24628384931202</v>
      </c>
      <c r="M1428">
        <v>50.439153185488799</v>
      </c>
      <c r="N1428">
        <v>0.98317889296706495</v>
      </c>
      <c r="O1428">
        <v>7.37364620938627</v>
      </c>
      <c r="P1428">
        <v>55.803979469872701</v>
      </c>
      <c r="Q1428">
        <v>8.4352326626201998E-2</v>
      </c>
    </row>
    <row r="1429" spans="1:17" hidden="1" x14ac:dyDescent="0.3">
      <c r="A1429" t="s">
        <v>3024</v>
      </c>
      <c r="B1429" t="s">
        <v>3025</v>
      </c>
      <c r="C1429" t="str">
        <f>IFERROR(VLOOKUP(Table1[[#This Row],[Ticker]],[1]!Table2[[Symbol]:[Industry]],2,FALSE),"-")</f>
        <v>-</v>
      </c>
      <c r="D1429" t="s">
        <v>3026</v>
      </c>
      <c r="E1429">
        <v>1002.747179525</v>
      </c>
      <c r="F1429">
        <v>210.35</v>
      </c>
      <c r="G1429">
        <v>18.670607300262901</v>
      </c>
      <c r="H1429">
        <v>-13.862075122472101</v>
      </c>
      <c r="I1429">
        <v>-34.987484546096297</v>
      </c>
      <c r="J1429">
        <v>-10.3703490316376</v>
      </c>
      <c r="K1429">
        <v>241.43499102012601</v>
      </c>
      <c r="L1429">
        <v>232.04723511049099</v>
      </c>
      <c r="M1429">
        <v>23.9245518323754</v>
      </c>
      <c r="N1429">
        <v>1.00501110566518</v>
      </c>
      <c r="O1429">
        <v>70.572854765866396</v>
      </c>
      <c r="P1429">
        <v>48.814998231340603</v>
      </c>
      <c r="Q1429">
        <v>-1.8223690080070999E-2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Price_Filter_06_08_2024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cp:lastPrinted>2024-08-07T07:20:37Z</cp:lastPrinted>
  <dcterms:created xsi:type="dcterms:W3CDTF">2024-08-07T06:11:05Z</dcterms:created>
  <dcterms:modified xsi:type="dcterms:W3CDTF">2024-10-22T03:15:47Z</dcterms:modified>
</cp:coreProperties>
</file>